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omments4.xml" ContentType="application/vnd.openxmlformats-officedocument.spreadsheetml.comments+xml"/>
  <Override PartName="/xl/tables/table1.xml" ContentType="application/vnd.openxmlformats-officedocument.spreadsheetml.table+xml"/>
  <Override PartName="/xl/pivotTables/pivotTable1.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128"/>
  <workbookPr/>
  <mc:AlternateContent xmlns:mc="http://schemas.openxmlformats.org/markup-compatibility/2006">
    <mc:Choice Requires="x15">
      <x15ac:absPath xmlns:x15ac="http://schemas.microsoft.com/office/spreadsheetml/2010/11/ac" url="C:\Users\YULIED.PENARANDA.SDA\Desktop\2022\ABRIL\PLAN DE ACCIÓN\PLAN DE ACCIÓN A MARZO 2022\"/>
    </mc:Choice>
  </mc:AlternateContent>
  <xr:revisionPtr revIDLastSave="0" documentId="13_ncr:1_{69961FD2-2FB1-4621-A197-ECB8D6C895E5}" xr6:coauthVersionLast="47" xr6:coauthVersionMax="47" xr10:uidLastSave="{00000000-0000-0000-0000-000000000000}"/>
  <bookViews>
    <workbookView xWindow="-120" yWindow="-120" windowWidth="20730" windowHeight="11160" tabRatio="644" xr2:uid="{00000000-000D-0000-FFFF-FFFF00000000}"/>
  </bookViews>
  <sheets>
    <sheet name="GESTIÓN" sheetId="5" r:id="rId1"/>
    <sheet name="INVERSIÓN" sheetId="6" r:id="rId2"/>
    <sheet name="ACTIVIDADES" sheetId="28" r:id="rId3"/>
    <sheet name="TERRITORIALIZACIÓN" sheetId="44" r:id="rId4"/>
    <sheet name="SPI" sheetId="30" r:id="rId5"/>
    <sheet name="EjecPAA7710_Marzo" sheetId="38" state="hidden" r:id="rId6"/>
    <sheet name="EjecPptal_Marzo" sheetId="40" state="hidden" r:id="rId7"/>
    <sheet name="EjecReservas_Marzo" sheetId="41" state="hidden" r:id="rId8"/>
    <sheet name="RevLin_VariaciònMes" sheetId="42" state="hidden" r:id="rId9"/>
  </sheets>
  <externalReferences>
    <externalReference r:id="rId10"/>
    <externalReference r:id="rId11"/>
    <externalReference r:id="rId12"/>
    <externalReference r:id="rId13"/>
    <externalReference r:id="rId14"/>
    <externalReference r:id="rId15"/>
    <externalReference r:id="rId16"/>
  </externalReferences>
  <definedNames>
    <definedName name="__bookmark_1" localSheetId="2">#REF!</definedName>
    <definedName name="__bookmark_1" localSheetId="8">#REF!</definedName>
    <definedName name="__bookmark_1" localSheetId="4">#REF!</definedName>
    <definedName name="__bookmark_1">#REF!</definedName>
    <definedName name="_xlnm._FilterDatabase" localSheetId="2" hidden="1">ACTIVIDADES!$A$7:$C$8</definedName>
    <definedName name="_xlnm._FilterDatabase" localSheetId="7" hidden="1">EjecReservas_Marzo!$A$9:$K$136</definedName>
    <definedName name="_xlnm._FilterDatabase" localSheetId="0" hidden="1">GESTIÓN!$A$12:$FC$12</definedName>
    <definedName name="_xlnm._FilterDatabase" localSheetId="1" hidden="1">INVERSIÓN!$A$9:$FB$40</definedName>
    <definedName name="_xlnm.Print_Area" localSheetId="2">ACTIVIDADES!$A$1:$V$30</definedName>
    <definedName name="_xlnm.Print_Area" localSheetId="0">GESTIÓN!$A$1:$FC$12</definedName>
    <definedName name="_xlnm.Print_Area" localSheetId="1">INVERSIÓN!$A$1:$FA$41</definedName>
    <definedName name="CONDICION_POBLACIONAL" localSheetId="2">[1]Variables!$C$1:$C$24</definedName>
    <definedName name="CONDICION_POBLACIONAL" localSheetId="8">[2]Variables!$C$1:$C$24</definedName>
    <definedName name="CONDICION_POBLACIONAL" localSheetId="4">[1]Variables!$C$1:$C$24</definedName>
    <definedName name="CONDICION_POBLACIONAL">[3]Variables!$C$1:$C$24</definedName>
    <definedName name="ENCABEZADO">#REF!</definedName>
    <definedName name="GIRO" localSheetId="8">#REF!</definedName>
    <definedName name="GIRO">#REF!</definedName>
    <definedName name="GRUPO_ETAREO" localSheetId="2">[1]Variables!$A$1:$A$8</definedName>
    <definedName name="GRUPO_ETAREO" localSheetId="8">[2]Variables!$A$1:$A$8</definedName>
    <definedName name="GRUPO_ETAREO" localSheetId="4">[1]Variables!$A$1:$A$8</definedName>
    <definedName name="GRUPO_ETAREO">[3]Variables!$A$1:$A$8</definedName>
    <definedName name="GRUPO_ETAREOS" localSheetId="2">#REF!</definedName>
    <definedName name="GRUPO_ETAREOS" localSheetId="8">#REF!</definedName>
    <definedName name="GRUPO_ETAREOS" localSheetId="4">#REF!</definedName>
    <definedName name="GRUPO_ETAREOS">#REF!</definedName>
    <definedName name="GRUPO_ETARIO" localSheetId="2">#REF!</definedName>
    <definedName name="GRUPO_ETARIO" localSheetId="8">#REF!</definedName>
    <definedName name="GRUPO_ETARIO" localSheetId="4">#REF!</definedName>
    <definedName name="GRUPO_ETARIO">#REF!</definedName>
    <definedName name="GRUPO_ETNICO" localSheetId="2">#REF!</definedName>
    <definedName name="GRUPO_ETNICO" localSheetId="8">#REF!</definedName>
    <definedName name="GRUPO_ETNICO" localSheetId="4">#REF!</definedName>
    <definedName name="GRUPO_ETNICO">#REF!</definedName>
    <definedName name="GRUPOETNICO" localSheetId="2">#REF!</definedName>
    <definedName name="GRUPOETNICO" localSheetId="8">#REF!</definedName>
    <definedName name="GRUPOETNICO" localSheetId="4">#REF!</definedName>
    <definedName name="GRUPOETNICO">#REF!</definedName>
    <definedName name="GRUPOS_ETNICOS" localSheetId="2">[1]Variables!$H$1:$H$8</definedName>
    <definedName name="GRUPOS_ETNICOS" localSheetId="8">[2]Variables!$H$1:$H$8</definedName>
    <definedName name="GRUPOS_ETNICOS" localSheetId="4">[1]Variables!$H$1:$H$8</definedName>
    <definedName name="GRUPOS_ETNICOS">[3]Variables!$H$1:$H$8</definedName>
    <definedName name="LA" localSheetId="2">#REF!</definedName>
    <definedName name="LA" localSheetId="8">#REF!</definedName>
    <definedName name="LA" localSheetId="4">#REF!</definedName>
    <definedName name="LA">#REF!</definedName>
    <definedName name="LOCALIDAD" localSheetId="2">#REF!</definedName>
    <definedName name="LOCALIDAD" localSheetId="8">#REF!</definedName>
    <definedName name="LOCALIDAD" localSheetId="4">#REF!</definedName>
    <definedName name="LOCALIDAD">#REF!</definedName>
    <definedName name="LOCALIZACION" localSheetId="2">#REF!</definedName>
    <definedName name="LOCALIZACION" localSheetId="8">#REF!</definedName>
    <definedName name="LOCALIZACION" localSheetId="4">#REF!</definedName>
    <definedName name="LOCALIZACION">#REF!</definedName>
    <definedName name="Proceso_SIPSE" localSheetId="8">#REF!</definedName>
    <definedName name="Proceso_SIPSE">#REF!</definedName>
    <definedName name="RP" localSheetId="8">#REF!</definedName>
    <definedName name="RP">#REF!</definedName>
    <definedName name="tabla" localSheetId="2">#REF!</definedName>
    <definedName name="tabla" localSheetId="8">#REF!</definedName>
    <definedName name="tabla" localSheetId="4">#REF!</definedName>
    <definedName name="tabla">#REF!</definedName>
    <definedName name="Valor_Programado" localSheetId="8">#REF!</definedName>
    <definedName name="Valor_Programado">#REF!</definedName>
  </definedNames>
  <calcPr calcId="191029"/>
  <pivotCaches>
    <pivotCache cacheId="2" r:id="rId17"/>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 xmlns:mx="http://schemas.microsoft.com/office/mac/excel/2008/main" uri="{7523E5D3-25F3-A5E0-1632-64F254C22452}">
      <mx:ArchID Flags="2"/>
    </ext>
  </extLst>
</workbook>
</file>

<file path=xl/calcChain.xml><?xml version="1.0" encoding="utf-8"?>
<calcChain xmlns="http://schemas.openxmlformats.org/spreadsheetml/2006/main">
  <c r="CC39" i="6" l="1"/>
  <c r="CC38" i="6"/>
  <c r="CC40" i="6" s="1"/>
  <c r="CG27" i="6" l="1"/>
  <c r="CG24" i="6"/>
  <c r="CG13" i="6"/>
  <c r="CG10" i="6"/>
  <c r="CE10" i="6"/>
  <c r="CG15" i="6" l="1"/>
  <c r="J62" i="42"/>
  <c r="H62" i="42"/>
  <c r="F62" i="42"/>
  <c r="D62" i="42"/>
  <c r="J61" i="42"/>
  <c r="H61" i="42"/>
  <c r="F61" i="42"/>
  <c r="D61" i="42"/>
  <c r="J60" i="42"/>
  <c r="H60" i="42"/>
  <c r="F60" i="42"/>
  <c r="D60" i="42"/>
  <c r="J59" i="42"/>
  <c r="H59" i="42"/>
  <c r="F59" i="42"/>
  <c r="D59" i="42"/>
  <c r="J58" i="42"/>
  <c r="H58" i="42"/>
  <c r="F58" i="42"/>
  <c r="D58" i="42"/>
  <c r="J57" i="42"/>
  <c r="H57" i="42"/>
  <c r="F57" i="42"/>
  <c r="D57" i="42"/>
  <c r="J56" i="42"/>
  <c r="H56" i="42"/>
  <c r="F56" i="42"/>
  <c r="D56" i="42"/>
  <c r="J55" i="42"/>
  <c r="H55" i="42"/>
  <c r="F55" i="42"/>
  <c r="D55" i="42"/>
  <c r="J54" i="42"/>
  <c r="H54" i="42"/>
  <c r="F54" i="42"/>
  <c r="D54" i="42"/>
  <c r="J53" i="42"/>
  <c r="H53" i="42"/>
  <c r="F53" i="42"/>
  <c r="D53" i="42"/>
  <c r="J52" i="42"/>
  <c r="H52" i="42"/>
  <c r="F52" i="42"/>
  <c r="D52" i="42"/>
  <c r="J46" i="42"/>
  <c r="H46" i="42"/>
  <c r="F46" i="42"/>
  <c r="D46" i="42"/>
  <c r="J45" i="42"/>
  <c r="H45" i="42"/>
  <c r="F45" i="42"/>
  <c r="D45" i="42"/>
  <c r="J44" i="42"/>
  <c r="H44" i="42"/>
  <c r="F44" i="42"/>
  <c r="D44" i="42"/>
  <c r="J43" i="42"/>
  <c r="H43" i="42"/>
  <c r="F43" i="42"/>
  <c r="D43" i="42"/>
  <c r="J42" i="42"/>
  <c r="H42" i="42"/>
  <c r="F42" i="42"/>
  <c r="D42" i="42"/>
  <c r="J41" i="42"/>
  <c r="H41" i="42"/>
  <c r="F41" i="42"/>
  <c r="D41" i="42"/>
  <c r="J40" i="42"/>
  <c r="H40" i="42"/>
  <c r="F40" i="42"/>
  <c r="D40" i="42"/>
  <c r="J39" i="42"/>
  <c r="H39" i="42"/>
  <c r="F39" i="42"/>
  <c r="D39" i="42"/>
  <c r="J38" i="42"/>
  <c r="H38" i="42"/>
  <c r="F38" i="42"/>
  <c r="D38" i="42"/>
  <c r="J37" i="42"/>
  <c r="H37" i="42"/>
  <c r="F37" i="42"/>
  <c r="D37" i="42"/>
  <c r="J36" i="42"/>
  <c r="H36" i="42"/>
  <c r="F36" i="42"/>
  <c r="D36" i="42"/>
  <c r="J30" i="42"/>
  <c r="H30" i="42"/>
  <c r="F30" i="42"/>
  <c r="D30" i="42"/>
  <c r="J29" i="42"/>
  <c r="H29" i="42"/>
  <c r="F29" i="42"/>
  <c r="D29" i="42"/>
  <c r="J28" i="42"/>
  <c r="H28" i="42"/>
  <c r="F28" i="42"/>
  <c r="D28" i="42"/>
  <c r="J27" i="42"/>
  <c r="H27" i="42"/>
  <c r="F27" i="42"/>
  <c r="D27" i="42"/>
  <c r="J26" i="42"/>
  <c r="H26" i="42"/>
  <c r="F26" i="42"/>
  <c r="D26" i="42"/>
  <c r="J25" i="42"/>
  <c r="H25" i="42"/>
  <c r="F25" i="42"/>
  <c r="D25" i="42"/>
  <c r="J24" i="42"/>
  <c r="H24" i="42"/>
  <c r="F24" i="42"/>
  <c r="D24" i="42"/>
  <c r="J23" i="42"/>
  <c r="H23" i="42"/>
  <c r="F23" i="42"/>
  <c r="D23" i="42"/>
  <c r="J22" i="42"/>
  <c r="H22" i="42"/>
  <c r="F22" i="42"/>
  <c r="D22" i="42"/>
  <c r="J21" i="42"/>
  <c r="H21" i="42"/>
  <c r="F21" i="42"/>
  <c r="D21" i="42"/>
  <c r="J20" i="42"/>
  <c r="H20" i="42"/>
  <c r="F20" i="42"/>
  <c r="D20" i="42"/>
  <c r="J15" i="42"/>
  <c r="H15" i="42"/>
  <c r="F15" i="42"/>
  <c r="D15" i="42"/>
  <c r="J14" i="42"/>
  <c r="H14" i="42"/>
  <c r="F14" i="42"/>
  <c r="D14" i="42"/>
  <c r="J13" i="42"/>
  <c r="H13" i="42"/>
  <c r="F13" i="42"/>
  <c r="D13" i="42"/>
  <c r="J12" i="42"/>
  <c r="H12" i="42"/>
  <c r="F12" i="42"/>
  <c r="D12" i="42"/>
  <c r="J11" i="42"/>
  <c r="H11" i="42"/>
  <c r="F11" i="42"/>
  <c r="D11" i="42"/>
  <c r="J10" i="42"/>
  <c r="H10" i="42"/>
  <c r="F10" i="42"/>
  <c r="D10" i="42"/>
  <c r="J9" i="42"/>
  <c r="H9" i="42"/>
  <c r="F9" i="42"/>
  <c r="D9" i="42"/>
  <c r="J8" i="42"/>
  <c r="H8" i="42"/>
  <c r="F8" i="42"/>
  <c r="D8" i="42"/>
  <c r="J7" i="42"/>
  <c r="H7" i="42"/>
  <c r="F7" i="42"/>
  <c r="D7" i="42"/>
  <c r="J6" i="42"/>
  <c r="H6" i="42"/>
  <c r="F6" i="42"/>
  <c r="D6" i="42"/>
  <c r="J5" i="42"/>
  <c r="H5" i="42"/>
  <c r="F5" i="42"/>
  <c r="D5" i="42"/>
  <c r="I2" i="41"/>
  <c r="I5" i="41"/>
  <c r="I4" i="41"/>
  <c r="I3" i="41"/>
  <c r="E11" i="41" l="1"/>
  <c r="E12" i="41"/>
  <c r="E13" i="41"/>
  <c r="E14" i="41"/>
  <c r="E15" i="41"/>
  <c r="E16" i="41"/>
  <c r="E17" i="41"/>
  <c r="E18" i="41"/>
  <c r="E19" i="41"/>
  <c r="E20" i="41"/>
  <c r="E21" i="41"/>
  <c r="E22" i="41"/>
  <c r="E23" i="41"/>
  <c r="E24" i="41"/>
  <c r="E25" i="41"/>
  <c r="E26" i="41"/>
  <c r="E27" i="41"/>
  <c r="E28" i="41"/>
  <c r="E29" i="41"/>
  <c r="E30" i="41"/>
  <c r="E31" i="41"/>
  <c r="E32" i="41"/>
  <c r="E33" i="41"/>
  <c r="E34" i="41"/>
  <c r="E35" i="41"/>
  <c r="E36" i="41"/>
  <c r="E37" i="41"/>
  <c r="E38" i="41"/>
  <c r="E39" i="41"/>
  <c r="E40" i="41"/>
  <c r="E41" i="41"/>
  <c r="E42" i="41"/>
  <c r="E43" i="41"/>
  <c r="E44" i="41"/>
  <c r="E45" i="41"/>
  <c r="E46" i="41"/>
  <c r="E47" i="41"/>
  <c r="E48" i="41"/>
  <c r="E49" i="41"/>
  <c r="E50" i="41"/>
  <c r="E51" i="41"/>
  <c r="E52" i="41"/>
  <c r="E53" i="41"/>
  <c r="E54" i="41"/>
  <c r="E55" i="41"/>
  <c r="E56" i="41"/>
  <c r="E57" i="41"/>
  <c r="E58" i="41"/>
  <c r="E59" i="41"/>
  <c r="E60" i="41"/>
  <c r="E61" i="41"/>
  <c r="E62" i="41"/>
  <c r="E63" i="41"/>
  <c r="E64" i="41"/>
  <c r="E65" i="41"/>
  <c r="E66" i="41"/>
  <c r="E67" i="41"/>
  <c r="E68" i="41"/>
  <c r="E69" i="41"/>
  <c r="E70" i="41"/>
  <c r="E71" i="41"/>
  <c r="E72" i="41"/>
  <c r="E73" i="41"/>
  <c r="E74" i="41"/>
  <c r="E75" i="41"/>
  <c r="E76" i="41"/>
  <c r="E77" i="41"/>
  <c r="E78" i="41"/>
  <c r="E79" i="41"/>
  <c r="E80" i="41"/>
  <c r="E81" i="41"/>
  <c r="E82" i="41"/>
  <c r="E83" i="41"/>
  <c r="E84" i="41"/>
  <c r="E85" i="41"/>
  <c r="E86" i="41"/>
  <c r="E87" i="41"/>
  <c r="E88" i="41"/>
  <c r="E89" i="41"/>
  <c r="E90" i="41"/>
  <c r="E91" i="41"/>
  <c r="E92" i="41"/>
  <c r="E93" i="41"/>
  <c r="E94" i="41"/>
  <c r="E95" i="41"/>
  <c r="E96" i="41"/>
  <c r="E97" i="41"/>
  <c r="E98" i="41"/>
  <c r="E99" i="41"/>
  <c r="E100" i="41"/>
  <c r="E101" i="41"/>
  <c r="E102" i="41"/>
  <c r="E103" i="41"/>
  <c r="E104" i="41"/>
  <c r="E105" i="41"/>
  <c r="E106" i="41"/>
  <c r="E107" i="41"/>
  <c r="E108" i="41"/>
  <c r="E109" i="41"/>
  <c r="E110" i="41"/>
  <c r="E111" i="41"/>
  <c r="E112" i="41"/>
  <c r="E113" i="41"/>
  <c r="E114" i="41"/>
  <c r="E115" i="41"/>
  <c r="E116" i="41"/>
  <c r="E117" i="41"/>
  <c r="E118" i="41"/>
  <c r="E119" i="41"/>
  <c r="E120" i="41"/>
  <c r="E121" i="41"/>
  <c r="E122" i="41"/>
  <c r="E123" i="41"/>
  <c r="E124" i="41"/>
  <c r="E125" i="41"/>
  <c r="E126" i="41"/>
  <c r="E127" i="41"/>
  <c r="E128" i="41"/>
  <c r="E129" i="41"/>
  <c r="E130" i="41"/>
  <c r="E131" i="41"/>
  <c r="E132" i="41"/>
  <c r="E133" i="41"/>
  <c r="E134" i="41"/>
  <c r="E135" i="41"/>
  <c r="E136" i="41"/>
  <c r="E10" i="41"/>
  <c r="DC145" i="38"/>
  <c r="DB145" i="38"/>
  <c r="DC144" i="38"/>
  <c r="DB144" i="38"/>
  <c r="DC143" i="38"/>
  <c r="DB143" i="38"/>
  <c r="DC142" i="38"/>
  <c r="DB142" i="38"/>
  <c r="DC141" i="38"/>
  <c r="DB141" i="38"/>
  <c r="DC140" i="38"/>
  <c r="DB140" i="38"/>
  <c r="DC139" i="38"/>
  <c r="DB139" i="38"/>
  <c r="DC138" i="38"/>
  <c r="DB138" i="38"/>
  <c r="DC137" i="38"/>
  <c r="DB137" i="38"/>
  <c r="DC136" i="38"/>
  <c r="DB136" i="38"/>
  <c r="DC135" i="38"/>
  <c r="DB135" i="38"/>
  <c r="DC134" i="38"/>
  <c r="DB134" i="38"/>
  <c r="DC133" i="38"/>
  <c r="DB133" i="38"/>
  <c r="DC132" i="38"/>
  <c r="DB132" i="38"/>
  <c r="DC131" i="38"/>
  <c r="DB131" i="38"/>
  <c r="DC130" i="38"/>
  <c r="DB130" i="38"/>
  <c r="DC129" i="38"/>
  <c r="DB129" i="38"/>
  <c r="DC128" i="38"/>
  <c r="DB128" i="38"/>
  <c r="DC127" i="38"/>
  <c r="DB127" i="38"/>
  <c r="DC126" i="38"/>
  <c r="DB126" i="38"/>
  <c r="DC125" i="38"/>
  <c r="DB125" i="38"/>
  <c r="DC124" i="38"/>
  <c r="DB124" i="38"/>
  <c r="DC123" i="38"/>
  <c r="DB123" i="38"/>
  <c r="DC122" i="38"/>
  <c r="DB122" i="38"/>
  <c r="DC121" i="38"/>
  <c r="DB121" i="38"/>
  <c r="DC120" i="38"/>
  <c r="DB120" i="38"/>
  <c r="DC119" i="38"/>
  <c r="DB119" i="38"/>
  <c r="DC118" i="38"/>
  <c r="DB118" i="38"/>
  <c r="DC117" i="38"/>
  <c r="DB117" i="38"/>
  <c r="DC116" i="38"/>
  <c r="DB116" i="38"/>
  <c r="DC115" i="38"/>
  <c r="DB115" i="38"/>
  <c r="DC114" i="38"/>
  <c r="DB114" i="38"/>
  <c r="DC113" i="38"/>
  <c r="DB113" i="38"/>
  <c r="DC112" i="38"/>
  <c r="DB112" i="38"/>
  <c r="DC111" i="38"/>
  <c r="DB111" i="38"/>
  <c r="DC110" i="38"/>
  <c r="DB110" i="38"/>
  <c r="DC109" i="38"/>
  <c r="DB109" i="38"/>
  <c r="DC108" i="38"/>
  <c r="DB108" i="38"/>
  <c r="DC107" i="38"/>
  <c r="DB107" i="38"/>
  <c r="DC106" i="38"/>
  <c r="DB106" i="38"/>
  <c r="DC105" i="38"/>
  <c r="DB105" i="38"/>
  <c r="DC104" i="38"/>
  <c r="DB104" i="38"/>
  <c r="DC103" i="38"/>
  <c r="DB103" i="38"/>
  <c r="DC102" i="38"/>
  <c r="DB102" i="38"/>
  <c r="DC101" i="38"/>
  <c r="DB101" i="38"/>
  <c r="DC100" i="38"/>
  <c r="DB100" i="38"/>
  <c r="DC99" i="38"/>
  <c r="DB99" i="38"/>
  <c r="DC98" i="38"/>
  <c r="DB98" i="38"/>
  <c r="DC97" i="38"/>
  <c r="DB97" i="38"/>
  <c r="DC96" i="38"/>
  <c r="DB96" i="38"/>
  <c r="DC95" i="38"/>
  <c r="DB95" i="38"/>
  <c r="DC94" i="38"/>
  <c r="DB94" i="38"/>
  <c r="DC93" i="38"/>
  <c r="DB93" i="38"/>
  <c r="DC92" i="38"/>
  <c r="DB92" i="38"/>
  <c r="DC91" i="38"/>
  <c r="DB91" i="38"/>
  <c r="DC90" i="38"/>
  <c r="DB90" i="38"/>
  <c r="DC89" i="38"/>
  <c r="DB89" i="38"/>
  <c r="DC88" i="38"/>
  <c r="DB88" i="38"/>
  <c r="DC87" i="38"/>
  <c r="DB87" i="38"/>
  <c r="DC86" i="38"/>
  <c r="DB86" i="38"/>
  <c r="DC85" i="38"/>
  <c r="DB85" i="38"/>
  <c r="DC84" i="38"/>
  <c r="DB84" i="38"/>
  <c r="DC83" i="38"/>
  <c r="DB83" i="38"/>
  <c r="DC82" i="38"/>
  <c r="DB82" i="38"/>
  <c r="DC81" i="38"/>
  <c r="DB81" i="38"/>
  <c r="DC80" i="38"/>
  <c r="DB80" i="38"/>
  <c r="DC79" i="38"/>
  <c r="DB79" i="38"/>
  <c r="DC78" i="38"/>
  <c r="DB78" i="38"/>
  <c r="DC77" i="38"/>
  <c r="DB77" i="38"/>
  <c r="DC76" i="38"/>
  <c r="DB76" i="38"/>
  <c r="DC75" i="38"/>
  <c r="DB75" i="38"/>
  <c r="DC74" i="38"/>
  <c r="DB74" i="38"/>
  <c r="DC73" i="38"/>
  <c r="DB73" i="38"/>
  <c r="DC72" i="38"/>
  <c r="DB72" i="38"/>
  <c r="DC71" i="38"/>
  <c r="DB71" i="38"/>
  <c r="DC70" i="38"/>
  <c r="DB70" i="38"/>
  <c r="DC69" i="38"/>
  <c r="DB69" i="38"/>
  <c r="DC68" i="38"/>
  <c r="DB68" i="38"/>
  <c r="DC67" i="38"/>
  <c r="DB67" i="38"/>
  <c r="DC66" i="38"/>
  <c r="DB66" i="38"/>
  <c r="DC65" i="38"/>
  <c r="DB65" i="38"/>
  <c r="DC64" i="38"/>
  <c r="DB64" i="38"/>
  <c r="DC63" i="38"/>
  <c r="DB63" i="38"/>
  <c r="DC62" i="38"/>
  <c r="DB62" i="38"/>
  <c r="DC61" i="38"/>
  <c r="DB61" i="38"/>
  <c r="DC60" i="38"/>
  <c r="DB60" i="38"/>
  <c r="DC59" i="38"/>
  <c r="DB59" i="38"/>
  <c r="DC58" i="38"/>
  <c r="DB58" i="38"/>
  <c r="DC57" i="38"/>
  <c r="DB57" i="38"/>
  <c r="DC56" i="38"/>
  <c r="DB56" i="38"/>
  <c r="DC55" i="38"/>
  <c r="DB55" i="38"/>
  <c r="DC54" i="38"/>
  <c r="DB54" i="38"/>
  <c r="DC53" i="38"/>
  <c r="DB53" i="38"/>
  <c r="DC52" i="38"/>
  <c r="DB52" i="38"/>
  <c r="DC51" i="38"/>
  <c r="DB51" i="38"/>
  <c r="DC50" i="38"/>
  <c r="DB50" i="38"/>
  <c r="DC49" i="38"/>
  <c r="DB49" i="38"/>
  <c r="DC48" i="38"/>
  <c r="DB48" i="38"/>
  <c r="DC47" i="38"/>
  <c r="DB47" i="38"/>
  <c r="DC46" i="38"/>
  <c r="DB46" i="38"/>
  <c r="DC45" i="38"/>
  <c r="DB45" i="38"/>
  <c r="DC44" i="38"/>
  <c r="DB44" i="38"/>
  <c r="DC43" i="38"/>
  <c r="DB43" i="38"/>
  <c r="DC42" i="38"/>
  <c r="DB42" i="38"/>
  <c r="DC41" i="38"/>
  <c r="DB41" i="38"/>
  <c r="DC40" i="38"/>
  <c r="DB40" i="38"/>
  <c r="DC39" i="38"/>
  <c r="DB39" i="38"/>
  <c r="DC38" i="38"/>
  <c r="DB38" i="38"/>
  <c r="DC37" i="38"/>
  <c r="DB37" i="38"/>
  <c r="DC36" i="38"/>
  <c r="DB36" i="38"/>
  <c r="DC35" i="38"/>
  <c r="DB35" i="38"/>
  <c r="DC34" i="38"/>
  <c r="DB34" i="38"/>
  <c r="DC33" i="38"/>
  <c r="DB33" i="38"/>
  <c r="DC32" i="38"/>
  <c r="DB32" i="38"/>
  <c r="DC31" i="38"/>
  <c r="DB31" i="38"/>
  <c r="DC30" i="38"/>
  <c r="DB30" i="38"/>
  <c r="DC29" i="38"/>
  <c r="DB29" i="38"/>
  <c r="DC28" i="38"/>
  <c r="DB28" i="38"/>
  <c r="DC27" i="38"/>
  <c r="DB27" i="38"/>
  <c r="DC26" i="38"/>
  <c r="DB26" i="38"/>
  <c r="DC25" i="38"/>
  <c r="DB25" i="38"/>
  <c r="DC24" i="38"/>
  <c r="DB24" i="38"/>
  <c r="DC23" i="38"/>
  <c r="DB23" i="38"/>
  <c r="DC22" i="38"/>
  <c r="DB22" i="38"/>
  <c r="DC21" i="38"/>
  <c r="DB21" i="38"/>
  <c r="DC20" i="38"/>
  <c r="DB20" i="38"/>
  <c r="DC19" i="38"/>
  <c r="DB19" i="38"/>
  <c r="DC18" i="38"/>
  <c r="DB18" i="38"/>
  <c r="DC17" i="38"/>
  <c r="DB17" i="38"/>
  <c r="DC16" i="38"/>
  <c r="DB16" i="38"/>
  <c r="DC15" i="38"/>
  <c r="DB15" i="38"/>
  <c r="DC14" i="38"/>
  <c r="DB14" i="38"/>
  <c r="DC13" i="38"/>
  <c r="DB13" i="38"/>
  <c r="DC12" i="38"/>
  <c r="DB12" i="38"/>
  <c r="DC11" i="38"/>
  <c r="DB11" i="38"/>
  <c r="DC10" i="38"/>
  <c r="DB10" i="38"/>
  <c r="DC9" i="38"/>
  <c r="DB9" i="38"/>
  <c r="DC8" i="38"/>
  <c r="DB8" i="38"/>
  <c r="DC7" i="38"/>
  <c r="DB7" i="38"/>
  <c r="DC6" i="38"/>
  <c r="DB6" i="38"/>
  <c r="DC5" i="38"/>
  <c r="DB5" i="38"/>
  <c r="DC4" i="38"/>
  <c r="DB4" i="38"/>
  <c r="DC3" i="38"/>
  <c r="DB3" i="38"/>
  <c r="DC2" i="38"/>
  <c r="DB2" i="38"/>
  <c r="G17" i="40"/>
  <c r="G16" i="40"/>
  <c r="F17" i="40"/>
  <c r="F16" i="40"/>
  <c r="E17" i="40"/>
  <c r="E16" i="40"/>
  <c r="D17" i="40"/>
  <c r="D16" i="40"/>
  <c r="G15" i="40"/>
  <c r="F15" i="40"/>
  <c r="E15" i="40"/>
  <c r="D15" i="40"/>
  <c r="G309" i="30" l="1"/>
  <c r="ET14" i="5" l="1"/>
  <c r="ET13" i="5"/>
  <c r="CH13" i="5"/>
  <c r="CH14" i="5"/>
  <c r="CI13" i="5"/>
  <c r="EU13" i="5" l="1"/>
  <c r="ER28" i="6" l="1"/>
  <c r="ER26" i="6"/>
  <c r="ER25" i="6"/>
  <c r="ER24" i="6"/>
  <c r="ER14" i="6"/>
  <c r="ER11" i="6"/>
  <c r="ER10" i="6"/>
  <c r="ER35" i="6"/>
  <c r="ER33" i="6"/>
  <c r="ER31" i="6"/>
  <c r="ER12" i="6"/>
  <c r="CF35" i="6" l="1"/>
  <c r="CF34" i="6"/>
  <c r="CF33" i="6"/>
  <c r="CF32" i="6"/>
  <c r="CF31" i="6"/>
  <c r="CF28" i="6"/>
  <c r="CF27" i="6"/>
  <c r="CF26" i="6"/>
  <c r="CF25" i="6"/>
  <c r="CF24" i="6"/>
  <c r="CF11" i="6"/>
  <c r="CF12" i="6"/>
  <c r="CF13" i="6"/>
  <c r="CF14" i="6"/>
  <c r="CF10" i="6"/>
  <c r="G308" i="30" l="1"/>
  <c r="CK14" i="5" l="1"/>
  <c r="CJ14" i="5"/>
  <c r="CI14" i="5"/>
  <c r="EU14" i="5" s="1"/>
  <c r="CK13" i="5"/>
  <c r="CJ13" i="5"/>
  <c r="EV14" i="5" l="1"/>
  <c r="EV13" i="5"/>
  <c r="CE35" i="6" l="1"/>
  <c r="CC33" i="6" l="1"/>
  <c r="BI16" i="6" l="1"/>
  <c r="BI15" i="6"/>
  <c r="BF16" i="6"/>
  <c r="BF15" i="6"/>
  <c r="BF29" i="6"/>
  <c r="BF30" i="6"/>
  <c r="BK16" i="6"/>
  <c r="BK15" i="6"/>
  <c r="BH16" i="6"/>
  <c r="BG16" i="6"/>
  <c r="BH15" i="6"/>
  <c r="BG15" i="6"/>
  <c r="BH36" i="6"/>
  <c r="BI36" i="6"/>
  <c r="BJ36" i="6"/>
  <c r="BK36" i="6"/>
  <c r="BL36" i="6"/>
  <c r="BM36" i="6"/>
  <c r="BO36" i="6"/>
  <c r="BQ36" i="6"/>
  <c r="BS36" i="6"/>
  <c r="BU36" i="6"/>
  <c r="BW36" i="6"/>
  <c r="BY36" i="6"/>
  <c r="CA36" i="6"/>
  <c r="CC36" i="6"/>
  <c r="BH37" i="6"/>
  <c r="BI37" i="6"/>
  <c r="BJ37" i="6"/>
  <c r="BK37" i="6"/>
  <c r="BL37" i="6"/>
  <c r="BM37" i="6"/>
  <c r="BO37" i="6"/>
  <c r="BQ37" i="6"/>
  <c r="BS37" i="6"/>
  <c r="BU37" i="6"/>
  <c r="BW37" i="6"/>
  <c r="BY37" i="6"/>
  <c r="CA37" i="6"/>
  <c r="CC37" i="6"/>
  <c r="BG36" i="6"/>
  <c r="BG37" i="6"/>
  <c r="BF37" i="6"/>
  <c r="BF36" i="6"/>
  <c r="BH29" i="6"/>
  <c r="BI29" i="6"/>
  <c r="BJ29" i="6"/>
  <c r="BK29" i="6"/>
  <c r="BL29" i="6"/>
  <c r="BM29" i="6"/>
  <c r="BO29" i="6"/>
  <c r="BQ29" i="6"/>
  <c r="BS29" i="6"/>
  <c r="BU29" i="6"/>
  <c r="BW29" i="6"/>
  <c r="BY29" i="6"/>
  <c r="CA29" i="6"/>
  <c r="CC29" i="6"/>
  <c r="BH30" i="6"/>
  <c r="BI30" i="6"/>
  <c r="BJ30" i="6"/>
  <c r="BK30" i="6"/>
  <c r="BL30" i="6"/>
  <c r="ER30" i="6" s="1"/>
  <c r="BM30" i="6"/>
  <c r="BO30" i="6"/>
  <c r="BQ30" i="6"/>
  <c r="BS30" i="6"/>
  <c r="BU30" i="6"/>
  <c r="BW30" i="6"/>
  <c r="BY30" i="6"/>
  <c r="CA30" i="6"/>
  <c r="CC30" i="6"/>
  <c r="BG30" i="6"/>
  <c r="BG29" i="6"/>
  <c r="ER37" i="6" l="1"/>
  <c r="ER29" i="6"/>
  <c r="CF29" i="6"/>
  <c r="CF30" i="6"/>
  <c r="CF37" i="6"/>
  <c r="CF15" i="6"/>
  <c r="CF36" i="6"/>
  <c r="CF16" i="6"/>
  <c r="ER36" i="6"/>
  <c r="Y11" i="6"/>
  <c r="AA11" i="6" s="1"/>
  <c r="AE11" i="6"/>
  <c r="BD11" i="6" s="1"/>
  <c r="G18" i="6"/>
  <c r="Y25" i="6"/>
  <c r="AA25" i="6" s="1"/>
  <c r="AE25" i="6"/>
  <c r="BB25" i="6" s="1"/>
  <c r="Y32" i="6"/>
  <c r="AA32" i="6" s="1"/>
  <c r="AE32" i="6"/>
  <c r="BB32" i="6" s="1"/>
  <c r="AC14" i="6"/>
  <c r="BD14" i="6" s="1"/>
  <c r="G21" i="6"/>
  <c r="BD28" i="6"/>
  <c r="AC35" i="6"/>
  <c r="BD35" i="6"/>
  <c r="Y31" i="6"/>
  <c r="AA31" i="6" s="1"/>
  <c r="BD31" i="6"/>
  <c r="AC34" i="6"/>
  <c r="AM34" i="6"/>
  <c r="AM36" i="6" s="1"/>
  <c r="AG33" i="6"/>
  <c r="BD33" i="6" s="1"/>
  <c r="G33" i="6" s="1"/>
  <c r="AG26" i="6"/>
  <c r="AH26" i="6" s="1"/>
  <c r="AU26" i="6"/>
  <c r="AW26" i="6"/>
  <c r="AY26" i="6"/>
  <c r="X24" i="6"/>
  <c r="Z24" i="6" s="1"/>
  <c r="AE24" i="6"/>
  <c r="BD27" i="6"/>
  <c r="G27" i="6" s="1"/>
  <c r="G17" i="6"/>
  <c r="G20" i="6"/>
  <c r="G19" i="6"/>
  <c r="Y10" i="6"/>
  <c r="AA10" i="6" s="1"/>
  <c r="G10" i="6" s="1"/>
  <c r="AG10" i="6"/>
  <c r="BD13" i="6"/>
  <c r="AU12" i="6"/>
  <c r="BD12" i="6" s="1"/>
  <c r="CI11" i="6"/>
  <c r="CI14" i="6"/>
  <c r="CH11" i="6"/>
  <c r="E238" i="30" s="1"/>
  <c r="CH14" i="6"/>
  <c r="CI10" i="6"/>
  <c r="I126" i="30" s="1"/>
  <c r="CI13" i="6"/>
  <c r="CH10" i="6"/>
  <c r="CH13" i="6"/>
  <c r="CI32" i="6"/>
  <c r="CI35" i="6"/>
  <c r="AD37" i="6"/>
  <c r="AF37" i="6"/>
  <c r="AH32" i="6"/>
  <c r="AJ37" i="6"/>
  <c r="AL37" i="6"/>
  <c r="AN37" i="6"/>
  <c r="AP37" i="6"/>
  <c r="AR37" i="6"/>
  <c r="AT37" i="6"/>
  <c r="AV37" i="6"/>
  <c r="AX37" i="6"/>
  <c r="AZ37" i="6"/>
  <c r="CG32" i="6"/>
  <c r="CG35" i="6"/>
  <c r="AC37" i="6"/>
  <c r="AG37" i="6"/>
  <c r="AI37" i="6"/>
  <c r="AK37" i="6"/>
  <c r="AM37" i="6"/>
  <c r="AO37" i="6"/>
  <c r="AQ37" i="6"/>
  <c r="AS37" i="6"/>
  <c r="AU37" i="6"/>
  <c r="AW37" i="6"/>
  <c r="AY37" i="6"/>
  <c r="X32" i="6"/>
  <c r="CH32" i="6"/>
  <c r="CH35" i="6"/>
  <c r="CI31" i="6"/>
  <c r="CI34" i="6"/>
  <c r="AD36" i="6"/>
  <c r="AF36" i="6"/>
  <c r="AH36" i="6"/>
  <c r="AJ36" i="6"/>
  <c r="AL36" i="6"/>
  <c r="AN36" i="6"/>
  <c r="AP36" i="6"/>
  <c r="AR36" i="6"/>
  <c r="AT36" i="6"/>
  <c r="AV36" i="6"/>
  <c r="AX36" i="6"/>
  <c r="AZ36" i="6"/>
  <c r="CG31" i="6"/>
  <c r="ES31" i="6" s="1"/>
  <c r="CG34" i="6"/>
  <c r="AE36" i="6"/>
  <c r="AG36" i="6"/>
  <c r="AI36" i="6"/>
  <c r="AK36" i="6"/>
  <c r="AO36" i="6"/>
  <c r="AQ36" i="6"/>
  <c r="AS36" i="6"/>
  <c r="AU36" i="6"/>
  <c r="AW36" i="6"/>
  <c r="AY36" i="6"/>
  <c r="X31" i="6"/>
  <c r="Z31" i="6" s="1"/>
  <c r="Z36" i="6" s="1"/>
  <c r="CH31" i="6"/>
  <c r="CH34" i="6"/>
  <c r="BE35" i="6"/>
  <c r="G35" i="6" s="1"/>
  <c r="BE34" i="6"/>
  <c r="G34" i="6" s="1"/>
  <c r="CI33" i="6"/>
  <c r="CG33" i="6"/>
  <c r="CH33" i="6"/>
  <c r="BE31" i="6"/>
  <c r="CI25" i="6"/>
  <c r="CI28" i="6"/>
  <c r="AD30" i="6"/>
  <c r="AF30" i="6"/>
  <c r="AH25" i="6"/>
  <c r="AH30" i="6" s="1"/>
  <c r="AJ30" i="6"/>
  <c r="AL30" i="6"/>
  <c r="AN30" i="6"/>
  <c r="AP30" i="6"/>
  <c r="AR30" i="6"/>
  <c r="AT30" i="6"/>
  <c r="AV30" i="6"/>
  <c r="AX30" i="6"/>
  <c r="AZ30" i="6"/>
  <c r="CG25" i="6"/>
  <c r="CG28" i="6"/>
  <c r="CF39" i="6"/>
  <c r="AC30" i="6"/>
  <c r="AE30" i="6"/>
  <c r="AG30" i="6"/>
  <c r="AI30" i="6"/>
  <c r="AK30" i="6"/>
  <c r="AM30" i="6"/>
  <c r="AO30" i="6"/>
  <c r="AQ30" i="6"/>
  <c r="AS30" i="6"/>
  <c r="AU30" i="6"/>
  <c r="AW30" i="6"/>
  <c r="AY30" i="6"/>
  <c r="X25" i="6"/>
  <c r="Z25" i="6" s="1"/>
  <c r="Z30" i="6" s="1"/>
  <c r="CH25" i="6"/>
  <c r="CH28" i="6"/>
  <c r="CI24" i="6"/>
  <c r="CI27" i="6"/>
  <c r="AD29" i="6"/>
  <c r="AF29" i="6"/>
  <c r="AH29" i="6"/>
  <c r="AJ29" i="6"/>
  <c r="AL29" i="6"/>
  <c r="AN29" i="6"/>
  <c r="AP29" i="6"/>
  <c r="AR29" i="6"/>
  <c r="AT29" i="6"/>
  <c r="AV29" i="6"/>
  <c r="AX29" i="6"/>
  <c r="AZ29" i="6"/>
  <c r="Y24" i="6"/>
  <c r="AA24" i="6" s="1"/>
  <c r="AC29" i="6"/>
  <c r="AG29" i="6"/>
  <c r="AI29" i="6"/>
  <c r="AK29" i="6"/>
  <c r="AM29" i="6"/>
  <c r="AO29" i="6"/>
  <c r="AQ29" i="6"/>
  <c r="AS29" i="6"/>
  <c r="AU29" i="6"/>
  <c r="AW29" i="6"/>
  <c r="AY29" i="6"/>
  <c r="CH24" i="6"/>
  <c r="H127" i="30" s="1"/>
  <c r="CH27" i="6"/>
  <c r="BE28" i="6"/>
  <c r="G28" i="6" s="1"/>
  <c r="BE27" i="6"/>
  <c r="CI26" i="6"/>
  <c r="CG26" i="6"/>
  <c r="CH26" i="6"/>
  <c r="BE24" i="6"/>
  <c r="BE11" i="6"/>
  <c r="CI12" i="6"/>
  <c r="F238" i="30" s="1"/>
  <c r="BE12" i="6"/>
  <c r="BE13" i="6"/>
  <c r="G13" i="6" s="1"/>
  <c r="BE14" i="6"/>
  <c r="AD15" i="6"/>
  <c r="AF15" i="6"/>
  <c r="AH15" i="6"/>
  <c r="AJ15" i="6"/>
  <c r="AL15" i="6"/>
  <c r="AN15" i="6"/>
  <c r="AP15" i="6"/>
  <c r="AR15" i="6"/>
  <c r="AT15" i="6"/>
  <c r="AV15" i="6"/>
  <c r="AX15" i="6"/>
  <c r="AZ15" i="6"/>
  <c r="AD16" i="6"/>
  <c r="AF16" i="6"/>
  <c r="AH16" i="6"/>
  <c r="AJ16" i="6"/>
  <c r="AL16" i="6"/>
  <c r="AN16" i="6"/>
  <c r="AP16" i="6"/>
  <c r="AR16" i="6"/>
  <c r="AT16" i="6"/>
  <c r="AV16" i="6"/>
  <c r="AX16" i="6"/>
  <c r="AZ16" i="6"/>
  <c r="BE10" i="6"/>
  <c r="ES10" i="6"/>
  <c r="AC15" i="6"/>
  <c r="AE15" i="6"/>
  <c r="AG15" i="6"/>
  <c r="AI15" i="6"/>
  <c r="AK15" i="6"/>
  <c r="AM15" i="6"/>
  <c r="AO15" i="6"/>
  <c r="AQ15" i="6"/>
  <c r="AS15" i="6"/>
  <c r="AU15" i="6"/>
  <c r="AW15" i="6"/>
  <c r="AY15" i="6"/>
  <c r="X10" i="6"/>
  <c r="Z10" i="6" s="1"/>
  <c r="Z15" i="6" s="1"/>
  <c r="CG11" i="6"/>
  <c r="ES11" i="6" s="1"/>
  <c r="CG14" i="6"/>
  <c r="AE16" i="6"/>
  <c r="AG16" i="6"/>
  <c r="AI16" i="6"/>
  <c r="AK16" i="6"/>
  <c r="AM16" i="6"/>
  <c r="AO16" i="6"/>
  <c r="AQ16" i="6"/>
  <c r="AS16" i="6"/>
  <c r="AU16" i="6"/>
  <c r="AW16" i="6"/>
  <c r="AY16" i="6"/>
  <c r="X11" i="6"/>
  <c r="Z11" i="6" s="1"/>
  <c r="Z16" i="6" s="1"/>
  <c r="CH12" i="6"/>
  <c r="CG12" i="6"/>
  <c r="ES12" i="6" s="1"/>
  <c r="CG14" i="5"/>
  <c r="CG13" i="5"/>
  <c r="S9" i="28"/>
  <c r="CE32" i="6"/>
  <c r="CE37" i="6" s="1"/>
  <c r="CE31" i="6"/>
  <c r="CE34" i="6"/>
  <c r="CE33" i="6"/>
  <c r="CE12" i="6"/>
  <c r="CE25" i="6"/>
  <c r="CE28" i="6"/>
  <c r="CE24" i="6"/>
  <c r="CE27" i="6"/>
  <c r="CE26" i="6"/>
  <c r="CE13" i="6"/>
  <c r="CE11" i="6"/>
  <c r="CE14" i="6"/>
  <c r="BJ15" i="6"/>
  <c r="BL15" i="6"/>
  <c r="ER15" i="6" s="1"/>
  <c r="BM15" i="6"/>
  <c r="BO15" i="6"/>
  <c r="BQ15" i="6"/>
  <c r="BS15" i="6"/>
  <c r="BU15" i="6"/>
  <c r="BW15" i="6"/>
  <c r="BY15" i="6"/>
  <c r="CA15" i="6"/>
  <c r="CC15" i="6"/>
  <c r="BJ16" i="6"/>
  <c r="BL16" i="6"/>
  <c r="ER16" i="6" s="1"/>
  <c r="BM16" i="6"/>
  <c r="BO16" i="6"/>
  <c r="BQ16" i="6"/>
  <c r="BS16" i="6"/>
  <c r="BU16" i="6"/>
  <c r="BW16" i="6"/>
  <c r="BY16" i="6"/>
  <c r="CA16" i="6"/>
  <c r="CC16" i="6"/>
  <c r="G303" i="30"/>
  <c r="I116" i="30"/>
  <c r="J116" i="30" s="1"/>
  <c r="M115" i="30"/>
  <c r="I115" i="30"/>
  <c r="J115" i="30" s="1"/>
  <c r="BD14" i="5"/>
  <c r="BF13" i="5"/>
  <c r="BE13" i="5"/>
  <c r="BD13" i="5"/>
  <c r="BC13" i="5"/>
  <c r="BC35" i="6"/>
  <c r="BB35" i="6"/>
  <c r="BA35" i="6"/>
  <c r="BC34" i="6"/>
  <c r="BC31" i="6"/>
  <c r="BB31" i="6"/>
  <c r="BA31" i="6"/>
  <c r="BC28" i="6"/>
  <c r="BB28" i="6"/>
  <c r="BA28" i="6"/>
  <c r="BC27" i="6"/>
  <c r="BB27" i="6"/>
  <c r="BA27" i="6"/>
  <c r="BA25" i="6"/>
  <c r="BC24" i="6"/>
  <c r="BC11" i="6"/>
  <c r="BA12" i="6"/>
  <c r="BB12" i="6"/>
  <c r="BC12" i="6"/>
  <c r="BA13" i="6"/>
  <c r="BB13" i="6"/>
  <c r="BC13" i="6"/>
  <c r="BC14" i="6"/>
  <c r="G302" i="30"/>
  <c r="E220" i="30"/>
  <c r="F220" i="30"/>
  <c r="E221" i="30"/>
  <c r="E222" i="30"/>
  <c r="I114" i="30"/>
  <c r="J114" i="30" s="1"/>
  <c r="M113" i="30"/>
  <c r="I113" i="30"/>
  <c r="J113" i="30" s="1"/>
  <c r="F222" i="30"/>
  <c r="F221" i="30"/>
  <c r="BG13" i="5"/>
  <c r="BB17" i="6"/>
  <c r="BB18" i="6"/>
  <c r="BB22" i="6"/>
  <c r="BB23" i="6"/>
  <c r="G301" i="30"/>
  <c r="I112" i="30"/>
  <c r="J112" i="30" s="1"/>
  <c r="M111" i="30"/>
  <c r="I111" i="30"/>
  <c r="J111" i="30" s="1"/>
  <c r="BC14" i="5"/>
  <c r="BF38" i="6"/>
  <c r="CJ29" i="6"/>
  <c r="CJ23" i="6"/>
  <c r="CJ22" i="6"/>
  <c r="BF23" i="6"/>
  <c r="BF22" i="6"/>
  <c r="BC10" i="6"/>
  <c r="G300" i="30"/>
  <c r="AV14" i="5"/>
  <c r="BE14" i="5" s="1"/>
  <c r="AA14" i="5"/>
  <c r="AC14" i="5" s="1"/>
  <c r="Y14" i="5"/>
  <c r="Z14" i="5" s="1"/>
  <c r="AB14" i="5" s="1"/>
  <c r="BF14" i="5"/>
  <c r="AA13" i="5"/>
  <c r="AC13" i="5" s="1"/>
  <c r="Y13" i="5"/>
  <c r="Z13" i="5" s="1"/>
  <c r="AB13" i="5" s="1"/>
  <c r="CK29" i="6"/>
  <c r="CL29" i="6"/>
  <c r="CM29" i="6"/>
  <c r="CN29" i="6"/>
  <c r="CO29" i="6"/>
  <c r="CP29" i="6"/>
  <c r="CQ29" i="6"/>
  <c r="CR29" i="6"/>
  <c r="CS29" i="6"/>
  <c r="CT29" i="6"/>
  <c r="CU29" i="6"/>
  <c r="CV29" i="6"/>
  <c r="CW29" i="6"/>
  <c r="CX29" i="6"/>
  <c r="CY29" i="6"/>
  <c r="CZ29" i="6"/>
  <c r="DA29" i="6"/>
  <c r="DB29" i="6"/>
  <c r="DC29" i="6"/>
  <c r="DD29" i="6"/>
  <c r="DE29" i="6"/>
  <c r="DF29" i="6"/>
  <c r="DG29" i="6"/>
  <c r="DH29" i="6"/>
  <c r="DI29" i="6"/>
  <c r="DJ29" i="6"/>
  <c r="DK29" i="6"/>
  <c r="DL29" i="6"/>
  <c r="DM29" i="6"/>
  <c r="DN29" i="6"/>
  <c r="CJ15" i="6"/>
  <c r="DN15" i="6"/>
  <c r="G299" i="30"/>
  <c r="T27" i="28"/>
  <c r="CK15" i="6"/>
  <c r="CL15" i="6"/>
  <c r="CM15" i="6"/>
  <c r="CN15" i="6"/>
  <c r="CO15" i="6"/>
  <c r="CP15" i="6"/>
  <c r="CQ15" i="6"/>
  <c r="CR15" i="6"/>
  <c r="CS15" i="6"/>
  <c r="CT15" i="6"/>
  <c r="CU15" i="6"/>
  <c r="CV15" i="6"/>
  <c r="CW15" i="6"/>
  <c r="CX15" i="6"/>
  <c r="CY15" i="6"/>
  <c r="CZ15" i="6"/>
  <c r="DA15" i="6"/>
  <c r="DB15" i="6"/>
  <c r="DC15" i="6"/>
  <c r="DD15" i="6"/>
  <c r="DE15" i="6"/>
  <c r="DF15" i="6"/>
  <c r="DG15" i="6"/>
  <c r="DH15" i="6"/>
  <c r="DI15" i="6"/>
  <c r="DJ15" i="6"/>
  <c r="DK15" i="6"/>
  <c r="DL15" i="6"/>
  <c r="DM15" i="6"/>
  <c r="M107" i="30"/>
  <c r="J108" i="30"/>
  <c r="J107" i="30"/>
  <c r="AO38" i="6"/>
  <c r="AP38" i="6"/>
  <c r="AP39" i="6"/>
  <c r="G297" i="30"/>
  <c r="J105" i="30"/>
  <c r="M105" i="30"/>
  <c r="J106" i="30"/>
  <c r="H22" i="30"/>
  <c r="EW45" i="6"/>
  <c r="AN38" i="6"/>
  <c r="AN40" i="6" s="1"/>
  <c r="H21" i="30"/>
  <c r="G296" i="30"/>
  <c r="J104" i="30"/>
  <c r="J103" i="30"/>
  <c r="M103" i="30"/>
  <c r="M101" i="30"/>
  <c r="M99" i="30"/>
  <c r="H38" i="6"/>
  <c r="I38" i="6"/>
  <c r="J38" i="6"/>
  <c r="K38" i="6"/>
  <c r="L38" i="6"/>
  <c r="M38" i="6"/>
  <c r="N38" i="6"/>
  <c r="O38" i="6"/>
  <c r="O39" i="6"/>
  <c r="P38" i="6"/>
  <c r="Q38" i="6"/>
  <c r="R38" i="6"/>
  <c r="S38" i="6"/>
  <c r="T38" i="6"/>
  <c r="U38" i="6"/>
  <c r="V38" i="6"/>
  <c r="AB38" i="6"/>
  <c r="AC38" i="6"/>
  <c r="AD38" i="6"/>
  <c r="AF38" i="6"/>
  <c r="AG38" i="6"/>
  <c r="AI38" i="6"/>
  <c r="AJ38" i="6"/>
  <c r="AL38" i="6"/>
  <c r="AM38" i="6"/>
  <c r="AQ38" i="6"/>
  <c r="AR38" i="6"/>
  <c r="AU38" i="6"/>
  <c r="AV38" i="6"/>
  <c r="AW38" i="6"/>
  <c r="AW40" i="6" s="1"/>
  <c r="AK38" i="6"/>
  <c r="AS38" i="6"/>
  <c r="AX38" i="6"/>
  <c r="BF39" i="6"/>
  <c r="BG38" i="6"/>
  <c r="BH38" i="6"/>
  <c r="BI38" i="6"/>
  <c r="BJ38" i="6"/>
  <c r="BK38" i="6"/>
  <c r="BL38" i="6"/>
  <c r="BM38" i="6"/>
  <c r="BO38" i="6"/>
  <c r="BQ38" i="6"/>
  <c r="BS38" i="6"/>
  <c r="BS39" i="6"/>
  <c r="BU38" i="6"/>
  <c r="BW38" i="6"/>
  <c r="BY38" i="6"/>
  <c r="CA38" i="6"/>
  <c r="CF38" i="6"/>
  <c r="CJ38" i="6"/>
  <c r="CK38" i="6"/>
  <c r="CK40" i="6" s="1"/>
  <c r="CL38" i="6"/>
  <c r="CM38" i="6"/>
  <c r="CN38" i="6"/>
  <c r="CO38" i="6"/>
  <c r="CP38" i="6"/>
  <c r="CQ38" i="6"/>
  <c r="CR38" i="6"/>
  <c r="CS38" i="6"/>
  <c r="CS40" i="6" s="1"/>
  <c r="CT38" i="6"/>
  <c r="CU38" i="6"/>
  <c r="CV38" i="6"/>
  <c r="CW38" i="6"/>
  <c r="CX38" i="6"/>
  <c r="CY38" i="6"/>
  <c r="CY39" i="6"/>
  <c r="CZ38" i="6"/>
  <c r="DA38" i="6"/>
  <c r="DB38" i="6"/>
  <c r="DC38" i="6"/>
  <c r="DD38" i="6"/>
  <c r="DE38" i="6"/>
  <c r="DF38" i="6"/>
  <c r="DG38" i="6"/>
  <c r="DH38" i="6"/>
  <c r="DI38" i="6"/>
  <c r="DJ38" i="6"/>
  <c r="DK38" i="6"/>
  <c r="DL38" i="6"/>
  <c r="DM38" i="6"/>
  <c r="DN38" i="6"/>
  <c r="H39" i="6"/>
  <c r="I39" i="6"/>
  <c r="J39" i="6"/>
  <c r="K39" i="6"/>
  <c r="L39" i="6"/>
  <c r="M39" i="6"/>
  <c r="N39" i="6"/>
  <c r="N40" i="6" s="1"/>
  <c r="P39" i="6"/>
  <c r="Q39" i="6"/>
  <c r="Q40" i="6" s="1"/>
  <c r="R39" i="6"/>
  <c r="S39" i="6"/>
  <c r="T39" i="6"/>
  <c r="U39" i="6"/>
  <c r="V39" i="6"/>
  <c r="W39" i="6"/>
  <c r="X39" i="6"/>
  <c r="Y39" i="6"/>
  <c r="Z39" i="6"/>
  <c r="AA39" i="6"/>
  <c r="AB39" i="6"/>
  <c r="AD39" i="6"/>
  <c r="AE39" i="6"/>
  <c r="AF39" i="6"/>
  <c r="AG39" i="6"/>
  <c r="AH39" i="6"/>
  <c r="AI39" i="6"/>
  <c r="AJ39" i="6"/>
  <c r="AJ40" i="6" s="1"/>
  <c r="AK39" i="6"/>
  <c r="AK40" i="6" s="1"/>
  <c r="AL39" i="6"/>
  <c r="AM39" i="6"/>
  <c r="AN39" i="6"/>
  <c r="AO39" i="6"/>
  <c r="AQ39" i="6"/>
  <c r="AR39" i="6"/>
  <c r="AR40" i="6" s="1"/>
  <c r="AS39" i="6"/>
  <c r="AT39" i="6"/>
  <c r="AU39" i="6"/>
  <c r="AV39" i="6"/>
  <c r="AW39" i="6"/>
  <c r="AX39" i="6"/>
  <c r="AY39" i="6"/>
  <c r="AZ39" i="6"/>
  <c r="BG39" i="6"/>
  <c r="BH39" i="6"/>
  <c r="BH40" i="6" s="1"/>
  <c r="BI39" i="6"/>
  <c r="BJ39" i="6"/>
  <c r="BK39" i="6"/>
  <c r="BK40" i="6" s="1"/>
  <c r="BL39" i="6"/>
  <c r="BM39" i="6"/>
  <c r="BO39" i="6"/>
  <c r="BQ39" i="6"/>
  <c r="BU39" i="6"/>
  <c r="BW39" i="6"/>
  <c r="BY39" i="6"/>
  <c r="CA39" i="6"/>
  <c r="CJ39" i="6"/>
  <c r="CK39" i="6"/>
  <c r="CL39" i="6"/>
  <c r="CM39" i="6"/>
  <c r="CN39" i="6"/>
  <c r="CO39" i="6"/>
  <c r="CP39" i="6"/>
  <c r="CQ39" i="6"/>
  <c r="CR39" i="6"/>
  <c r="CS39" i="6"/>
  <c r="CT39" i="6"/>
  <c r="CT40" i="6" s="1"/>
  <c r="CU39" i="6"/>
  <c r="CV39" i="6"/>
  <c r="CW39" i="6"/>
  <c r="CX39" i="6"/>
  <c r="CZ39" i="6"/>
  <c r="DA39" i="6"/>
  <c r="DA40" i="6" s="1"/>
  <c r="DB39" i="6"/>
  <c r="DC39" i="6"/>
  <c r="DD39" i="6"/>
  <c r="DE39" i="6"/>
  <c r="DF39" i="6"/>
  <c r="DG39" i="6"/>
  <c r="DH39" i="6"/>
  <c r="DI39" i="6"/>
  <c r="DJ39" i="6"/>
  <c r="DK39" i="6"/>
  <c r="DL39" i="6"/>
  <c r="DM39" i="6"/>
  <c r="DN39" i="6"/>
  <c r="U40" i="6"/>
  <c r="BO40" i="6"/>
  <c r="DM37" i="6"/>
  <c r="DL37" i="6"/>
  <c r="DK37" i="6"/>
  <c r="DJ37" i="6"/>
  <c r="DI37" i="6"/>
  <c r="DH37" i="6"/>
  <c r="DG37" i="6"/>
  <c r="DF37" i="6"/>
  <c r="DE37" i="6"/>
  <c r="DD37" i="6"/>
  <c r="DC37" i="6"/>
  <c r="DB37" i="6"/>
  <c r="DA37" i="6"/>
  <c r="CZ37" i="6"/>
  <c r="CY37" i="6"/>
  <c r="CX37" i="6"/>
  <c r="CW37" i="6"/>
  <c r="CV37" i="6"/>
  <c r="CU37" i="6"/>
  <c r="CT37" i="6"/>
  <c r="CS37" i="6"/>
  <c r="CR37" i="6"/>
  <c r="CQ37" i="6"/>
  <c r="CP37" i="6"/>
  <c r="CO37" i="6"/>
  <c r="CN37" i="6"/>
  <c r="CM37" i="6"/>
  <c r="CL37" i="6"/>
  <c r="CK37" i="6"/>
  <c r="AB37" i="6"/>
  <c r="DM36" i="6"/>
  <c r="DL36" i="6"/>
  <c r="DK36" i="6"/>
  <c r="DJ36" i="6"/>
  <c r="DI36" i="6"/>
  <c r="DH36" i="6"/>
  <c r="DG36" i="6"/>
  <c r="DF36" i="6"/>
  <c r="DE36" i="6"/>
  <c r="DD36" i="6"/>
  <c r="DC36" i="6"/>
  <c r="DB36" i="6"/>
  <c r="DA36" i="6"/>
  <c r="CZ36" i="6"/>
  <c r="CY36" i="6"/>
  <c r="CX36" i="6"/>
  <c r="CW36" i="6"/>
  <c r="CV36" i="6"/>
  <c r="CU36" i="6"/>
  <c r="CT36" i="6"/>
  <c r="CS36" i="6"/>
  <c r="CR36" i="6"/>
  <c r="CQ36" i="6"/>
  <c r="CP36" i="6"/>
  <c r="CO36" i="6"/>
  <c r="CN36" i="6"/>
  <c r="CM36" i="6"/>
  <c r="CL36" i="6"/>
  <c r="CK36" i="6"/>
  <c r="AB36" i="6"/>
  <c r="W32" i="6"/>
  <c r="W37" i="6" s="1"/>
  <c r="X36" i="6"/>
  <c r="W31" i="6"/>
  <c r="W36" i="6" s="1"/>
  <c r="G348" i="30"/>
  <c r="G347" i="30"/>
  <c r="G346" i="30"/>
  <c r="G345" i="30"/>
  <c r="G344" i="30"/>
  <c r="G343" i="30"/>
  <c r="G342" i="30"/>
  <c r="G341" i="30"/>
  <c r="G340" i="30"/>
  <c r="G339" i="30"/>
  <c r="G338" i="30"/>
  <c r="G337" i="30"/>
  <c r="G333" i="30"/>
  <c r="G332" i="30"/>
  <c r="G331" i="30"/>
  <c r="G330" i="30"/>
  <c r="G329" i="30"/>
  <c r="G328" i="30"/>
  <c r="G327" i="30"/>
  <c r="G326" i="30"/>
  <c r="G325" i="30"/>
  <c r="G324" i="30"/>
  <c r="G323" i="30"/>
  <c r="G322" i="30"/>
  <c r="G318" i="30"/>
  <c r="G317" i="30"/>
  <c r="G316" i="30"/>
  <c r="G315" i="30"/>
  <c r="G314" i="30"/>
  <c r="G313" i="30"/>
  <c r="G312" i="30"/>
  <c r="G311" i="30"/>
  <c r="G310" i="30"/>
  <c r="G307" i="30"/>
  <c r="G295" i="30"/>
  <c r="G294" i="30"/>
  <c r="G293" i="30"/>
  <c r="G292" i="30"/>
  <c r="G288" i="30"/>
  <c r="G287" i="30"/>
  <c r="G286" i="30"/>
  <c r="G285" i="30"/>
  <c r="G284" i="30"/>
  <c r="G283" i="30"/>
  <c r="E186" i="30"/>
  <c r="E185" i="30"/>
  <c r="E184" i="30"/>
  <c r="M167" i="30"/>
  <c r="J167" i="30"/>
  <c r="M166" i="30"/>
  <c r="J166" i="30"/>
  <c r="M165" i="30"/>
  <c r="J165" i="30"/>
  <c r="M164" i="30"/>
  <c r="J164" i="30"/>
  <c r="M163" i="30"/>
  <c r="J163" i="30"/>
  <c r="M162" i="30"/>
  <c r="J162" i="30"/>
  <c r="M161" i="30"/>
  <c r="J161" i="30"/>
  <c r="M160" i="30"/>
  <c r="J160" i="30"/>
  <c r="M159" i="30"/>
  <c r="J159" i="30"/>
  <c r="M158" i="30"/>
  <c r="J158" i="30"/>
  <c r="M157" i="30"/>
  <c r="J157" i="30"/>
  <c r="M156" i="30"/>
  <c r="J156" i="30"/>
  <c r="M152" i="30"/>
  <c r="J152" i="30"/>
  <c r="M151" i="30"/>
  <c r="J151" i="30"/>
  <c r="M150" i="30"/>
  <c r="J150" i="30"/>
  <c r="M149" i="30"/>
  <c r="J149" i="30"/>
  <c r="M148" i="30"/>
  <c r="J148" i="30"/>
  <c r="M147" i="30"/>
  <c r="J147" i="30"/>
  <c r="M146" i="30"/>
  <c r="J146" i="30"/>
  <c r="M145" i="30"/>
  <c r="J145" i="30"/>
  <c r="M144" i="30"/>
  <c r="J144" i="30"/>
  <c r="M143" i="30"/>
  <c r="J143" i="30"/>
  <c r="M142" i="30"/>
  <c r="J142" i="30"/>
  <c r="M141" i="30"/>
  <c r="J141" i="30"/>
  <c r="M137" i="30"/>
  <c r="J137" i="30"/>
  <c r="M136" i="30"/>
  <c r="J136" i="30"/>
  <c r="M135" i="30"/>
  <c r="J135" i="30"/>
  <c r="M134" i="30"/>
  <c r="J134" i="30"/>
  <c r="M133" i="30"/>
  <c r="J133" i="30"/>
  <c r="M132" i="30"/>
  <c r="J132" i="30"/>
  <c r="M131" i="30"/>
  <c r="J131" i="30"/>
  <c r="M130" i="30"/>
  <c r="J130" i="30"/>
  <c r="M129" i="30"/>
  <c r="J129" i="30"/>
  <c r="M128" i="30"/>
  <c r="J128" i="30"/>
  <c r="J102" i="30"/>
  <c r="J101" i="30"/>
  <c r="J100" i="30"/>
  <c r="J99" i="30"/>
  <c r="J98" i="30"/>
  <c r="M97" i="30"/>
  <c r="J97" i="30"/>
  <c r="M95" i="30"/>
  <c r="J95" i="30"/>
  <c r="J90" i="30"/>
  <c r="J89" i="30"/>
  <c r="J88" i="30"/>
  <c r="J87" i="30"/>
  <c r="J86" i="30"/>
  <c r="J85" i="30"/>
  <c r="J84" i="30"/>
  <c r="J83" i="30"/>
  <c r="J82" i="30"/>
  <c r="J81" i="30"/>
  <c r="J80" i="30"/>
  <c r="J79" i="30"/>
  <c r="H75" i="30"/>
  <c r="H74" i="30"/>
  <c r="H73" i="30"/>
  <c r="H72" i="30"/>
  <c r="H71" i="30"/>
  <c r="H70" i="30"/>
  <c r="H69" i="30"/>
  <c r="H68" i="30"/>
  <c r="H67" i="30"/>
  <c r="H66" i="30"/>
  <c r="H65" i="30"/>
  <c r="H64" i="30"/>
  <c r="H60" i="30"/>
  <c r="H59" i="30"/>
  <c r="H58" i="30"/>
  <c r="H57" i="30"/>
  <c r="H56" i="30"/>
  <c r="H55" i="30"/>
  <c r="H54" i="30"/>
  <c r="H53" i="30"/>
  <c r="H52" i="30"/>
  <c r="H51" i="30"/>
  <c r="H50" i="30"/>
  <c r="H49" i="30"/>
  <c r="H45" i="30"/>
  <c r="H44" i="30"/>
  <c r="H43" i="30"/>
  <c r="H42" i="30"/>
  <c r="H41" i="30"/>
  <c r="H40" i="30"/>
  <c r="H39" i="30"/>
  <c r="H38" i="30"/>
  <c r="H37" i="30"/>
  <c r="H36" i="30"/>
  <c r="H20" i="30"/>
  <c r="H14" i="30"/>
  <c r="E13" i="30"/>
  <c r="H13" i="30" s="1"/>
  <c r="E12" i="30"/>
  <c r="H12" i="30" s="1"/>
  <c r="E11" i="30"/>
  <c r="H11" i="30" s="1"/>
  <c r="E10" i="30"/>
  <c r="H10" i="30" s="1"/>
  <c r="H9" i="30"/>
  <c r="U27" i="28"/>
  <c r="S26" i="28"/>
  <c r="S25" i="28"/>
  <c r="S24" i="28"/>
  <c r="S23" i="28"/>
  <c r="S22" i="28"/>
  <c r="S21" i="28"/>
  <c r="S20" i="28"/>
  <c r="S19" i="28"/>
  <c r="S18" i="28"/>
  <c r="S17" i="28"/>
  <c r="S16" i="28"/>
  <c r="S15" i="28"/>
  <c r="S14" i="28"/>
  <c r="S13" i="28"/>
  <c r="S12" i="28"/>
  <c r="S11" i="28"/>
  <c r="S10" i="28"/>
  <c r="DM30" i="6"/>
  <c r="DL30" i="6"/>
  <c r="DK30" i="6"/>
  <c r="DJ30" i="6"/>
  <c r="DI30" i="6"/>
  <c r="DH30" i="6"/>
  <c r="DG30" i="6"/>
  <c r="DF30" i="6"/>
  <c r="DE30" i="6"/>
  <c r="DD30" i="6"/>
  <c r="DC30" i="6"/>
  <c r="DB30" i="6"/>
  <c r="DA30" i="6"/>
  <c r="CZ30" i="6"/>
  <c r="CY30" i="6"/>
  <c r="CX30" i="6"/>
  <c r="CW30" i="6"/>
  <c r="CV30" i="6"/>
  <c r="CU30" i="6"/>
  <c r="CT30" i="6"/>
  <c r="CS30" i="6"/>
  <c r="CR30" i="6"/>
  <c r="CQ30" i="6"/>
  <c r="CP30" i="6"/>
  <c r="CO30" i="6"/>
  <c r="CN30" i="6"/>
  <c r="CM30" i="6"/>
  <c r="CL30" i="6"/>
  <c r="CK30" i="6"/>
  <c r="AB30" i="6"/>
  <c r="AB29" i="6"/>
  <c r="Y30" i="6"/>
  <c r="X30" i="6"/>
  <c r="W25" i="6"/>
  <c r="W30" i="6" s="1"/>
  <c r="W24" i="6"/>
  <c r="W29" i="6" s="1"/>
  <c r="L29" i="6"/>
  <c r="T30" i="6"/>
  <c r="S30" i="6"/>
  <c r="R30" i="6"/>
  <c r="P30" i="6"/>
  <c r="L30" i="6"/>
  <c r="H30" i="6"/>
  <c r="T29" i="6"/>
  <c r="R29" i="6"/>
  <c r="P29" i="6"/>
  <c r="H29" i="6"/>
  <c r="Y29" i="6"/>
  <c r="AB16" i="6"/>
  <c r="AB15" i="6"/>
  <c r="W11" i="6"/>
  <c r="W16" i="6" s="1"/>
  <c r="X15" i="6"/>
  <c r="W10" i="6"/>
  <c r="W15" i="6" s="1"/>
  <c r="H15" i="6"/>
  <c r="L15" i="6"/>
  <c r="P15" i="6"/>
  <c r="R15" i="6"/>
  <c r="T15" i="6"/>
  <c r="H16" i="6"/>
  <c r="L16" i="6"/>
  <c r="P16" i="6"/>
  <c r="R16" i="6"/>
  <c r="S16" i="6"/>
  <c r="T16" i="6"/>
  <c r="H22" i="6"/>
  <c r="H23" i="6"/>
  <c r="H36" i="6"/>
  <c r="P36" i="6"/>
  <c r="R36" i="6"/>
  <c r="T36" i="6"/>
  <c r="H37" i="6"/>
  <c r="N37" i="6"/>
  <c r="P37" i="6"/>
  <c r="R37" i="6"/>
  <c r="S37" i="6"/>
  <c r="T37" i="6"/>
  <c r="Y16" i="6"/>
  <c r="DN23" i="6"/>
  <c r="DM23" i="6"/>
  <c r="DL23" i="6"/>
  <c r="DK23" i="6"/>
  <c r="DJ23" i="6"/>
  <c r="DI23" i="6"/>
  <c r="DH23" i="6"/>
  <c r="DG23" i="6"/>
  <c r="DF23" i="6"/>
  <c r="DE23" i="6"/>
  <c r="DD23" i="6"/>
  <c r="DC23" i="6"/>
  <c r="DB23" i="6"/>
  <c r="DA23" i="6"/>
  <c r="CZ23" i="6"/>
  <c r="CY23" i="6"/>
  <c r="CX23" i="6"/>
  <c r="CW23" i="6"/>
  <c r="CV23" i="6"/>
  <c r="CU23" i="6"/>
  <c r="CT23" i="6"/>
  <c r="CS23" i="6"/>
  <c r="CR23" i="6"/>
  <c r="CQ23" i="6"/>
  <c r="CP23" i="6"/>
  <c r="CO23" i="6"/>
  <c r="CN23" i="6"/>
  <c r="CM23" i="6"/>
  <c r="CL23" i="6"/>
  <c r="CK23" i="6"/>
  <c r="DN22" i="6"/>
  <c r="DM22" i="6"/>
  <c r="DL22" i="6"/>
  <c r="DK22" i="6"/>
  <c r="DJ22" i="6"/>
  <c r="DI22" i="6"/>
  <c r="DH22" i="6"/>
  <c r="DG22" i="6"/>
  <c r="DF22" i="6"/>
  <c r="DE22" i="6"/>
  <c r="DD22" i="6"/>
  <c r="DC22" i="6"/>
  <c r="DB22" i="6"/>
  <c r="DA22" i="6"/>
  <c r="CZ22" i="6"/>
  <c r="CY22" i="6"/>
  <c r="CX22" i="6"/>
  <c r="CW22" i="6"/>
  <c r="CV22" i="6"/>
  <c r="CU22" i="6"/>
  <c r="CT22" i="6"/>
  <c r="CS22" i="6"/>
  <c r="CR22" i="6"/>
  <c r="CQ22" i="6"/>
  <c r="CP22" i="6"/>
  <c r="CO22" i="6"/>
  <c r="CN22" i="6"/>
  <c r="CM22" i="6"/>
  <c r="CL22" i="6"/>
  <c r="CK22" i="6"/>
  <c r="CK16" i="6"/>
  <c r="CL16" i="6"/>
  <c r="CM16" i="6"/>
  <c r="CN16" i="6"/>
  <c r="CO16" i="6"/>
  <c r="CP16" i="6"/>
  <c r="CQ16" i="6"/>
  <c r="CR16" i="6"/>
  <c r="CS16" i="6"/>
  <c r="CT16" i="6"/>
  <c r="CU16" i="6"/>
  <c r="CV16" i="6"/>
  <c r="CW16" i="6"/>
  <c r="CX16" i="6"/>
  <c r="CY16" i="6"/>
  <c r="CZ16" i="6"/>
  <c r="DA16" i="6"/>
  <c r="DB16" i="6"/>
  <c r="DC16" i="6"/>
  <c r="DD16" i="6"/>
  <c r="DE16" i="6"/>
  <c r="DF16" i="6"/>
  <c r="DG16" i="6"/>
  <c r="DH16" i="6"/>
  <c r="DI16" i="6"/>
  <c r="DJ16" i="6"/>
  <c r="DK16" i="6"/>
  <c r="DL16" i="6"/>
  <c r="DM16" i="6"/>
  <c r="AT38" i="6"/>
  <c r="BB33" i="6"/>
  <c r="BB11" i="6"/>
  <c r="AY38" i="6"/>
  <c r="BA11" i="6"/>
  <c r="AZ38" i="6"/>
  <c r="BC25" i="6"/>
  <c r="H29" i="30"/>
  <c r="BU40" i="6" l="1"/>
  <c r="P40" i="6"/>
  <c r="G31" i="6"/>
  <c r="BD25" i="6"/>
  <c r="BC39" i="6"/>
  <c r="G25" i="6"/>
  <c r="M40" i="6"/>
  <c r="G11" i="6"/>
  <c r="I13" i="5"/>
  <c r="EX13" i="5" s="1"/>
  <c r="BG14" i="5"/>
  <c r="EW14" i="5" s="1"/>
  <c r="AO40" i="6"/>
  <c r="DD40" i="6"/>
  <c r="AD40" i="6"/>
  <c r="BW40" i="6"/>
  <c r="Y15" i="6"/>
  <c r="K40" i="6"/>
  <c r="AG40" i="6"/>
  <c r="Y38" i="6"/>
  <c r="Y36" i="6"/>
  <c r="DH40" i="6"/>
  <c r="X16" i="6"/>
  <c r="CZ40" i="6"/>
  <c r="Y37" i="6"/>
  <c r="AZ40" i="6"/>
  <c r="AY40" i="6"/>
  <c r="T40" i="6"/>
  <c r="V40" i="6"/>
  <c r="AT40" i="6"/>
  <c r="DB40" i="6"/>
  <c r="BE25" i="6"/>
  <c r="X29" i="6"/>
  <c r="AH38" i="6"/>
  <c r="AH40" i="6" s="1"/>
  <c r="CJ40" i="6"/>
  <c r="AV40" i="6"/>
  <c r="L40" i="6"/>
  <c r="CE36" i="6"/>
  <c r="G23" i="6"/>
  <c r="CU40" i="6"/>
  <c r="CM40" i="6"/>
  <c r="AX40" i="6"/>
  <c r="O40" i="6"/>
  <c r="DM40" i="6"/>
  <c r="DE40" i="6"/>
  <c r="CX40" i="6"/>
  <c r="CP40" i="6"/>
  <c r="BG40" i="6"/>
  <c r="J40" i="6"/>
  <c r="AP40" i="6"/>
  <c r="EW13" i="5"/>
  <c r="AQ40" i="6"/>
  <c r="DK40" i="6"/>
  <c r="DC40" i="6"/>
  <c r="AL40" i="6"/>
  <c r="CE29" i="6"/>
  <c r="BM40" i="6"/>
  <c r="Y40" i="6"/>
  <c r="S40" i="6"/>
  <c r="CL40" i="6"/>
  <c r="H40" i="6"/>
  <c r="BD34" i="6"/>
  <c r="R40" i="6"/>
  <c r="I14" i="5"/>
  <c r="CE15" i="6"/>
  <c r="BA33" i="6"/>
  <c r="BL40" i="6"/>
  <c r="ET12" i="6"/>
  <c r="BE26" i="6"/>
  <c r="BC26" i="6"/>
  <c r="AH33" i="6"/>
  <c r="G30" i="6"/>
  <c r="AA30" i="6"/>
  <c r="AU40" i="6"/>
  <c r="AF40" i="6"/>
  <c r="BD24" i="6"/>
  <c r="EU24" i="6" s="1"/>
  <c r="AE29" i="6"/>
  <c r="BA29" i="6" s="1"/>
  <c r="BB24" i="6"/>
  <c r="BA24" i="6"/>
  <c r="CG29" i="6"/>
  <c r="ES29" i="6" s="1"/>
  <c r="ES24" i="6"/>
  <c r="AH37" i="6"/>
  <c r="BC37" i="6" s="1"/>
  <c r="BE32" i="6"/>
  <c r="G32" i="6" s="1"/>
  <c r="BC32" i="6"/>
  <c r="BC38" i="6" s="1"/>
  <c r="BC40" i="6" s="1"/>
  <c r="AA29" i="6"/>
  <c r="Z32" i="6"/>
  <c r="Z37" i="6" s="1"/>
  <c r="X38" i="6"/>
  <c r="X40" i="6" s="1"/>
  <c r="X37" i="6"/>
  <c r="BC15" i="6"/>
  <c r="ET24" i="6"/>
  <c r="BD10" i="6"/>
  <c r="EU10" i="6" s="1"/>
  <c r="BB10" i="6"/>
  <c r="BA10" i="6"/>
  <c r="EV31" i="6"/>
  <c r="EU31" i="6"/>
  <c r="AA36" i="6"/>
  <c r="BD32" i="6"/>
  <c r="BD38" i="6" s="1"/>
  <c r="AE38" i="6"/>
  <c r="AE40" i="6" s="1"/>
  <c r="AE37" i="6"/>
  <c r="BB37" i="6" s="1"/>
  <c r="BA32" i="6"/>
  <c r="BA38" i="6" s="1"/>
  <c r="CO40" i="6"/>
  <c r="CH16" i="6"/>
  <c r="BS40" i="6"/>
  <c r="AS40" i="6"/>
  <c r="AB40" i="6"/>
  <c r="I40" i="6"/>
  <c r="EU14" i="6"/>
  <c r="CI16" i="6"/>
  <c r="G22" i="6"/>
  <c r="BB26" i="6"/>
  <c r="DI40" i="6"/>
  <c r="AI40" i="6"/>
  <c r="BY40" i="6"/>
  <c r="ET31" i="6"/>
  <c r="W38" i="6"/>
  <c r="W40" i="6" s="1"/>
  <c r="CR40" i="6"/>
  <c r="BQ40" i="6"/>
  <c r="BD30" i="6"/>
  <c r="DN40" i="6"/>
  <c r="CY40" i="6"/>
  <c r="CQ40" i="6"/>
  <c r="BB15" i="6"/>
  <c r="EU13" i="6"/>
  <c r="BE36" i="6"/>
  <c r="CH37" i="6"/>
  <c r="CG36" i="6"/>
  <c r="ET35" i="6"/>
  <c r="EV35" i="6"/>
  <c r="EU35" i="6"/>
  <c r="ES35" i="6"/>
  <c r="F239" i="30"/>
  <c r="ET33" i="6"/>
  <c r="ES33" i="6"/>
  <c r="CI37" i="6"/>
  <c r="ET32" i="6"/>
  <c r="CG37" i="6"/>
  <c r="ES32" i="6"/>
  <c r="ES28" i="6"/>
  <c r="EU28" i="6"/>
  <c r="EV28" i="6"/>
  <c r="ET28" i="6"/>
  <c r="ES26" i="6"/>
  <c r="F240" i="30"/>
  <c r="ET26" i="6"/>
  <c r="CI38" i="6"/>
  <c r="E35" i="30" s="1"/>
  <c r="CG30" i="6"/>
  <c r="EU25" i="6"/>
  <c r="ES25" i="6"/>
  <c r="CI30" i="6"/>
  <c r="EV25" i="6"/>
  <c r="ET25" i="6"/>
  <c r="CG16" i="6"/>
  <c r="ES16" i="6" s="1"/>
  <c r="CI39" i="6"/>
  <c r="ES14" i="6"/>
  <c r="ET11" i="6"/>
  <c r="CI29" i="6"/>
  <c r="ES15" i="6"/>
  <c r="EV13" i="6"/>
  <c r="ET10" i="6"/>
  <c r="CF40" i="6"/>
  <c r="BI40" i="6"/>
  <c r="CV40" i="6"/>
  <c r="CN40" i="6"/>
  <c r="BF40" i="6"/>
  <c r="DG40" i="6"/>
  <c r="DJ40" i="6"/>
  <c r="DF40" i="6"/>
  <c r="CW40" i="6"/>
  <c r="DL40" i="6"/>
  <c r="BJ40" i="6"/>
  <c r="CH38" i="6"/>
  <c r="C35" i="30" s="1"/>
  <c r="D35" i="30" s="1"/>
  <c r="CA40" i="6"/>
  <c r="G12" i="6"/>
  <c r="EV12" i="6" s="1"/>
  <c r="EU12" i="6"/>
  <c r="Z29" i="6"/>
  <c r="EU11" i="6"/>
  <c r="G14" i="6"/>
  <c r="BD39" i="6"/>
  <c r="EV11" i="6"/>
  <c r="AA15" i="6"/>
  <c r="AA37" i="6"/>
  <c r="AM40" i="6"/>
  <c r="CH39" i="6"/>
  <c r="CE38" i="6"/>
  <c r="BA30" i="6"/>
  <c r="BA34" i="6"/>
  <c r="BE29" i="6"/>
  <c r="I127" i="30"/>
  <c r="J127" i="30" s="1"/>
  <c r="CG39" i="6"/>
  <c r="AC39" i="6"/>
  <c r="BB30" i="6"/>
  <c r="BB34" i="6"/>
  <c r="CE16" i="6"/>
  <c r="CE30" i="6"/>
  <c r="AC16" i="6"/>
  <c r="BD15" i="6"/>
  <c r="BC16" i="6"/>
  <c r="BD26" i="6"/>
  <c r="G26" i="6" s="1"/>
  <c r="BE16" i="6"/>
  <c r="AC36" i="6"/>
  <c r="BD36" i="6" s="1"/>
  <c r="E239" i="30"/>
  <c r="BA15" i="6"/>
  <c r="AA16" i="6"/>
  <c r="CH30" i="6"/>
  <c r="CH36" i="6"/>
  <c r="CH15" i="6"/>
  <c r="F35" i="30"/>
  <c r="G35" i="30" s="1"/>
  <c r="E240" i="30"/>
  <c r="BA26" i="6"/>
  <c r="AA38" i="6"/>
  <c r="AA40" i="6" s="1"/>
  <c r="BB14" i="6"/>
  <c r="CH29" i="6"/>
  <c r="BE30" i="6"/>
  <c r="CI15" i="6"/>
  <c r="ET15" i="6" s="1"/>
  <c r="BE39" i="6"/>
  <c r="BA14" i="6"/>
  <c r="BA39" i="6" s="1"/>
  <c r="BE15" i="6"/>
  <c r="BC30" i="6"/>
  <c r="CI36" i="6"/>
  <c r="H126" i="30"/>
  <c r="J126" i="30" s="1"/>
  <c r="CG38" i="6"/>
  <c r="BC29" i="6"/>
  <c r="BC36" i="6"/>
  <c r="CE39" i="6"/>
  <c r="ET14" i="6"/>
  <c r="EX14" i="5" l="1"/>
  <c r="BE38" i="6"/>
  <c r="Z38" i="6"/>
  <c r="Z40" i="6" s="1"/>
  <c r="ET16" i="6"/>
  <c r="BD37" i="6"/>
  <c r="H35" i="30"/>
  <c r="BB38" i="6"/>
  <c r="G37" i="6"/>
  <c r="ET36" i="6"/>
  <c r="BB29" i="6"/>
  <c r="BD29" i="6"/>
  <c r="EU29" i="6" s="1"/>
  <c r="BA37" i="6"/>
  <c r="G15" i="6"/>
  <c r="EV15" i="6" s="1"/>
  <c r="EU32" i="6"/>
  <c r="G24" i="6"/>
  <c r="G29" i="6" s="1"/>
  <c r="EV29" i="6" s="1"/>
  <c r="L297" i="30"/>
  <c r="K297" i="30" s="1"/>
  <c r="CI40" i="6"/>
  <c r="EV26" i="6"/>
  <c r="BC33" i="6"/>
  <c r="BE33" i="6"/>
  <c r="EU26" i="6"/>
  <c r="ET29" i="6"/>
  <c r="G36" i="6"/>
  <c r="EV36" i="6" s="1"/>
  <c r="BA40" i="6"/>
  <c r="BE37" i="6"/>
  <c r="BE40" i="6"/>
  <c r="BA36" i="6"/>
  <c r="EU36" i="6"/>
  <c r="ES36" i="6"/>
  <c r="ET37" i="6"/>
  <c r="ES37" i="6"/>
  <c r="EU30" i="6"/>
  <c r="ES30" i="6"/>
  <c r="ET30" i="6"/>
  <c r="EV30" i="6"/>
  <c r="CG40" i="6"/>
  <c r="CH40" i="6"/>
  <c r="CE40" i="6"/>
  <c r="AC40" i="6"/>
  <c r="BB40" i="6" s="1"/>
  <c r="BB39" i="6"/>
  <c r="BD16" i="6"/>
  <c r="EU16" i="6" s="1"/>
  <c r="BA16" i="6"/>
  <c r="BB16" i="6"/>
  <c r="G39" i="6"/>
  <c r="EV14" i="6"/>
  <c r="BB36" i="6"/>
  <c r="G16" i="6"/>
  <c r="EV16" i="6" s="1"/>
  <c r="G38" i="6"/>
  <c r="BD40" i="6"/>
  <c r="EV10" i="6"/>
  <c r="EU15" i="6"/>
  <c r="EV37" i="6" l="1"/>
  <c r="EV24" i="6"/>
  <c r="EV32" i="6"/>
  <c r="EU37" i="6"/>
  <c r="EV33" i="6"/>
  <c r="EU33" i="6"/>
  <c r="G40"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YULIED.PENARANDA</author>
  </authors>
  <commentList>
    <comment ref="A5" authorId="0" shapeId="0" xr:uid="{00000000-0006-0000-0100-000001000000}">
      <text>
        <r>
          <rPr>
            <b/>
            <sz val="9"/>
            <color indexed="81"/>
            <rFont val="Tahoma"/>
            <family val="2"/>
          </rPr>
          <t>YULIED.PENARANDA:</t>
        </r>
        <r>
          <rPr>
            <sz val="9"/>
            <color indexed="81"/>
            <rFont val="Tahoma"/>
            <family val="2"/>
          </rPr>
          <t xml:space="preserve">
Describir el nombre completo de la oficina, dirección o subdirección que gerencia el proyecto de inversión.</t>
        </r>
      </text>
    </comment>
    <comment ref="A6" authorId="0" shapeId="0" xr:uid="{00000000-0006-0000-0100-000002000000}">
      <text>
        <r>
          <rPr>
            <b/>
            <sz val="9"/>
            <color indexed="81"/>
            <rFont val="Tahoma"/>
            <family val="2"/>
          </rPr>
          <t>YULIED.PENARANDA:</t>
        </r>
        <r>
          <rPr>
            <sz val="9"/>
            <color indexed="81"/>
            <rFont val="Tahoma"/>
            <family val="2"/>
          </rPr>
          <t xml:space="preserve">
Describir el número y nombre completo del proyecto de inversión. </t>
        </r>
      </text>
    </comment>
    <comment ref="A7" authorId="0" shapeId="0" xr:uid="{00000000-0006-0000-0100-000003000000}">
      <text>
        <r>
          <rPr>
            <b/>
            <sz val="9"/>
            <color indexed="81"/>
            <rFont val="Tahoma"/>
            <family val="2"/>
          </rPr>
          <t>YULIED.PENARANDA:</t>
        </r>
        <r>
          <rPr>
            <sz val="9"/>
            <color indexed="81"/>
            <rFont val="Tahoma"/>
            <family val="2"/>
          </rPr>
          <t xml:space="preserve">
Las metas plan de desarrollo están agrupadas en temáticas afines, bajo la estructura de Propósito Plan de Desarrollo. Relacionar número y nombre del propósito asociado </t>
        </r>
      </text>
    </comment>
    <comment ref="A8" authorId="0" shapeId="0" xr:uid="{00000000-0006-0000-0100-000004000000}">
      <text>
        <r>
          <rPr>
            <b/>
            <sz val="9"/>
            <color indexed="81"/>
            <rFont val="Tahoma"/>
            <family val="2"/>
          </rPr>
          <t>YULIED.PENARANDA:</t>
        </r>
        <r>
          <rPr>
            <sz val="9"/>
            <color indexed="81"/>
            <rFont val="Tahoma"/>
            <family val="2"/>
          </rPr>
          <t xml:space="preserve">
Las metas plan de desarrollo están agrupadas en temáticas afines, bajo la estructura de Programas Plan de Desarrollo. Relacionar número y nombre del programa asociado </t>
        </r>
      </text>
    </comment>
    <comment ref="EY10" authorId="0" shapeId="0" xr:uid="{00000000-0006-0000-0100-000005000000}">
      <text>
        <r>
          <rPr>
            <b/>
            <sz val="9"/>
            <color indexed="81"/>
            <rFont val="Tahoma"/>
            <family val="2"/>
          </rPr>
          <t>YULIED.PENARANDA:</t>
        </r>
        <r>
          <rPr>
            <sz val="9"/>
            <color indexed="81"/>
            <rFont val="Tahoma"/>
            <family val="2"/>
          </rPr>
          <t xml:space="preserve">
Logros más representativos en función de la meta, de forma acumulada.(lenguaje claro y preciso)
Máximo de caracteres 2.000 incluidos espacios.
</t>
        </r>
      </text>
    </comment>
    <comment ref="EZ10" authorId="0" shapeId="0" xr:uid="{00000000-0006-0000-0100-000006000000}">
      <text>
        <r>
          <rPr>
            <b/>
            <sz val="9"/>
            <color indexed="81"/>
            <rFont val="Tahoma"/>
            <family val="2"/>
          </rPr>
          <t>YULIED.PENARANDA:</t>
        </r>
        <r>
          <rPr>
            <sz val="9"/>
            <color indexed="81"/>
            <rFont val="Tahoma"/>
            <family val="2"/>
          </rPr>
          <t xml:space="preserve">
Inconvenientes y/o dificultades que se han presentado para el cumplimiento de la Meta. 
Máximo de caracteres 500 incluidos espacios.
</t>
        </r>
      </text>
    </comment>
    <comment ref="FA10" authorId="0" shapeId="0" xr:uid="{00000000-0006-0000-0100-000007000000}">
      <text>
        <r>
          <rPr>
            <b/>
            <sz val="9"/>
            <color indexed="81"/>
            <rFont val="Tahoma"/>
            <family val="2"/>
          </rPr>
          <t>YULIED.PENARANDA:</t>
        </r>
        <r>
          <rPr>
            <sz val="9"/>
            <color indexed="81"/>
            <rFont val="Tahoma"/>
            <family val="2"/>
          </rPr>
          <t xml:space="preserve">
Medidas a tomar para solucionar los retrasos presentados. 
Máximo de caracteres 500 incluidos espacios.
</t>
        </r>
      </text>
    </comment>
    <comment ref="FB10" authorId="0" shapeId="0" xr:uid="{00000000-0006-0000-0100-000008000000}">
      <text>
        <r>
          <rPr>
            <b/>
            <sz val="9"/>
            <color indexed="81"/>
            <rFont val="Tahoma"/>
            <family val="2"/>
          </rPr>
          <t>YULIED.PENARANDA:</t>
        </r>
        <r>
          <rPr>
            <sz val="9"/>
            <color indexed="81"/>
            <rFont val="Tahoma"/>
            <family val="2"/>
          </rPr>
          <t xml:space="preserve">
Logros obtenidos para la población objetivo, que se han alcanzado  con el cumplimiento de la meta. </t>
        </r>
      </text>
    </comment>
    <comment ref="FC10" authorId="0" shapeId="0" xr:uid="{00000000-0006-0000-0100-000009000000}">
      <text>
        <r>
          <rPr>
            <b/>
            <sz val="9"/>
            <color indexed="81"/>
            <rFont val="Tahoma"/>
            <family val="2"/>
          </rPr>
          <t>YULIED.PENARANDA:</t>
        </r>
        <r>
          <rPr>
            <sz val="9"/>
            <color indexed="81"/>
            <rFont val="Tahoma"/>
            <family val="2"/>
          </rPr>
          <t xml:space="preserve">
Soportes que justifican las acciones desarrolladas en el cumplimiento de la meta.
</t>
        </r>
      </text>
    </comment>
    <comment ref="A11" authorId="0" shapeId="0" xr:uid="{00000000-0006-0000-0100-00000A000000}">
      <text>
        <r>
          <rPr>
            <b/>
            <sz val="9"/>
            <color indexed="81"/>
            <rFont val="Tahoma"/>
            <family val="2"/>
          </rPr>
          <t>YULIED.PENARANDA:</t>
        </r>
        <r>
          <rPr>
            <sz val="9"/>
            <color indexed="81"/>
            <rFont val="Tahoma"/>
            <family val="2"/>
          </rPr>
          <t xml:space="preserve">
Número del propósito al que pertenece la estructura del proyecto de inversión asociada al PDD</t>
        </r>
      </text>
    </comment>
    <comment ref="J11" authorId="0" shapeId="0" xr:uid="{00000000-0006-0000-0100-00000B000000}">
      <text>
        <r>
          <rPr>
            <b/>
            <sz val="9"/>
            <color indexed="81"/>
            <rFont val="Tahoma"/>
            <family val="2"/>
          </rPr>
          <t>YULIED.PENARANDA:</t>
        </r>
        <r>
          <rPr>
            <sz val="9"/>
            <color indexed="81"/>
            <rFont val="Tahoma"/>
            <family val="2"/>
          </rPr>
          <t xml:space="preserve">
Año 1</t>
        </r>
      </text>
    </comment>
    <comment ref="BH11" authorId="0" shapeId="0" xr:uid="{00000000-0006-0000-0100-00000C000000}">
      <text>
        <r>
          <rPr>
            <b/>
            <sz val="9"/>
            <color indexed="81"/>
            <rFont val="Tahoma"/>
            <family val="2"/>
          </rPr>
          <t>YULIED.PENARANDA:</t>
        </r>
        <r>
          <rPr>
            <sz val="9"/>
            <color indexed="81"/>
            <rFont val="Tahoma"/>
            <family val="2"/>
          </rPr>
          <t xml:space="preserve">
Año 3</t>
        </r>
      </text>
    </comment>
    <comment ref="CL11" authorId="0" shapeId="0" xr:uid="{00000000-0006-0000-0100-00000D000000}">
      <text>
        <r>
          <rPr>
            <b/>
            <sz val="9"/>
            <color indexed="81"/>
            <rFont val="Tahoma"/>
            <family val="2"/>
          </rPr>
          <t>YULIED.PENARANDA:</t>
        </r>
        <r>
          <rPr>
            <sz val="9"/>
            <color indexed="81"/>
            <rFont val="Tahoma"/>
            <family val="2"/>
          </rPr>
          <t xml:space="preserve">
Año 4</t>
        </r>
      </text>
    </comment>
    <comment ref="DP11" authorId="0" shapeId="0" xr:uid="{00000000-0006-0000-0100-00000E000000}">
      <text>
        <r>
          <rPr>
            <b/>
            <sz val="9"/>
            <color indexed="81"/>
            <rFont val="Tahoma"/>
            <family val="2"/>
          </rPr>
          <t>YULIED.PENARANDA:</t>
        </r>
        <r>
          <rPr>
            <sz val="9"/>
            <color indexed="81"/>
            <rFont val="Tahoma"/>
            <family val="2"/>
          </rPr>
          <t xml:space="preserve">
Año 5</t>
        </r>
      </text>
    </comment>
    <comment ref="A12" authorId="0" shapeId="0" xr:uid="{00000000-0006-0000-0100-00000F000000}">
      <text>
        <r>
          <rPr>
            <b/>
            <sz val="9"/>
            <color indexed="81"/>
            <rFont val="Tahoma"/>
            <family val="2"/>
          </rPr>
          <t>YULIED.PENARANDA:</t>
        </r>
        <r>
          <rPr>
            <sz val="9"/>
            <color indexed="81"/>
            <rFont val="Tahoma"/>
            <family val="2"/>
          </rPr>
          <t xml:space="preserve">
Número del propósito al que pertenece la estructura del proyecto de inversión asociada al PDD</t>
        </r>
      </text>
    </comment>
    <comment ref="B12" authorId="0" shapeId="0" xr:uid="{00000000-0006-0000-0100-000010000000}">
      <text>
        <r>
          <rPr>
            <b/>
            <sz val="9"/>
            <color indexed="81"/>
            <rFont val="Tahoma"/>
            <family val="2"/>
          </rPr>
          <t>YULIED.PENARANDA:</t>
        </r>
        <r>
          <rPr>
            <sz val="9"/>
            <color indexed="81"/>
            <rFont val="Tahoma"/>
            <family val="2"/>
          </rPr>
          <t xml:space="preserve">
Número del programa al que pertenece la estructura del proyecto de inversión asociada al PDD</t>
        </r>
      </text>
    </comment>
    <comment ref="C12" authorId="0" shapeId="0" xr:uid="{00000000-0006-0000-0100-000011000000}">
      <text>
        <r>
          <rPr>
            <b/>
            <sz val="9"/>
            <color indexed="81"/>
            <rFont val="Tahoma"/>
            <family val="2"/>
          </rPr>
          <t>YULIED.PENARANDA:</t>
        </r>
        <r>
          <rPr>
            <sz val="9"/>
            <color indexed="81"/>
            <rFont val="Tahoma"/>
            <family val="2"/>
          </rPr>
          <t xml:space="preserve">
Número de Meta Plan de Desarrollo.</t>
        </r>
      </text>
    </comment>
    <comment ref="D12" authorId="0" shapeId="0" xr:uid="{00000000-0006-0000-0100-000012000000}">
      <text>
        <r>
          <rPr>
            <b/>
            <sz val="9"/>
            <color indexed="81"/>
            <rFont val="Tahoma"/>
            <family val="2"/>
          </rPr>
          <t>YULIED.PENARANDA:</t>
        </r>
        <r>
          <rPr>
            <sz val="9"/>
            <color indexed="81"/>
            <rFont val="Tahoma"/>
            <family val="2"/>
          </rPr>
          <t xml:space="preserve">
Nombre completo de la Meta  del Plan de Desarrollo, según acuerdo.</t>
        </r>
      </text>
    </comment>
    <comment ref="E12" authorId="0" shapeId="0" xr:uid="{00000000-0006-0000-0100-000013000000}">
      <text>
        <r>
          <rPr>
            <b/>
            <sz val="9"/>
            <color indexed="81"/>
            <rFont val="Tahoma"/>
            <family val="2"/>
          </rPr>
          <t>YULIED.PENARANDA:</t>
        </r>
        <r>
          <rPr>
            <sz val="9"/>
            <color indexed="81"/>
            <rFont val="Tahoma"/>
            <family val="2"/>
          </rPr>
          <t xml:space="preserve">
Número asignado al indicador en la estructura del Plan de Desarrollo. </t>
        </r>
      </text>
    </comment>
    <comment ref="F12" authorId="0" shapeId="0" xr:uid="{00000000-0006-0000-0100-000014000000}">
      <text>
        <r>
          <rPr>
            <b/>
            <sz val="9"/>
            <color indexed="81"/>
            <rFont val="Tahoma"/>
            <family val="2"/>
          </rPr>
          <t>YULIED.PENARANDA:</t>
        </r>
        <r>
          <rPr>
            <sz val="9"/>
            <color indexed="81"/>
            <rFont val="Tahoma"/>
            <family val="2"/>
          </rPr>
          <t xml:space="preserve">
Nombre completo del indicador. Expresión verbal, precisa y concreta del patrón de evaluación.</t>
        </r>
      </text>
    </comment>
    <comment ref="G12" authorId="0" shapeId="0" xr:uid="{00000000-0006-0000-0100-000015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proyectos etc. </t>
        </r>
      </text>
    </comment>
    <comment ref="H12" authorId="0" shapeId="0" xr:uid="{00000000-0006-0000-0100-000016000000}">
      <text>
        <r>
          <rPr>
            <b/>
            <sz val="9"/>
            <color indexed="81"/>
            <rFont val="Tahoma"/>
            <family val="2"/>
          </rPr>
          <t>YULIED.PENARANDA:</t>
        </r>
        <r>
          <rPr>
            <sz val="9"/>
            <color indexed="81"/>
            <rFont val="Tahoma"/>
            <family val="2"/>
          </rPr>
          <t xml:space="preserve">
Clasificación que define la forma en que será anualizada la meta y por tanto la forma en que este se reportará.  (Suma, Creciente, Decreciente y Constante)</t>
        </r>
      </text>
    </comment>
    <comment ref="I12" authorId="0" shapeId="0" xr:uid="{00000000-0006-0000-0100-000017000000}">
      <text>
        <r>
          <rPr>
            <b/>
            <sz val="9"/>
            <color indexed="81"/>
            <rFont val="Tahoma"/>
            <family val="2"/>
          </rPr>
          <t>YULIED.PENARANDA:</t>
        </r>
        <r>
          <rPr>
            <sz val="9"/>
            <color indexed="81"/>
            <rFont val="Tahoma"/>
            <family val="2"/>
          </rPr>
          <t xml:space="preserve">
Magnitud física del indicador programada para la totalidad del plan de desarrollo 2020-2024</t>
        </r>
      </text>
    </comment>
    <comment ref="J12" authorId="0" shapeId="0" xr:uid="{00000000-0006-0000-0100-000018000000}">
      <text>
        <r>
          <rPr>
            <b/>
            <sz val="9"/>
            <color indexed="81"/>
            <rFont val="Tahoma"/>
            <family val="2"/>
          </rPr>
          <t>YULIED.PENARANDA:</t>
        </r>
        <r>
          <rPr>
            <sz val="9"/>
            <color indexed="81"/>
            <rFont val="Tahoma"/>
            <family val="2"/>
          </rPr>
          <t xml:space="preserve">
Magnitud física y presupuestal  programada para el inicio del plan de desarrollo.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YULIED.PENARANDA</author>
  </authors>
  <commentList>
    <comment ref="A4" authorId="0" shapeId="0" xr:uid="{00000000-0006-0000-0300-000001000000}">
      <text>
        <r>
          <rPr>
            <b/>
            <sz val="9"/>
            <color indexed="81"/>
            <rFont val="Tahoma"/>
            <family val="2"/>
          </rPr>
          <t>YULIED.PENARANDA:</t>
        </r>
        <r>
          <rPr>
            <sz val="9"/>
            <color indexed="81"/>
            <rFont val="Tahoma"/>
            <family val="2"/>
          </rPr>
          <t xml:space="preserve">
Describir el nombre completo de la oficina, dirección o subdirección que gerencia el proyecto de inversión.</t>
        </r>
      </text>
    </comment>
    <comment ref="A5" authorId="0" shapeId="0" xr:uid="{00000000-0006-0000-0300-000002000000}">
      <text>
        <r>
          <rPr>
            <b/>
            <sz val="9"/>
            <color indexed="81"/>
            <rFont val="Tahoma"/>
            <family val="2"/>
          </rPr>
          <t>YULIED.PENARANDA:</t>
        </r>
        <r>
          <rPr>
            <sz val="9"/>
            <color indexed="81"/>
            <rFont val="Tahoma"/>
            <family val="2"/>
          </rPr>
          <t xml:space="preserve">
Describir el número y nombre completo del proyecto de inversión. </t>
        </r>
      </text>
    </comment>
    <comment ref="ES7" authorId="0" shapeId="0" xr:uid="{00000000-0006-0000-0300-000003000000}">
      <text>
        <r>
          <rPr>
            <b/>
            <sz val="9"/>
            <color indexed="81"/>
            <rFont val="Tahoma"/>
            <family val="2"/>
          </rPr>
          <t>YULIED.PENARANDA:</t>
        </r>
        <r>
          <rPr>
            <sz val="9"/>
            <color indexed="81"/>
            <rFont val="Tahoma"/>
            <family val="2"/>
          </rPr>
          <t xml:space="preserve">
En este campo se conoce el porcentaje de avance de la vigencia; según la tipología del indicador.</t>
        </r>
      </text>
    </comment>
    <comment ref="ET7" authorId="0" shapeId="0" xr:uid="{00000000-0006-0000-0300-000004000000}">
      <text>
        <r>
          <rPr>
            <b/>
            <sz val="9"/>
            <color indexed="81"/>
            <rFont val="Tahoma"/>
            <family val="2"/>
          </rPr>
          <t>YULIED.PENARANDA:</t>
        </r>
        <r>
          <rPr>
            <sz val="9"/>
            <color indexed="81"/>
            <rFont val="Tahoma"/>
            <family val="2"/>
          </rPr>
          <t xml:space="preserve">
En este campo se conoce el porcentaje de avance de la vigencia; según la tipología del indicador.</t>
        </r>
      </text>
    </comment>
    <comment ref="EU7" authorId="0" shapeId="0" xr:uid="{00000000-0006-0000-0300-000005000000}">
      <text>
        <r>
          <rPr>
            <b/>
            <sz val="9"/>
            <color indexed="81"/>
            <rFont val="Tahoma"/>
            <family val="2"/>
          </rPr>
          <t>YULIED.PENARANDA:</t>
        </r>
        <r>
          <rPr>
            <sz val="9"/>
            <color indexed="81"/>
            <rFont val="Tahoma"/>
            <family val="2"/>
          </rPr>
          <t xml:space="preserve">
En este campo se conoce el porcentaje de avance de la vigencia; según la tipología del indicador.</t>
        </r>
      </text>
    </comment>
    <comment ref="EV7" authorId="0" shapeId="0" xr:uid="{00000000-0006-0000-0300-000006000000}">
      <text>
        <r>
          <rPr>
            <b/>
            <sz val="9"/>
            <color indexed="81"/>
            <rFont val="Tahoma"/>
            <family val="2"/>
          </rPr>
          <t>YULIED.PENARANDA:</t>
        </r>
        <r>
          <rPr>
            <sz val="9"/>
            <color indexed="81"/>
            <rFont val="Tahoma"/>
            <family val="2"/>
          </rPr>
          <t xml:space="preserve">
 Este campo se conoce el porcentaje de avance de forma acumulada al plan de desarrollo, de acuerdo con la tipología del indicador.</t>
        </r>
      </text>
    </comment>
    <comment ref="EW7" authorId="0" shapeId="0" xr:uid="{00000000-0006-0000-0300-000007000000}">
      <text>
        <r>
          <rPr>
            <b/>
            <sz val="9"/>
            <color indexed="81"/>
            <rFont val="Tahoma"/>
            <family val="2"/>
          </rPr>
          <t>YULIED.PENARANDA:</t>
        </r>
        <r>
          <rPr>
            <sz val="9"/>
            <color indexed="81"/>
            <rFont val="Tahoma"/>
            <family val="2"/>
          </rPr>
          <t xml:space="preserve">
Logros más representativos en función de la meta, de forma acumulada.(lenguaje claro y preciso)
Máximo de caracteres 2.000 incluidos espacios.
</t>
        </r>
      </text>
    </comment>
    <comment ref="EX7" authorId="0" shapeId="0" xr:uid="{00000000-0006-0000-0300-000008000000}">
      <text>
        <r>
          <rPr>
            <b/>
            <sz val="9"/>
            <color indexed="81"/>
            <rFont val="Tahoma"/>
            <family val="2"/>
          </rPr>
          <t>YULIED.PENARANDA:</t>
        </r>
        <r>
          <rPr>
            <sz val="9"/>
            <color indexed="81"/>
            <rFont val="Tahoma"/>
            <family val="2"/>
          </rPr>
          <t xml:space="preserve">
Inconvenientes y/o dificultades que se han presentado para el cumplimiento de la Meta. 
Máximo de caracteres 500 incluidos espacios.
</t>
        </r>
      </text>
    </comment>
    <comment ref="EY7" authorId="0" shapeId="0" xr:uid="{00000000-0006-0000-0300-000009000000}">
      <text>
        <r>
          <rPr>
            <b/>
            <sz val="9"/>
            <color indexed="81"/>
            <rFont val="Tahoma"/>
            <family val="2"/>
          </rPr>
          <t>YULIED.PENARANDA:</t>
        </r>
        <r>
          <rPr>
            <sz val="9"/>
            <color indexed="81"/>
            <rFont val="Tahoma"/>
            <family val="2"/>
          </rPr>
          <t xml:space="preserve">
Medidas a tomar para solucionar los retrasos presentados. 
Máximo de caracteres 500 incluidos espacios.
</t>
        </r>
      </text>
    </comment>
    <comment ref="EZ7" authorId="0" shapeId="0" xr:uid="{00000000-0006-0000-0300-00000A000000}">
      <text>
        <r>
          <rPr>
            <b/>
            <sz val="9"/>
            <color indexed="81"/>
            <rFont val="Tahoma"/>
            <family val="2"/>
          </rPr>
          <t>YULIED.PENARANDA:</t>
        </r>
        <r>
          <rPr>
            <sz val="9"/>
            <color indexed="81"/>
            <rFont val="Tahoma"/>
            <family val="2"/>
          </rPr>
          <t xml:space="preserve">
Logros obtenidos para la población objetivo, que se han alcanzado  con el cumplimiento de la meta. </t>
        </r>
      </text>
    </comment>
    <comment ref="FA7" authorId="0" shapeId="0" xr:uid="{00000000-0006-0000-0300-00000B000000}">
      <text>
        <r>
          <rPr>
            <b/>
            <sz val="9"/>
            <color indexed="81"/>
            <rFont val="Tahoma"/>
            <family val="2"/>
          </rPr>
          <t>YULIED.PENARANDA:</t>
        </r>
        <r>
          <rPr>
            <sz val="9"/>
            <color indexed="81"/>
            <rFont val="Tahoma"/>
            <family val="2"/>
          </rPr>
          <t xml:space="preserve">
Soportes que justifican las acciones desarrolladas en el cumplimiento de la meta.
</t>
        </r>
      </text>
    </comment>
    <comment ref="H8" authorId="0" shapeId="0" xr:uid="{00000000-0006-0000-0300-00000C000000}">
      <text>
        <r>
          <rPr>
            <b/>
            <sz val="9"/>
            <color indexed="81"/>
            <rFont val="Tahoma"/>
            <family val="2"/>
          </rPr>
          <t>YULIED.PENARANDA:</t>
        </r>
        <r>
          <rPr>
            <sz val="9"/>
            <color indexed="81"/>
            <rFont val="Tahoma"/>
            <family val="2"/>
          </rPr>
          <t xml:space="preserve">
Año 1</t>
        </r>
      </text>
    </comment>
    <comment ref="BF8" authorId="0" shapeId="0" xr:uid="{00000000-0006-0000-0300-00000D000000}">
      <text>
        <r>
          <rPr>
            <b/>
            <sz val="9"/>
            <color indexed="81"/>
            <rFont val="Tahoma"/>
            <family val="2"/>
          </rPr>
          <t>YULIED.PENARANDA:</t>
        </r>
        <r>
          <rPr>
            <sz val="9"/>
            <color indexed="81"/>
            <rFont val="Tahoma"/>
            <family val="2"/>
          </rPr>
          <t xml:space="preserve">
Año 3</t>
        </r>
      </text>
    </comment>
    <comment ref="CJ8" authorId="0" shapeId="0" xr:uid="{00000000-0006-0000-0300-00000E000000}">
      <text>
        <r>
          <rPr>
            <b/>
            <sz val="9"/>
            <color indexed="81"/>
            <rFont val="Tahoma"/>
            <family val="2"/>
          </rPr>
          <t>YULIED.PENARANDA:</t>
        </r>
        <r>
          <rPr>
            <sz val="9"/>
            <color indexed="81"/>
            <rFont val="Tahoma"/>
            <family val="2"/>
          </rPr>
          <t xml:space="preserve">
Año 4
</t>
        </r>
      </text>
    </comment>
    <comment ref="DN8" authorId="0" shapeId="0" xr:uid="{00000000-0006-0000-0300-00000F000000}">
      <text>
        <r>
          <rPr>
            <b/>
            <sz val="9"/>
            <color indexed="81"/>
            <rFont val="Tahoma"/>
            <family val="2"/>
          </rPr>
          <t>YULIED.PENARANDA:</t>
        </r>
        <r>
          <rPr>
            <sz val="9"/>
            <color indexed="81"/>
            <rFont val="Tahoma"/>
            <family val="2"/>
          </rPr>
          <t xml:space="preserve">
Año 5</t>
        </r>
      </text>
    </comment>
    <comment ref="A9" authorId="0" shapeId="0" xr:uid="{00000000-0006-0000-0300-000010000000}">
      <text>
        <r>
          <rPr>
            <b/>
            <sz val="9"/>
            <color indexed="81"/>
            <rFont val="Tahoma"/>
            <family val="2"/>
          </rPr>
          <t>YULIED.PENARANDA:</t>
        </r>
        <r>
          <rPr>
            <sz val="9"/>
            <color indexed="81"/>
            <rFont val="Tahoma"/>
            <family val="2"/>
          </rPr>
          <t xml:space="preserve">
Nombre completo de las líneas de acción, quien nos dan una visión general de los grandes temas del proyecto y forman parte integral del mismo, de acuerdo con la ficha EBI</t>
        </r>
      </text>
    </comment>
    <comment ref="B9" authorId="0" shapeId="0" xr:uid="{00000000-0006-0000-0300-000011000000}">
      <text>
        <r>
          <rPr>
            <b/>
            <sz val="9"/>
            <color indexed="81"/>
            <rFont val="Tahoma"/>
            <family val="2"/>
          </rPr>
          <t>YULIED.PENARANDA:</t>
        </r>
        <r>
          <rPr>
            <sz val="9"/>
            <color indexed="81"/>
            <rFont val="Tahoma"/>
            <family val="2"/>
          </rPr>
          <t xml:space="preserve">
Número de la meta proyecto de inversión, según la asignación dada en  SEGPLAN</t>
        </r>
      </text>
    </comment>
    <comment ref="C9" authorId="0" shapeId="0" xr:uid="{00000000-0006-0000-0300-000012000000}">
      <text>
        <r>
          <rPr>
            <b/>
            <sz val="9"/>
            <color indexed="81"/>
            <rFont val="Tahoma"/>
            <family val="2"/>
          </rPr>
          <t>YULIED.PENARANDA:</t>
        </r>
        <r>
          <rPr>
            <sz val="9"/>
            <color indexed="81"/>
            <rFont val="Tahoma"/>
            <family val="2"/>
          </rPr>
          <t xml:space="preserve">
Nombre completo de la meta proyecto de inversión, igual como quedo en SEGPLAN</t>
        </r>
      </text>
    </comment>
    <comment ref="D9" authorId="0" shapeId="0" xr:uid="{00000000-0006-0000-0300-000013000000}">
      <text>
        <r>
          <rPr>
            <b/>
            <sz val="9"/>
            <color indexed="81"/>
            <rFont val="Tahoma"/>
            <family val="2"/>
          </rPr>
          <t>YULIED.PENARANDA:</t>
        </r>
        <r>
          <rPr>
            <sz val="9"/>
            <color indexed="81"/>
            <rFont val="Tahoma"/>
            <family val="2"/>
          </rPr>
          <t xml:space="preserve">
Clasificación que define la forma en que será anualizada la meta y por tanto la forma en que este se reportará.  (Suma, Creciente, Decreciente y Constante)</t>
        </r>
      </text>
    </comment>
    <comment ref="E9" authorId="0" shapeId="0" xr:uid="{00000000-0006-0000-0300-000014000000}">
      <text>
        <r>
          <rPr>
            <b/>
            <sz val="9"/>
            <color indexed="81"/>
            <rFont val="Tahoma"/>
            <family val="2"/>
          </rPr>
          <t>YULIED.PENARANDA:</t>
        </r>
        <r>
          <rPr>
            <sz val="9"/>
            <color indexed="81"/>
            <rFont val="Tahoma"/>
            <family val="2"/>
          </rPr>
          <t xml:space="preserve">
Número de la meta Plan de Desarrollo, a la cual se encuentra asociada la meta de inversión.</t>
        </r>
      </text>
    </comment>
    <comment ref="F9" authorId="0" shapeId="0" xr:uid="{00000000-0006-0000-0300-000015000000}">
      <text>
        <r>
          <rPr>
            <b/>
            <sz val="9"/>
            <color indexed="81"/>
            <rFont val="Tahoma"/>
            <family val="2"/>
          </rPr>
          <t>YULIED.PENARANDA:</t>
        </r>
        <r>
          <rPr>
            <sz val="9"/>
            <color indexed="81"/>
            <rFont val="Tahoma"/>
            <family val="2"/>
          </rPr>
          <t xml:space="preserve">
Se desagrega los siguientesvariables.
Magnitud física y presupuestal de la vigencia, así como la magnitud física y presupuestal de las reservas y el total de cada una de ellas.</t>
        </r>
      </text>
    </comment>
    <comment ref="G9" authorId="0" shapeId="0" xr:uid="{00000000-0006-0000-0300-000016000000}">
      <text>
        <r>
          <rPr>
            <b/>
            <sz val="9"/>
            <color indexed="81"/>
            <rFont val="Tahoma"/>
            <family val="2"/>
          </rPr>
          <t>YULIED.PENARANDA:</t>
        </r>
        <r>
          <rPr>
            <sz val="9"/>
            <color indexed="81"/>
            <rFont val="Tahoma"/>
            <family val="2"/>
          </rPr>
          <t xml:space="preserve">
Magnitud física y presupuestal para la totalidad del plan de desarrollo.</t>
        </r>
      </text>
    </comment>
    <comment ref="H9" authorId="0" shapeId="0" xr:uid="{00000000-0006-0000-0300-000017000000}">
      <text>
        <r>
          <rPr>
            <b/>
            <sz val="9"/>
            <color indexed="81"/>
            <rFont val="Tahoma"/>
            <family val="2"/>
          </rPr>
          <t>YULIED.PENARANDA:</t>
        </r>
        <r>
          <rPr>
            <sz val="9"/>
            <color indexed="81"/>
            <rFont val="Tahoma"/>
            <family val="2"/>
          </rPr>
          <t xml:space="preserve">
Magnitud física y presupuestal  programada para el inicio del plan de desarrollo.</t>
        </r>
      </text>
    </comment>
    <comment ref="F10" authorId="0" shapeId="0" xr:uid="{00000000-0006-0000-0300-000018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F11" authorId="0" shapeId="0" xr:uid="{00000000-0006-0000-0300-000019000000}">
      <text>
        <r>
          <rPr>
            <b/>
            <sz val="9"/>
            <color indexed="81"/>
            <rFont val="Tahoma"/>
            <family val="2"/>
          </rPr>
          <t>YULIED.PENARANDA:</t>
        </r>
        <r>
          <rPr>
            <sz val="9"/>
            <color indexed="81"/>
            <rFont val="Tahoma"/>
            <family val="2"/>
          </rPr>
          <t xml:space="preserve">
</t>
        </r>
        <r>
          <rPr>
            <sz val="12"/>
            <color indexed="81"/>
            <rFont val="Tahoma"/>
            <family val="2"/>
          </rPr>
          <t>Este sirve de insumo para establecer el Plan Anual de Adquisiciones</t>
        </r>
      </text>
    </comment>
    <comment ref="F12" authorId="0" shapeId="0" xr:uid="{00000000-0006-0000-0300-00001A000000}">
      <text>
        <r>
          <rPr>
            <b/>
            <sz val="9"/>
            <color indexed="81"/>
            <rFont val="Tahoma"/>
            <family val="2"/>
          </rPr>
          <t>YULIED.PENARANDA:</t>
        </r>
        <r>
          <rPr>
            <sz val="9"/>
            <color indexed="81"/>
            <rFont val="Tahoma"/>
            <family val="2"/>
          </rPr>
          <t xml:space="preserve">
Este debe corresponder con la programación del  Plan Anual de Caja- PAC de la vigencia</t>
        </r>
      </text>
    </comment>
    <comment ref="F13" authorId="0" shapeId="0" xr:uid="{00000000-0006-0000-0300-00001B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F14" authorId="0" shapeId="0" xr:uid="{00000000-0006-0000-0300-00001C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
Este debe corresponder con la programación del  Plan Anual de Caja- PAC para el pago de las reservas.</t>
        </r>
      </text>
    </comment>
    <comment ref="F15" authorId="0" shapeId="0" xr:uid="{00000000-0006-0000-0300-00001D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F16" authorId="0" shapeId="0" xr:uid="{00000000-0006-0000-0300-00001E000000}">
      <text>
        <r>
          <rPr>
            <b/>
            <sz val="9"/>
            <color indexed="81"/>
            <rFont val="Tahoma"/>
            <family val="2"/>
          </rPr>
          <t>YULIED.PENARANDA:</t>
        </r>
        <r>
          <rPr>
            <sz val="9"/>
            <color indexed="81"/>
            <rFont val="Tahoma"/>
            <family val="2"/>
          </rPr>
          <t xml:space="preserve">
Se suma los recursos presupuestales (vigencia + reservas)</t>
        </r>
      </text>
    </comment>
    <comment ref="F17" authorId="0" shapeId="0" xr:uid="{00000000-0006-0000-0300-00001F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F18" authorId="0" shapeId="0" xr:uid="{00000000-0006-0000-0300-000020000000}">
      <text>
        <r>
          <rPr>
            <b/>
            <sz val="9"/>
            <color indexed="81"/>
            <rFont val="Tahoma"/>
            <family val="2"/>
          </rPr>
          <t>YULIED.PENARANDA:</t>
        </r>
        <r>
          <rPr>
            <sz val="9"/>
            <color indexed="81"/>
            <rFont val="Tahoma"/>
            <family val="2"/>
          </rPr>
          <t xml:space="preserve">
</t>
        </r>
        <r>
          <rPr>
            <sz val="12"/>
            <color indexed="81"/>
            <rFont val="Tahoma"/>
            <family val="2"/>
          </rPr>
          <t>Este sirve de insumo para establecer el Plan Anual de Adquisiciones</t>
        </r>
      </text>
    </comment>
    <comment ref="F19" authorId="0" shapeId="0" xr:uid="{00000000-0006-0000-0300-000021000000}">
      <text>
        <r>
          <rPr>
            <b/>
            <sz val="9"/>
            <color indexed="81"/>
            <rFont val="Tahoma"/>
            <family val="2"/>
          </rPr>
          <t>YULIED.PENARANDA:</t>
        </r>
        <r>
          <rPr>
            <sz val="9"/>
            <color indexed="81"/>
            <rFont val="Tahoma"/>
            <family val="2"/>
          </rPr>
          <t xml:space="preserve">
Este debe corresponder con la programación del  Plan Anual de Caja- PAC de la vigencia</t>
        </r>
      </text>
    </comment>
    <comment ref="F20" authorId="0" shapeId="0" xr:uid="{00000000-0006-0000-0300-000022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F21" authorId="0" shapeId="0" xr:uid="{00000000-0006-0000-0300-000023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
Este debe corresponder con la programación del  Plan Anual de Caja- PAC para el pago de las reservas.</t>
        </r>
      </text>
    </comment>
    <comment ref="F22" authorId="0" shapeId="0" xr:uid="{00000000-0006-0000-0300-000024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F23" authorId="0" shapeId="0" xr:uid="{00000000-0006-0000-0300-000025000000}">
      <text>
        <r>
          <rPr>
            <b/>
            <sz val="9"/>
            <color indexed="81"/>
            <rFont val="Tahoma"/>
            <family val="2"/>
          </rPr>
          <t>YULIED.PENARANDA:</t>
        </r>
        <r>
          <rPr>
            <sz val="9"/>
            <color indexed="81"/>
            <rFont val="Tahoma"/>
            <family val="2"/>
          </rPr>
          <t xml:space="preserve">
Se suma los recursos presupuestales (vigencia + reservas)</t>
        </r>
      </text>
    </comment>
    <comment ref="F24" authorId="0" shapeId="0" xr:uid="{00000000-0006-0000-0300-000026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F25" authorId="0" shapeId="0" xr:uid="{00000000-0006-0000-0300-000028000000}">
      <text>
        <r>
          <rPr>
            <b/>
            <sz val="9"/>
            <color indexed="81"/>
            <rFont val="Tahoma"/>
            <family val="2"/>
          </rPr>
          <t>YULIED.PENARANDA:</t>
        </r>
        <r>
          <rPr>
            <sz val="9"/>
            <color indexed="81"/>
            <rFont val="Tahoma"/>
            <family val="2"/>
          </rPr>
          <t xml:space="preserve">
</t>
        </r>
        <r>
          <rPr>
            <sz val="12"/>
            <color indexed="81"/>
            <rFont val="Tahoma"/>
            <family val="2"/>
          </rPr>
          <t>Este sirve de insumo para establecer el Plan Anual de Adquisiciones</t>
        </r>
      </text>
    </comment>
    <comment ref="F26" authorId="0" shapeId="0" xr:uid="{00000000-0006-0000-0300-000029000000}">
      <text>
        <r>
          <rPr>
            <b/>
            <sz val="9"/>
            <color indexed="81"/>
            <rFont val="Tahoma"/>
            <family val="2"/>
          </rPr>
          <t>YULIED.PENARANDA:</t>
        </r>
        <r>
          <rPr>
            <sz val="9"/>
            <color indexed="81"/>
            <rFont val="Tahoma"/>
            <family val="2"/>
          </rPr>
          <t xml:space="preserve">
Este debe corresponder con la programación del  Plan Anual de Caja- PAC de la vigencia</t>
        </r>
      </text>
    </comment>
    <comment ref="F27" authorId="0" shapeId="0" xr:uid="{00000000-0006-0000-0300-00002A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F28" authorId="0" shapeId="0" xr:uid="{00000000-0006-0000-0300-00002B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
Este debe corresponder con la programación del  Plan Anual de Caja- PAC para el pago de las reservas.</t>
        </r>
      </text>
    </comment>
    <comment ref="F29" authorId="0" shapeId="0" xr:uid="{00000000-0006-0000-0300-00002C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F30" authorId="0" shapeId="0" xr:uid="{00000000-0006-0000-0300-00002D000000}">
      <text>
        <r>
          <rPr>
            <b/>
            <sz val="9"/>
            <color indexed="81"/>
            <rFont val="Tahoma"/>
            <family val="2"/>
          </rPr>
          <t>YULIED.PENARANDA:</t>
        </r>
        <r>
          <rPr>
            <sz val="9"/>
            <color indexed="81"/>
            <rFont val="Tahoma"/>
            <family val="2"/>
          </rPr>
          <t xml:space="preserve">
Se suma los recursos presupuestales (vigencia + reservas)</t>
        </r>
      </text>
    </comment>
    <comment ref="F31" authorId="0" shapeId="0" xr:uid="{00000000-0006-0000-0300-00002E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F32" authorId="0" shapeId="0" xr:uid="{00000000-0006-0000-0300-00002F000000}">
      <text>
        <r>
          <rPr>
            <b/>
            <sz val="9"/>
            <color indexed="81"/>
            <rFont val="Tahoma"/>
            <family val="2"/>
          </rPr>
          <t>YULIED.PENARANDA:</t>
        </r>
        <r>
          <rPr>
            <sz val="9"/>
            <color indexed="81"/>
            <rFont val="Tahoma"/>
            <family val="2"/>
          </rPr>
          <t xml:space="preserve">
</t>
        </r>
        <r>
          <rPr>
            <sz val="12"/>
            <color indexed="81"/>
            <rFont val="Tahoma"/>
            <family val="2"/>
          </rPr>
          <t>Este sirve de insumo para establecer el Plan Anual de Adquisiciones</t>
        </r>
      </text>
    </comment>
    <comment ref="F33" authorId="0" shapeId="0" xr:uid="{00000000-0006-0000-0300-000030000000}">
      <text>
        <r>
          <rPr>
            <b/>
            <sz val="9"/>
            <color indexed="81"/>
            <rFont val="Tahoma"/>
            <family val="2"/>
          </rPr>
          <t>YULIED.PENARANDA:</t>
        </r>
        <r>
          <rPr>
            <sz val="9"/>
            <color indexed="81"/>
            <rFont val="Tahoma"/>
            <family val="2"/>
          </rPr>
          <t xml:space="preserve">
Este debe corresponder con la programación del  Plan Anual de Caja- PAC de la vigencia</t>
        </r>
      </text>
    </comment>
    <comment ref="F34" authorId="0" shapeId="0" xr:uid="{00000000-0006-0000-0300-000031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F35" authorId="0" shapeId="0" xr:uid="{00000000-0006-0000-0300-000032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
Este debe corresponder con la programación del  Plan Anual de Caja- PAC para el pago de las reservas.</t>
        </r>
      </text>
    </comment>
    <comment ref="F36" authorId="0" shapeId="0" xr:uid="{00000000-0006-0000-0300-000033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F37" authorId="0" shapeId="0" xr:uid="{00000000-0006-0000-0300-000034000000}">
      <text>
        <r>
          <rPr>
            <b/>
            <sz val="9"/>
            <color indexed="81"/>
            <rFont val="Tahoma"/>
            <family val="2"/>
          </rPr>
          <t>YULIED.PENARANDA:</t>
        </r>
        <r>
          <rPr>
            <sz val="9"/>
            <color indexed="81"/>
            <rFont val="Tahoma"/>
            <family val="2"/>
          </rPr>
          <t xml:space="preserve">
Se suma los recursos presupuestales (vigencia + reservas)</t>
        </r>
      </text>
    </comment>
    <comment ref="F38" authorId="0" shapeId="0" xr:uid="{00000000-0006-0000-0300-000035000000}">
      <text>
        <r>
          <rPr>
            <b/>
            <sz val="9"/>
            <color indexed="81"/>
            <rFont val="Tahoma"/>
            <family val="2"/>
          </rPr>
          <t>YULIED.PENARANDA:</t>
        </r>
        <r>
          <rPr>
            <sz val="9"/>
            <color indexed="81"/>
            <rFont val="Tahoma"/>
            <family val="2"/>
          </rPr>
          <t xml:space="preserve">
Se suma los recursos presupuestales de la vigencia, por cada meta de inversión del proyecto</t>
        </r>
      </text>
    </comment>
    <comment ref="F39" authorId="0" shapeId="0" xr:uid="{00000000-0006-0000-0300-000036000000}">
      <text>
        <r>
          <rPr>
            <b/>
            <sz val="9"/>
            <color indexed="81"/>
            <rFont val="Tahoma"/>
            <family val="2"/>
          </rPr>
          <t>YULIED.PENARANDA:</t>
        </r>
        <r>
          <rPr>
            <sz val="9"/>
            <color indexed="81"/>
            <rFont val="Tahoma"/>
            <family val="2"/>
          </rPr>
          <t xml:space="preserve">
Se suma los recursos presupuestales de la reserva, por cada meta de inversión del proyecto</t>
        </r>
      </text>
    </comment>
    <comment ref="F40" authorId="0" shapeId="0" xr:uid="{00000000-0006-0000-0300-000037000000}">
      <text>
        <r>
          <rPr>
            <b/>
            <sz val="9"/>
            <color indexed="81"/>
            <rFont val="Tahoma"/>
            <family val="2"/>
          </rPr>
          <t>YULIED.PENARANDA:</t>
        </r>
        <r>
          <rPr>
            <sz val="9"/>
            <color indexed="81"/>
            <rFont val="Tahoma"/>
            <family val="2"/>
          </rPr>
          <t xml:space="preserve">
Se suma los recursos presupuestales (vigencia + reservas)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YULIED.PENARANDA</author>
  </authors>
  <commentList>
    <comment ref="A4" authorId="0" shapeId="0" xr:uid="{00000000-0006-0000-0600-000001000000}">
      <text>
        <r>
          <rPr>
            <b/>
            <sz val="9"/>
            <color indexed="81"/>
            <rFont val="Tahoma"/>
            <family val="2"/>
          </rPr>
          <t>YULIED.PENARANDA:</t>
        </r>
        <r>
          <rPr>
            <sz val="9"/>
            <color indexed="81"/>
            <rFont val="Tahoma"/>
            <family val="2"/>
          </rPr>
          <t xml:space="preserve">
Describir el nombre completo de la oficina, dirección o subdirección que gerencia el proyecto de inversión.</t>
        </r>
      </text>
    </comment>
    <comment ref="A5" authorId="0" shapeId="0" xr:uid="{00000000-0006-0000-0600-000002000000}">
      <text>
        <r>
          <rPr>
            <b/>
            <sz val="9"/>
            <color indexed="81"/>
            <rFont val="Tahoma"/>
            <family val="2"/>
          </rPr>
          <t>YULIED.PENARANDA:</t>
        </r>
        <r>
          <rPr>
            <sz val="9"/>
            <color indexed="81"/>
            <rFont val="Tahoma"/>
            <family val="2"/>
          </rPr>
          <t xml:space="preserve">
Describir el número y nombre completo del proyecto de inversión. </t>
        </r>
      </text>
    </comment>
    <comment ref="A7" authorId="0" shapeId="0" xr:uid="{00000000-0006-0000-0600-000003000000}">
      <text>
        <r>
          <rPr>
            <b/>
            <sz val="9"/>
            <color indexed="81"/>
            <rFont val="Tahoma"/>
            <family val="2"/>
          </rPr>
          <t>YULIED.PENARANDA:</t>
        </r>
        <r>
          <rPr>
            <sz val="9"/>
            <color indexed="81"/>
            <rFont val="Tahoma"/>
            <family val="2"/>
          </rPr>
          <t xml:space="preserve">
Se escribe el nombre completo de las líneas de acción, quien nos dan una visión general de los grandes temas del proyecto, forman parte integral del mismo.</t>
        </r>
      </text>
    </comment>
    <comment ref="B7" authorId="0" shapeId="0" xr:uid="{00000000-0006-0000-0600-000004000000}">
      <text>
        <r>
          <rPr>
            <b/>
            <sz val="9"/>
            <color indexed="81"/>
            <rFont val="Tahoma"/>
            <family val="2"/>
          </rPr>
          <t>YULIED.PENARANDA:</t>
        </r>
        <r>
          <rPr>
            <sz val="9"/>
            <color indexed="81"/>
            <rFont val="Tahoma"/>
            <family val="2"/>
          </rPr>
          <t xml:space="preserve">
Se deben relacionar todas las metas proyecto de inversión formuladas para la ejecución del proyecto.</t>
        </r>
      </text>
    </comment>
    <comment ref="C7" authorId="0" shapeId="0" xr:uid="{00000000-0006-0000-0600-000005000000}">
      <text>
        <r>
          <rPr>
            <b/>
            <sz val="9"/>
            <color indexed="81"/>
            <rFont val="Tahoma"/>
            <family val="2"/>
          </rPr>
          <t>YULIED.PENARANDA:</t>
        </r>
        <r>
          <rPr>
            <sz val="9"/>
            <color indexed="81"/>
            <rFont val="Tahoma"/>
            <family val="2"/>
          </rPr>
          <t xml:space="preserve">
Código y descripción de cada actividad en orden cronológico para el cumplimiento de la meta proyecto de inversión.    Máximo de caracteres 200 incluido espacios.</t>
        </r>
      </text>
    </comment>
    <comment ref="D7" authorId="0" shapeId="0" xr:uid="{00000000-0006-0000-0600-000006000000}">
      <text>
        <r>
          <rPr>
            <b/>
            <sz val="9"/>
            <color indexed="81"/>
            <rFont val="Tahoma"/>
            <family val="2"/>
          </rPr>
          <t>YULIED.PENARANDA:</t>
        </r>
        <r>
          <rPr>
            <sz val="9"/>
            <color indexed="81"/>
            <rFont val="Tahoma"/>
            <family val="2"/>
          </rPr>
          <t xml:space="preserve">
Se selecciona con “X” si el presupuesto con el que se ejecuta la actividad es con recursos de vigencia y/o de la reserva.</t>
        </r>
      </text>
    </comment>
    <comment ref="F7" authorId="0" shapeId="0" xr:uid="{00000000-0006-0000-0600-000007000000}">
      <text>
        <r>
          <rPr>
            <b/>
            <sz val="9"/>
            <color indexed="81"/>
            <rFont val="Tahoma"/>
            <family val="2"/>
          </rPr>
          <t>YULIED.PENARANDA:</t>
        </r>
        <r>
          <rPr>
            <sz val="9"/>
            <color indexed="81"/>
            <rFont val="Tahoma"/>
            <family val="2"/>
          </rPr>
          <t xml:space="preserve">
Teniendo en cuenta los tiempos y productos, cada una de las actividades requiere una asignación porcentual para cada mes del año (tanto para su programación, como para su ejecución)</t>
        </r>
      </text>
    </comment>
    <comment ref="T7" authorId="0" shapeId="0" xr:uid="{00000000-0006-0000-0600-000008000000}">
      <text>
        <r>
          <rPr>
            <b/>
            <sz val="9"/>
            <color indexed="81"/>
            <rFont val="Tahoma"/>
            <family val="2"/>
          </rPr>
          <t>YULIED.PENARANDA:</t>
        </r>
        <r>
          <rPr>
            <sz val="9"/>
            <color indexed="81"/>
            <rFont val="Tahoma"/>
            <family val="2"/>
          </rPr>
          <t xml:space="preserve">
Peso porcentual de la meta y actividad, al final del resultado nos da el 100%</t>
        </r>
      </text>
    </comment>
    <comment ref="V7" authorId="0" shapeId="0" xr:uid="{00000000-0006-0000-0600-000009000000}">
      <text>
        <r>
          <rPr>
            <b/>
            <sz val="9"/>
            <color indexed="81"/>
            <rFont val="Tahoma"/>
            <family val="2"/>
          </rPr>
          <t>YULIED.PENARANDA:</t>
        </r>
        <r>
          <rPr>
            <sz val="9"/>
            <color indexed="81"/>
            <rFont val="Tahoma"/>
            <family val="2"/>
          </rPr>
          <t xml:space="preserve">
Relacionar el periodo de corte y año a reportar</t>
        </r>
      </text>
    </comment>
    <comment ref="D8" authorId="0" shapeId="0" xr:uid="{00000000-0006-0000-0600-00000A000000}">
      <text>
        <r>
          <rPr>
            <b/>
            <sz val="9"/>
            <color indexed="81"/>
            <rFont val="Tahoma"/>
            <family val="2"/>
          </rPr>
          <t>YULIED.PENARANDA:</t>
        </r>
        <r>
          <rPr>
            <sz val="9"/>
            <color indexed="81"/>
            <rFont val="Tahoma"/>
            <family val="2"/>
          </rPr>
          <t xml:space="preserve">
Este campo se selecciona con “X” si el presupuesto con el que se ejecuta la actividad es con recursos de vigencia </t>
        </r>
      </text>
    </comment>
    <comment ref="E8" authorId="0" shapeId="0" xr:uid="{00000000-0006-0000-0600-00000B000000}">
      <text>
        <r>
          <rPr>
            <b/>
            <sz val="9"/>
            <color indexed="81"/>
            <rFont val="Tahoma"/>
            <family val="2"/>
          </rPr>
          <t>YULIED.PENARANDA:</t>
        </r>
        <r>
          <rPr>
            <sz val="9"/>
            <color indexed="81"/>
            <rFont val="Tahoma"/>
            <family val="2"/>
          </rPr>
          <t xml:space="preserve">
Este campo se selecciona con “X” si el presupuesto con el que se ejecuta la actividad es con recursos  de la reserva.</t>
        </r>
      </text>
    </comment>
    <comment ref="F8" authorId="0" shapeId="0" xr:uid="{00000000-0006-0000-0600-00000C000000}">
      <text>
        <r>
          <rPr>
            <b/>
            <sz val="9"/>
            <color indexed="81"/>
            <rFont val="Tahoma"/>
            <family val="2"/>
          </rPr>
          <t>YULIED.PENARANDA:</t>
        </r>
        <r>
          <rPr>
            <sz val="9"/>
            <color indexed="81"/>
            <rFont val="Tahoma"/>
            <family val="2"/>
          </rPr>
          <t xml:space="preserve">
Variables: programado y ejecutado</t>
        </r>
      </text>
    </comment>
    <comment ref="G8" authorId="0" shapeId="0" xr:uid="{00000000-0006-0000-0600-00000D000000}">
      <text>
        <r>
          <rPr>
            <b/>
            <sz val="9"/>
            <color indexed="81"/>
            <rFont val="Tahoma"/>
            <family val="2"/>
          </rPr>
          <t>YULIED.PENARANDA:</t>
        </r>
        <r>
          <rPr>
            <sz val="9"/>
            <color indexed="81"/>
            <rFont val="Tahoma"/>
            <family val="2"/>
          </rPr>
          <t xml:space="preserve">
Máximo dos decimales</t>
        </r>
      </text>
    </comment>
    <comment ref="H8" authorId="0" shapeId="0" xr:uid="{00000000-0006-0000-0600-00000E000000}">
      <text>
        <r>
          <rPr>
            <b/>
            <sz val="9"/>
            <color indexed="81"/>
            <rFont val="Tahoma"/>
            <family val="2"/>
          </rPr>
          <t>YULIED.PENARANDA:</t>
        </r>
        <r>
          <rPr>
            <sz val="9"/>
            <color indexed="81"/>
            <rFont val="Tahoma"/>
            <family val="2"/>
          </rPr>
          <t xml:space="preserve">
Máximo dos decimales</t>
        </r>
      </text>
    </comment>
    <comment ref="I8" authorId="0" shapeId="0" xr:uid="{00000000-0006-0000-0600-00000F000000}">
      <text>
        <r>
          <rPr>
            <b/>
            <sz val="9"/>
            <color indexed="81"/>
            <rFont val="Tahoma"/>
            <family val="2"/>
          </rPr>
          <t>YULIED.PENARANDA:</t>
        </r>
        <r>
          <rPr>
            <sz val="9"/>
            <color indexed="81"/>
            <rFont val="Tahoma"/>
            <family val="2"/>
          </rPr>
          <t xml:space="preserve">
Máximo dos decimales</t>
        </r>
      </text>
    </comment>
    <comment ref="J8" authorId="0" shapeId="0" xr:uid="{00000000-0006-0000-0600-000010000000}">
      <text>
        <r>
          <rPr>
            <b/>
            <sz val="9"/>
            <color indexed="81"/>
            <rFont val="Tahoma"/>
            <family val="2"/>
          </rPr>
          <t>YULIED.PENARANDA:</t>
        </r>
        <r>
          <rPr>
            <sz val="9"/>
            <color indexed="81"/>
            <rFont val="Tahoma"/>
            <family val="2"/>
          </rPr>
          <t xml:space="preserve">
Máximo dos decimales</t>
        </r>
      </text>
    </comment>
    <comment ref="K8" authorId="0" shapeId="0" xr:uid="{00000000-0006-0000-0600-000011000000}">
      <text>
        <r>
          <rPr>
            <b/>
            <sz val="9"/>
            <color indexed="81"/>
            <rFont val="Tahoma"/>
            <family val="2"/>
          </rPr>
          <t>YULIED.PENARANDA:</t>
        </r>
        <r>
          <rPr>
            <sz val="9"/>
            <color indexed="81"/>
            <rFont val="Tahoma"/>
            <family val="2"/>
          </rPr>
          <t xml:space="preserve">
Máximo dos decimales</t>
        </r>
      </text>
    </comment>
    <comment ref="L8" authorId="0" shapeId="0" xr:uid="{00000000-0006-0000-0600-000012000000}">
      <text>
        <r>
          <rPr>
            <b/>
            <sz val="9"/>
            <color indexed="81"/>
            <rFont val="Tahoma"/>
            <family val="2"/>
          </rPr>
          <t>YULIED.PENARANDA:</t>
        </r>
        <r>
          <rPr>
            <sz val="9"/>
            <color indexed="81"/>
            <rFont val="Tahoma"/>
            <family val="2"/>
          </rPr>
          <t xml:space="preserve">
Máximo dos decimales</t>
        </r>
      </text>
    </comment>
    <comment ref="M8" authorId="0" shapeId="0" xr:uid="{00000000-0006-0000-0600-000013000000}">
      <text>
        <r>
          <rPr>
            <b/>
            <sz val="9"/>
            <color indexed="81"/>
            <rFont val="Tahoma"/>
            <family val="2"/>
          </rPr>
          <t>YULIED.PENARANDA:</t>
        </r>
        <r>
          <rPr>
            <sz val="9"/>
            <color indexed="81"/>
            <rFont val="Tahoma"/>
            <family val="2"/>
          </rPr>
          <t xml:space="preserve">
Máximo dos decimales</t>
        </r>
      </text>
    </comment>
    <comment ref="N8" authorId="0" shapeId="0" xr:uid="{00000000-0006-0000-0600-000014000000}">
      <text>
        <r>
          <rPr>
            <b/>
            <sz val="9"/>
            <color indexed="81"/>
            <rFont val="Tahoma"/>
            <family val="2"/>
          </rPr>
          <t>YULIED.PENARANDA:</t>
        </r>
        <r>
          <rPr>
            <sz val="9"/>
            <color indexed="81"/>
            <rFont val="Tahoma"/>
            <family val="2"/>
          </rPr>
          <t xml:space="preserve">
Máximo dos decimales</t>
        </r>
      </text>
    </comment>
    <comment ref="O8" authorId="0" shapeId="0" xr:uid="{00000000-0006-0000-0600-000015000000}">
      <text>
        <r>
          <rPr>
            <b/>
            <sz val="9"/>
            <color indexed="81"/>
            <rFont val="Tahoma"/>
            <family val="2"/>
          </rPr>
          <t>YULIED.PENARANDA:</t>
        </r>
        <r>
          <rPr>
            <sz val="9"/>
            <color indexed="81"/>
            <rFont val="Tahoma"/>
            <family val="2"/>
          </rPr>
          <t xml:space="preserve">
Máximo dos decimales</t>
        </r>
      </text>
    </comment>
    <comment ref="P8" authorId="0" shapeId="0" xr:uid="{00000000-0006-0000-0600-000016000000}">
      <text>
        <r>
          <rPr>
            <b/>
            <sz val="9"/>
            <color indexed="81"/>
            <rFont val="Tahoma"/>
            <family val="2"/>
          </rPr>
          <t>YULIED.PENARANDA:</t>
        </r>
        <r>
          <rPr>
            <sz val="9"/>
            <color indexed="81"/>
            <rFont val="Tahoma"/>
            <family val="2"/>
          </rPr>
          <t xml:space="preserve">
Máximo dos decimales</t>
        </r>
      </text>
    </comment>
    <comment ref="Q8" authorId="0" shapeId="0" xr:uid="{00000000-0006-0000-0600-000017000000}">
      <text>
        <r>
          <rPr>
            <b/>
            <sz val="9"/>
            <color indexed="81"/>
            <rFont val="Tahoma"/>
            <family val="2"/>
          </rPr>
          <t>YULIED.PENARANDA:</t>
        </r>
        <r>
          <rPr>
            <sz val="9"/>
            <color indexed="81"/>
            <rFont val="Tahoma"/>
            <family val="2"/>
          </rPr>
          <t xml:space="preserve">
Máximo dos decimales</t>
        </r>
      </text>
    </comment>
    <comment ref="R8" authorId="0" shapeId="0" xr:uid="{00000000-0006-0000-0600-000018000000}">
      <text>
        <r>
          <rPr>
            <b/>
            <sz val="9"/>
            <color indexed="81"/>
            <rFont val="Tahoma"/>
            <family val="2"/>
          </rPr>
          <t>YULIED.PENARANDA:</t>
        </r>
        <r>
          <rPr>
            <sz val="9"/>
            <color indexed="81"/>
            <rFont val="Tahoma"/>
            <family val="2"/>
          </rPr>
          <t xml:space="preserve">
Máximo dos decimales</t>
        </r>
      </text>
    </comment>
    <comment ref="S8" authorId="0" shapeId="0" xr:uid="{00000000-0006-0000-0600-000019000000}">
      <text>
        <r>
          <rPr>
            <b/>
            <sz val="9"/>
            <color indexed="81"/>
            <rFont val="Tahoma"/>
            <family val="2"/>
          </rPr>
          <t>YULIED.PENARANDA:</t>
        </r>
        <r>
          <rPr>
            <sz val="9"/>
            <color indexed="81"/>
            <rFont val="Tahoma"/>
            <family val="2"/>
          </rPr>
          <t xml:space="preserve">
La programación y la ejecución de la actividad en los 12 meses, no puede ser superior a 100%.  </t>
        </r>
      </text>
    </comment>
    <comment ref="T8" authorId="0" shapeId="0" xr:uid="{00000000-0006-0000-0600-00001A000000}">
      <text>
        <r>
          <rPr>
            <b/>
            <sz val="9"/>
            <color indexed="81"/>
            <rFont val="Tahoma"/>
            <family val="2"/>
          </rPr>
          <t>YULIED.PENARANDA:</t>
        </r>
        <r>
          <rPr>
            <sz val="9"/>
            <color indexed="81"/>
            <rFont val="Tahoma"/>
            <family val="2"/>
          </rPr>
          <t xml:space="preserve">
Peso porcentual de cada meta, en función del proyecto de inversión</t>
        </r>
      </text>
    </comment>
    <comment ref="U8" authorId="0" shapeId="0" xr:uid="{00000000-0006-0000-0600-00001B000000}">
      <text>
        <r>
          <rPr>
            <b/>
            <sz val="9"/>
            <color indexed="81"/>
            <rFont val="Tahoma"/>
            <family val="2"/>
          </rPr>
          <t>YULIED.PENARANDA:</t>
        </r>
        <r>
          <rPr>
            <sz val="9"/>
            <color indexed="81"/>
            <rFont val="Tahoma"/>
            <family val="2"/>
          </rPr>
          <t xml:space="preserve">
Peso porcentual de cada actividad, en función del proyecto de inversión</t>
        </r>
      </text>
    </comment>
    <comment ref="F9" authorId="0" shapeId="0" xr:uid="{00000000-0006-0000-0600-00001C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9" authorId="0" shapeId="0" xr:uid="{00000000-0006-0000-0600-00001D000000}">
      <text>
        <r>
          <rPr>
            <b/>
            <sz val="9"/>
            <color indexed="81"/>
            <rFont val="Tahoma"/>
            <family val="2"/>
          </rPr>
          <t>YULIED.PENARANDA:</t>
        </r>
        <r>
          <rPr>
            <sz val="9"/>
            <color indexed="81"/>
            <rFont val="Tahoma"/>
            <family val="2"/>
          </rPr>
          <t xml:space="preserve">
Verificar las sumas, que no sea inferior ni superior al 100%</t>
        </r>
      </text>
    </comment>
    <comment ref="F10" authorId="0" shapeId="0" xr:uid="{00000000-0006-0000-0600-00001E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10" authorId="0" shapeId="0" xr:uid="{00000000-0006-0000-0600-00001F000000}">
      <text>
        <r>
          <rPr>
            <b/>
            <sz val="9"/>
            <color indexed="81"/>
            <rFont val="Tahoma"/>
            <family val="2"/>
          </rPr>
          <t>YULIED.PENARANDA:</t>
        </r>
        <r>
          <rPr>
            <sz val="9"/>
            <color indexed="81"/>
            <rFont val="Tahoma"/>
            <family val="2"/>
          </rPr>
          <t xml:space="preserve">
Verificar las sumas, que no sea inferior ni superior al 100%</t>
        </r>
      </text>
    </comment>
    <comment ref="F11" authorId="0" shapeId="0" xr:uid="{00000000-0006-0000-0600-000020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11" authorId="0" shapeId="0" xr:uid="{00000000-0006-0000-0600-000021000000}">
      <text>
        <r>
          <rPr>
            <b/>
            <sz val="9"/>
            <color indexed="81"/>
            <rFont val="Tahoma"/>
            <family val="2"/>
          </rPr>
          <t>YULIED.PENARANDA:</t>
        </r>
        <r>
          <rPr>
            <sz val="9"/>
            <color indexed="81"/>
            <rFont val="Tahoma"/>
            <family val="2"/>
          </rPr>
          <t xml:space="preserve">
Verificar las sumas, que no sea inferior ni superior al 100%</t>
        </r>
      </text>
    </comment>
    <comment ref="F12" authorId="0" shapeId="0" xr:uid="{00000000-0006-0000-0600-000022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12" authorId="0" shapeId="0" xr:uid="{00000000-0006-0000-0600-000023000000}">
      <text>
        <r>
          <rPr>
            <b/>
            <sz val="9"/>
            <color indexed="81"/>
            <rFont val="Tahoma"/>
            <family val="2"/>
          </rPr>
          <t>YULIED.PENARANDA:</t>
        </r>
        <r>
          <rPr>
            <sz val="9"/>
            <color indexed="81"/>
            <rFont val="Tahoma"/>
            <family val="2"/>
          </rPr>
          <t xml:space="preserve">
Verificar las sumas, que no sea inferior ni superior al 100%</t>
        </r>
      </text>
    </comment>
    <comment ref="F13" authorId="0" shapeId="0" xr:uid="{00000000-0006-0000-0600-000024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13" authorId="0" shapeId="0" xr:uid="{00000000-0006-0000-0600-000025000000}">
      <text>
        <r>
          <rPr>
            <b/>
            <sz val="9"/>
            <color indexed="81"/>
            <rFont val="Tahoma"/>
            <family val="2"/>
          </rPr>
          <t>YULIED.PENARANDA:</t>
        </r>
        <r>
          <rPr>
            <sz val="9"/>
            <color indexed="81"/>
            <rFont val="Tahoma"/>
            <family val="2"/>
          </rPr>
          <t xml:space="preserve">
Verificar las sumas, que no sea inferior ni superior al 100%</t>
        </r>
      </text>
    </comment>
    <comment ref="F14" authorId="0" shapeId="0" xr:uid="{00000000-0006-0000-0600-000026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14" authorId="0" shapeId="0" xr:uid="{00000000-0006-0000-0600-000027000000}">
      <text>
        <r>
          <rPr>
            <b/>
            <sz val="9"/>
            <color indexed="81"/>
            <rFont val="Tahoma"/>
            <family val="2"/>
          </rPr>
          <t>YULIED.PENARANDA:</t>
        </r>
        <r>
          <rPr>
            <sz val="9"/>
            <color indexed="81"/>
            <rFont val="Tahoma"/>
            <family val="2"/>
          </rPr>
          <t xml:space="preserve">
Verificar las sumas, que no sea inferior ni superior al 100%</t>
        </r>
      </text>
    </comment>
    <comment ref="F15" authorId="0" shapeId="0" xr:uid="{00000000-0006-0000-0600-000028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15" authorId="0" shapeId="0" xr:uid="{00000000-0006-0000-0600-000029000000}">
      <text>
        <r>
          <rPr>
            <b/>
            <sz val="9"/>
            <color indexed="81"/>
            <rFont val="Tahoma"/>
            <family val="2"/>
          </rPr>
          <t>YULIED.PENARANDA:</t>
        </r>
        <r>
          <rPr>
            <sz val="9"/>
            <color indexed="81"/>
            <rFont val="Tahoma"/>
            <family val="2"/>
          </rPr>
          <t xml:space="preserve">
Verificar las sumas, que no sea inferior ni superior al 100%</t>
        </r>
      </text>
    </comment>
    <comment ref="F16" authorId="0" shapeId="0" xr:uid="{00000000-0006-0000-0600-00002A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16" authorId="0" shapeId="0" xr:uid="{00000000-0006-0000-0600-00002B000000}">
      <text>
        <r>
          <rPr>
            <b/>
            <sz val="9"/>
            <color indexed="81"/>
            <rFont val="Tahoma"/>
            <family val="2"/>
          </rPr>
          <t>YULIED.PENARANDA:</t>
        </r>
        <r>
          <rPr>
            <sz val="9"/>
            <color indexed="81"/>
            <rFont val="Tahoma"/>
            <family val="2"/>
          </rPr>
          <t xml:space="preserve">
Verificar las sumas, que no sea inferior ni superior al 100%</t>
        </r>
      </text>
    </comment>
    <comment ref="F17" authorId="0" shapeId="0" xr:uid="{00000000-0006-0000-0600-00002C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17" authorId="0" shapeId="0" xr:uid="{00000000-0006-0000-0600-00002D000000}">
      <text>
        <r>
          <rPr>
            <b/>
            <sz val="9"/>
            <color indexed="81"/>
            <rFont val="Tahoma"/>
            <family val="2"/>
          </rPr>
          <t>YULIED.PENARANDA:</t>
        </r>
        <r>
          <rPr>
            <sz val="9"/>
            <color indexed="81"/>
            <rFont val="Tahoma"/>
            <family val="2"/>
          </rPr>
          <t xml:space="preserve">
Verificar las sumas, que no sea inferior ni superior al 100%</t>
        </r>
      </text>
    </comment>
    <comment ref="F18" authorId="0" shapeId="0" xr:uid="{00000000-0006-0000-0600-00002F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18" authorId="0" shapeId="0" xr:uid="{00000000-0006-0000-0600-000030000000}">
      <text>
        <r>
          <rPr>
            <b/>
            <sz val="9"/>
            <color indexed="81"/>
            <rFont val="Tahoma"/>
            <family val="2"/>
          </rPr>
          <t>YULIED.PENARANDA:</t>
        </r>
        <r>
          <rPr>
            <sz val="9"/>
            <color indexed="81"/>
            <rFont val="Tahoma"/>
            <family val="2"/>
          </rPr>
          <t xml:space="preserve">
Verificar las sumas, que no sea inferior ni superior al 100%</t>
        </r>
      </text>
    </comment>
    <comment ref="F19" authorId="0" shapeId="0" xr:uid="{00000000-0006-0000-0600-000031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19" authorId="0" shapeId="0" xr:uid="{00000000-0006-0000-0600-000032000000}">
      <text>
        <r>
          <rPr>
            <b/>
            <sz val="9"/>
            <color indexed="81"/>
            <rFont val="Tahoma"/>
            <family val="2"/>
          </rPr>
          <t>YULIED.PENARANDA:</t>
        </r>
        <r>
          <rPr>
            <sz val="9"/>
            <color indexed="81"/>
            <rFont val="Tahoma"/>
            <family val="2"/>
          </rPr>
          <t xml:space="preserve">
Verificar las sumas, que no sea inferior ni superior al 100%</t>
        </r>
      </text>
    </comment>
    <comment ref="F20" authorId="0" shapeId="0" xr:uid="{00000000-0006-0000-0600-000033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20" authorId="0" shapeId="0" xr:uid="{00000000-0006-0000-0600-000034000000}">
      <text>
        <r>
          <rPr>
            <b/>
            <sz val="9"/>
            <color indexed="81"/>
            <rFont val="Tahoma"/>
            <family val="2"/>
          </rPr>
          <t>YULIED.PENARANDA:</t>
        </r>
        <r>
          <rPr>
            <sz val="9"/>
            <color indexed="81"/>
            <rFont val="Tahoma"/>
            <family val="2"/>
          </rPr>
          <t xml:space="preserve">
Verificar las sumas, que no sea inferior ni superior al 100%</t>
        </r>
      </text>
    </comment>
    <comment ref="F21" authorId="0" shapeId="0" xr:uid="{00000000-0006-0000-0600-000035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21" authorId="0" shapeId="0" xr:uid="{00000000-0006-0000-0600-000036000000}">
      <text>
        <r>
          <rPr>
            <b/>
            <sz val="9"/>
            <color indexed="81"/>
            <rFont val="Tahoma"/>
            <family val="2"/>
          </rPr>
          <t>YULIED.PENARANDA:</t>
        </r>
        <r>
          <rPr>
            <sz val="9"/>
            <color indexed="81"/>
            <rFont val="Tahoma"/>
            <family val="2"/>
          </rPr>
          <t xml:space="preserve">
Verificar las sumas, que no sea inferior ni superior al 100%</t>
        </r>
      </text>
    </comment>
    <comment ref="F22" authorId="0" shapeId="0" xr:uid="{00000000-0006-0000-0600-000037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22" authorId="0" shapeId="0" xr:uid="{00000000-0006-0000-0600-000038000000}">
      <text>
        <r>
          <rPr>
            <b/>
            <sz val="9"/>
            <color indexed="81"/>
            <rFont val="Tahoma"/>
            <family val="2"/>
          </rPr>
          <t>YULIED.PENARANDA:</t>
        </r>
        <r>
          <rPr>
            <sz val="9"/>
            <color indexed="81"/>
            <rFont val="Tahoma"/>
            <family val="2"/>
          </rPr>
          <t xml:space="preserve">
Verificar las sumas, que no sea inferior ni superior al 100%</t>
        </r>
      </text>
    </comment>
    <comment ref="F23" authorId="0" shapeId="0" xr:uid="{00000000-0006-0000-0600-000039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23" authorId="0" shapeId="0" xr:uid="{00000000-0006-0000-0600-00003A000000}">
      <text>
        <r>
          <rPr>
            <b/>
            <sz val="9"/>
            <color indexed="81"/>
            <rFont val="Tahoma"/>
            <family val="2"/>
          </rPr>
          <t>YULIED.PENARANDA:</t>
        </r>
        <r>
          <rPr>
            <sz val="9"/>
            <color indexed="81"/>
            <rFont val="Tahoma"/>
            <family val="2"/>
          </rPr>
          <t xml:space="preserve">
Verificar las sumas, que no sea inferior ni superior al 100%</t>
        </r>
      </text>
    </comment>
    <comment ref="F24" authorId="0" shapeId="0" xr:uid="{00000000-0006-0000-0600-00003B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24" authorId="0" shapeId="0" xr:uid="{00000000-0006-0000-0600-00003C000000}">
      <text>
        <r>
          <rPr>
            <b/>
            <sz val="9"/>
            <color indexed="81"/>
            <rFont val="Tahoma"/>
            <family val="2"/>
          </rPr>
          <t>YULIED.PENARANDA:</t>
        </r>
        <r>
          <rPr>
            <sz val="9"/>
            <color indexed="81"/>
            <rFont val="Tahoma"/>
            <family val="2"/>
          </rPr>
          <t xml:space="preserve">
Verificar las sumas, que no sea inferior ni superior al 100%</t>
        </r>
      </text>
    </comment>
    <comment ref="F25" authorId="0" shapeId="0" xr:uid="{00000000-0006-0000-0600-00003D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25" authorId="0" shapeId="0" xr:uid="{00000000-0006-0000-0600-00003E000000}">
      <text>
        <r>
          <rPr>
            <b/>
            <sz val="9"/>
            <color indexed="81"/>
            <rFont val="Tahoma"/>
            <family val="2"/>
          </rPr>
          <t>YULIED.PENARANDA:</t>
        </r>
        <r>
          <rPr>
            <sz val="9"/>
            <color indexed="81"/>
            <rFont val="Tahoma"/>
            <family val="2"/>
          </rPr>
          <t xml:space="preserve">
Verificar las sumas, que no sea inferior ni superior al 100%</t>
        </r>
      </text>
    </comment>
    <comment ref="F26" authorId="0" shapeId="0" xr:uid="{00000000-0006-0000-0600-000040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26" authorId="0" shapeId="0" xr:uid="{00000000-0006-0000-0600-000041000000}">
      <text>
        <r>
          <rPr>
            <b/>
            <sz val="9"/>
            <color indexed="81"/>
            <rFont val="Tahoma"/>
            <family val="2"/>
          </rPr>
          <t>YULIED.PENARANDA:</t>
        </r>
        <r>
          <rPr>
            <sz val="9"/>
            <color indexed="81"/>
            <rFont val="Tahoma"/>
            <family val="2"/>
          </rPr>
          <t xml:space="preserve">
Verificar las sumas, que no sea inferior ni superior al 100%</t>
        </r>
      </text>
    </comment>
    <comment ref="T27" authorId="0" shapeId="0" xr:uid="{00000000-0006-0000-0600-000042000000}">
      <text>
        <r>
          <rPr>
            <b/>
            <sz val="9"/>
            <color indexed="81"/>
            <rFont val="Tahoma"/>
            <family val="2"/>
          </rPr>
          <t>YULIED.PENARANDA:</t>
        </r>
        <r>
          <rPr>
            <sz val="9"/>
            <color indexed="81"/>
            <rFont val="Tahoma"/>
            <family val="2"/>
          </rPr>
          <t xml:space="preserve">
Nos debe dar 100%</t>
        </r>
      </text>
    </comment>
    <comment ref="U27" authorId="0" shapeId="0" xr:uid="{00000000-0006-0000-0600-000043000000}">
      <text>
        <r>
          <rPr>
            <b/>
            <sz val="9"/>
            <color indexed="81"/>
            <rFont val="Tahoma"/>
            <family val="2"/>
          </rPr>
          <t>YULIED.PENARANDA:</t>
        </r>
        <r>
          <rPr>
            <sz val="9"/>
            <color indexed="81"/>
            <rFont val="Tahoma"/>
            <family val="2"/>
          </rPr>
          <t xml:space="preserve">
Nos debe dar 100%</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YULIED.PENARANDA</author>
  </authors>
  <commentList>
    <comment ref="A4" authorId="0" shapeId="0" xr:uid="{00000000-0006-0000-0B00-000001000000}">
      <text>
        <r>
          <rPr>
            <b/>
            <sz val="9"/>
            <color indexed="81"/>
            <rFont val="Tahoma"/>
            <family val="2"/>
          </rPr>
          <t>YULIED.PENARANDA:</t>
        </r>
        <r>
          <rPr>
            <sz val="9"/>
            <color indexed="81"/>
            <rFont val="Tahoma"/>
            <family val="2"/>
          </rPr>
          <t xml:space="preserve">
Describir el nombre completo de la oficina, dirección o subdirección que gerencia el proyecto de inversión.</t>
        </r>
      </text>
    </comment>
    <comment ref="A5" authorId="0" shapeId="0" xr:uid="{00000000-0006-0000-0B00-000002000000}">
      <text>
        <r>
          <rPr>
            <b/>
            <sz val="9"/>
            <color indexed="81"/>
            <rFont val="Tahoma"/>
            <family val="2"/>
          </rPr>
          <t>YULIED.PENARANDA:</t>
        </r>
        <r>
          <rPr>
            <sz val="9"/>
            <color indexed="81"/>
            <rFont val="Tahoma"/>
            <family val="2"/>
          </rPr>
          <t xml:space="preserve">
Describir el número y nombre completo del proyecto de inversión. </t>
        </r>
      </text>
    </comment>
    <comment ref="A7" authorId="0" shapeId="0" xr:uid="{00000000-0006-0000-0B00-000003000000}">
      <text>
        <r>
          <rPr>
            <b/>
            <sz val="9"/>
            <color indexed="81"/>
            <rFont val="Tahoma"/>
            <family val="2"/>
          </rPr>
          <t>YULIED.PENARANDA:</t>
        </r>
        <r>
          <rPr>
            <sz val="9"/>
            <color indexed="81"/>
            <rFont val="Tahoma"/>
            <family val="2"/>
          </rPr>
          <t xml:space="preserve">
Corresponde a la información en firme de cada vigencia fiscal.</t>
        </r>
      </text>
    </comment>
    <comment ref="A8" authorId="0" shapeId="0" xr:uid="{00000000-0006-0000-0B00-000004000000}">
      <text>
        <r>
          <rPr>
            <b/>
            <sz val="9"/>
            <color indexed="81"/>
            <rFont val="Tahoma"/>
            <family val="2"/>
          </rPr>
          <t>YULIED.PENARANDA:</t>
        </r>
        <r>
          <rPr>
            <sz val="9"/>
            <color indexed="81"/>
            <rFont val="Tahoma"/>
            <family val="2"/>
          </rPr>
          <t xml:space="preserve">
Vigencia a reportar</t>
        </r>
      </text>
    </comment>
    <comment ref="C8" authorId="0" shapeId="0" xr:uid="{00000000-0006-0000-0B00-000005000000}">
      <text>
        <r>
          <rPr>
            <b/>
            <sz val="9"/>
            <color indexed="81"/>
            <rFont val="Tahoma"/>
            <family val="2"/>
          </rPr>
          <t>YULIED.PENARANDA:</t>
        </r>
        <r>
          <rPr>
            <sz val="9"/>
            <color indexed="81"/>
            <rFont val="Tahoma"/>
            <family val="2"/>
          </rPr>
          <t xml:space="preserve">
Apropiación inicial acorde con la herramienta oficial de la SDH</t>
        </r>
      </text>
    </comment>
    <comment ref="D8" authorId="0" shapeId="0" xr:uid="{00000000-0006-0000-0B00-000006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8" authorId="0" shapeId="0" xr:uid="{00000000-0006-0000-0B00-000007000000}">
      <text>
        <r>
          <rPr>
            <b/>
            <sz val="9"/>
            <color indexed="81"/>
            <rFont val="Tahoma"/>
            <family val="2"/>
          </rPr>
          <t>YULIED.PENARANDA:</t>
        </r>
        <r>
          <rPr>
            <sz val="9"/>
            <color indexed="81"/>
            <rFont val="Tahoma"/>
            <family val="2"/>
          </rPr>
          <t xml:space="preserve">
Valores contenidos en los Registros Presupuestales de Compromisos</t>
        </r>
      </text>
    </comment>
    <comment ref="F8" authorId="0" shapeId="0" xr:uid="{00000000-0006-0000-0B00-000008000000}">
      <text>
        <r>
          <rPr>
            <b/>
            <sz val="9"/>
            <color indexed="81"/>
            <rFont val="Tahoma"/>
            <family val="2"/>
          </rPr>
          <t>YULIED.PENARANDA:</t>
        </r>
        <r>
          <rPr>
            <sz val="9"/>
            <color indexed="81"/>
            <rFont val="Tahoma"/>
            <family val="2"/>
          </rPr>
          <t xml:space="preserve">
Corresponde al pago </t>
        </r>
      </text>
    </comment>
    <comment ref="G8" authorId="0" shapeId="0" xr:uid="{00000000-0006-0000-0B00-000009000000}">
      <text>
        <r>
          <rPr>
            <b/>
            <sz val="9"/>
            <color indexed="81"/>
            <rFont val="Tahoma"/>
            <family val="2"/>
          </rPr>
          <t>YULIED.PENARANDA:</t>
        </r>
        <r>
          <rPr>
            <sz val="9"/>
            <color indexed="81"/>
            <rFont val="Tahoma"/>
            <family val="2"/>
          </rPr>
          <t xml:space="preserve">
Extinción de la obligación a cargo de la SDA.</t>
        </r>
      </text>
    </comment>
    <comment ref="A16" authorId="0" shapeId="0" xr:uid="{00000000-0006-0000-0B00-00000A000000}">
      <text>
        <r>
          <rPr>
            <b/>
            <sz val="9"/>
            <color indexed="81"/>
            <rFont val="Tahoma"/>
            <family val="2"/>
          </rPr>
          <t>YULIED.PENARANDA:</t>
        </r>
        <r>
          <rPr>
            <sz val="9"/>
            <color indexed="81"/>
            <rFont val="Tahoma"/>
            <family val="2"/>
          </rPr>
          <t xml:space="preserve">
Corresponde a la información en firme de cada vigencia fiscal.</t>
        </r>
      </text>
    </comment>
    <comment ref="A17" authorId="0" shapeId="0" xr:uid="{00000000-0006-0000-0B00-00000B000000}">
      <text>
        <r>
          <rPr>
            <b/>
            <sz val="9"/>
            <color indexed="81"/>
            <rFont val="Tahoma"/>
            <family val="2"/>
          </rPr>
          <t>YULIED.PENARANDA:</t>
        </r>
        <r>
          <rPr>
            <sz val="9"/>
            <color indexed="81"/>
            <rFont val="Tahoma"/>
            <family val="2"/>
          </rPr>
          <t xml:space="preserve">
Vigencia a reportar</t>
        </r>
      </text>
    </comment>
    <comment ref="C17" authorId="0" shapeId="0" xr:uid="{00000000-0006-0000-0B00-00000C000000}">
      <text>
        <r>
          <rPr>
            <b/>
            <sz val="9"/>
            <color indexed="81"/>
            <rFont val="Tahoma"/>
            <family val="2"/>
          </rPr>
          <t>YULIED.PENARANDA:</t>
        </r>
        <r>
          <rPr>
            <sz val="9"/>
            <color indexed="81"/>
            <rFont val="Tahoma"/>
            <family val="2"/>
          </rPr>
          <t xml:space="preserve">
Apropiación inicial acorde con la herramienta oficial de la SDH</t>
        </r>
      </text>
    </comment>
    <comment ref="D17" authorId="0" shapeId="0" xr:uid="{00000000-0006-0000-0B00-00000D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17" authorId="0" shapeId="0" xr:uid="{00000000-0006-0000-0B00-00000E000000}">
      <text>
        <r>
          <rPr>
            <b/>
            <sz val="9"/>
            <color indexed="81"/>
            <rFont val="Tahoma"/>
            <family val="2"/>
          </rPr>
          <t>YULIED.PENARANDA:</t>
        </r>
        <r>
          <rPr>
            <sz val="9"/>
            <color indexed="81"/>
            <rFont val="Tahoma"/>
            <family val="2"/>
          </rPr>
          <t xml:space="preserve">
Valores contenidos en los Registros Presupuestales de Compromisos</t>
        </r>
      </text>
    </comment>
    <comment ref="F17" authorId="0" shapeId="0" xr:uid="{00000000-0006-0000-0B00-00000F000000}">
      <text>
        <r>
          <rPr>
            <b/>
            <sz val="9"/>
            <color indexed="81"/>
            <rFont val="Tahoma"/>
            <family val="2"/>
          </rPr>
          <t>YULIED.PENARANDA:</t>
        </r>
        <r>
          <rPr>
            <sz val="9"/>
            <color indexed="81"/>
            <rFont val="Tahoma"/>
            <family val="2"/>
          </rPr>
          <t xml:space="preserve">
Corresponde al pago </t>
        </r>
      </text>
    </comment>
    <comment ref="G17" authorId="0" shapeId="0" xr:uid="{00000000-0006-0000-0B00-000010000000}">
      <text>
        <r>
          <rPr>
            <b/>
            <sz val="9"/>
            <color indexed="81"/>
            <rFont val="Tahoma"/>
            <family val="2"/>
          </rPr>
          <t>YULIED.PENARANDA:</t>
        </r>
        <r>
          <rPr>
            <sz val="9"/>
            <color indexed="81"/>
            <rFont val="Tahoma"/>
            <family val="2"/>
          </rPr>
          <t xml:space="preserve">
Extinción de la obligación a cargo de la SDA.</t>
        </r>
      </text>
    </comment>
    <comment ref="A31" authorId="0" shapeId="0" xr:uid="{00000000-0006-0000-0B00-000011000000}">
      <text>
        <r>
          <rPr>
            <b/>
            <sz val="9"/>
            <color indexed="81"/>
            <rFont val="Tahoma"/>
            <family val="2"/>
          </rPr>
          <t>YULIED.PENARANDA:</t>
        </r>
        <r>
          <rPr>
            <sz val="9"/>
            <color indexed="81"/>
            <rFont val="Tahoma"/>
            <family val="2"/>
          </rPr>
          <t xml:space="preserve">
Corresponde a la información en firme de cada vigencia fiscal.</t>
        </r>
      </text>
    </comment>
    <comment ref="A32" authorId="0" shapeId="0" xr:uid="{00000000-0006-0000-0B00-000012000000}">
      <text>
        <r>
          <rPr>
            <b/>
            <sz val="9"/>
            <color indexed="81"/>
            <rFont val="Tahoma"/>
            <family val="2"/>
          </rPr>
          <t>YULIED.PENARANDA:</t>
        </r>
        <r>
          <rPr>
            <sz val="9"/>
            <color indexed="81"/>
            <rFont val="Tahoma"/>
            <family val="2"/>
          </rPr>
          <t xml:space="preserve">
Vigencia a reportar</t>
        </r>
      </text>
    </comment>
    <comment ref="C32" authorId="0" shapeId="0" xr:uid="{00000000-0006-0000-0B00-000013000000}">
      <text>
        <r>
          <rPr>
            <b/>
            <sz val="9"/>
            <color indexed="81"/>
            <rFont val="Tahoma"/>
            <family val="2"/>
          </rPr>
          <t>YULIED.PENARANDA:</t>
        </r>
        <r>
          <rPr>
            <sz val="9"/>
            <color indexed="81"/>
            <rFont val="Tahoma"/>
            <family val="2"/>
          </rPr>
          <t xml:space="preserve">
Apropiación inicial acorde con la herramienta oficial de la SDH</t>
        </r>
      </text>
    </comment>
    <comment ref="D32" authorId="0" shapeId="0" xr:uid="{00000000-0006-0000-0B00-000014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32" authorId="0" shapeId="0" xr:uid="{00000000-0006-0000-0B00-000015000000}">
      <text>
        <r>
          <rPr>
            <b/>
            <sz val="9"/>
            <color indexed="81"/>
            <rFont val="Tahoma"/>
            <family val="2"/>
          </rPr>
          <t>YULIED.PENARANDA:</t>
        </r>
        <r>
          <rPr>
            <sz val="9"/>
            <color indexed="81"/>
            <rFont val="Tahoma"/>
            <family val="2"/>
          </rPr>
          <t xml:space="preserve">
Valores contenidos en los Registros Presupuestales de Compromisos</t>
        </r>
      </text>
    </comment>
    <comment ref="F32" authorId="0" shapeId="0" xr:uid="{00000000-0006-0000-0B00-000016000000}">
      <text>
        <r>
          <rPr>
            <b/>
            <sz val="9"/>
            <color indexed="81"/>
            <rFont val="Tahoma"/>
            <family val="2"/>
          </rPr>
          <t>YULIED.PENARANDA:</t>
        </r>
        <r>
          <rPr>
            <sz val="9"/>
            <color indexed="81"/>
            <rFont val="Tahoma"/>
            <family val="2"/>
          </rPr>
          <t xml:space="preserve">
Corresponde al pago </t>
        </r>
      </text>
    </comment>
    <comment ref="G32" authorId="0" shapeId="0" xr:uid="{00000000-0006-0000-0B00-000017000000}">
      <text>
        <r>
          <rPr>
            <b/>
            <sz val="9"/>
            <color indexed="81"/>
            <rFont val="Tahoma"/>
            <family val="2"/>
          </rPr>
          <t>YULIED.PENARANDA:</t>
        </r>
        <r>
          <rPr>
            <sz val="9"/>
            <color indexed="81"/>
            <rFont val="Tahoma"/>
            <family val="2"/>
          </rPr>
          <t xml:space="preserve">
Extinción de la obligación a cargo de la SDA.</t>
        </r>
      </text>
    </comment>
    <comment ref="A47" authorId="0" shapeId="0" xr:uid="{00000000-0006-0000-0B00-000018000000}">
      <text>
        <r>
          <rPr>
            <b/>
            <sz val="9"/>
            <color indexed="81"/>
            <rFont val="Tahoma"/>
            <family val="2"/>
          </rPr>
          <t>YULIED.PENARANDA:</t>
        </r>
        <r>
          <rPr>
            <sz val="9"/>
            <color indexed="81"/>
            <rFont val="Tahoma"/>
            <family val="2"/>
          </rPr>
          <t xml:space="preserve">
Corresponde a la información en firme de cada vigencia fiscal.</t>
        </r>
      </text>
    </comment>
    <comment ref="A48" authorId="0" shapeId="0" xr:uid="{00000000-0006-0000-0B00-000019000000}">
      <text>
        <r>
          <rPr>
            <b/>
            <sz val="9"/>
            <color indexed="81"/>
            <rFont val="Tahoma"/>
            <family val="2"/>
          </rPr>
          <t>YULIED.PENARANDA:</t>
        </r>
        <r>
          <rPr>
            <sz val="9"/>
            <color indexed="81"/>
            <rFont val="Tahoma"/>
            <family val="2"/>
          </rPr>
          <t xml:space="preserve">
Vigencia a reportar</t>
        </r>
      </text>
    </comment>
    <comment ref="C48" authorId="0" shapeId="0" xr:uid="{00000000-0006-0000-0B00-00001A000000}">
      <text>
        <r>
          <rPr>
            <b/>
            <sz val="9"/>
            <color indexed="81"/>
            <rFont val="Tahoma"/>
            <family val="2"/>
          </rPr>
          <t>YULIED.PENARANDA:</t>
        </r>
        <r>
          <rPr>
            <sz val="9"/>
            <color indexed="81"/>
            <rFont val="Tahoma"/>
            <family val="2"/>
          </rPr>
          <t xml:space="preserve">
Apropiación inicial acorde con la herramienta oficial de la SDH</t>
        </r>
      </text>
    </comment>
    <comment ref="D48" authorId="0" shapeId="0" xr:uid="{00000000-0006-0000-0B00-00001B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48" authorId="0" shapeId="0" xr:uid="{00000000-0006-0000-0B00-00001C000000}">
      <text>
        <r>
          <rPr>
            <b/>
            <sz val="9"/>
            <color indexed="81"/>
            <rFont val="Tahoma"/>
            <family val="2"/>
          </rPr>
          <t>YULIED.PENARANDA:</t>
        </r>
        <r>
          <rPr>
            <sz val="9"/>
            <color indexed="81"/>
            <rFont val="Tahoma"/>
            <family val="2"/>
          </rPr>
          <t xml:space="preserve">
Valores contenidos en los Registros Presupuestales de Compromisos</t>
        </r>
      </text>
    </comment>
    <comment ref="F48" authorId="0" shapeId="0" xr:uid="{00000000-0006-0000-0B00-00001D000000}">
      <text>
        <r>
          <rPr>
            <b/>
            <sz val="9"/>
            <color indexed="81"/>
            <rFont val="Tahoma"/>
            <family val="2"/>
          </rPr>
          <t>YULIED.PENARANDA:</t>
        </r>
        <r>
          <rPr>
            <sz val="9"/>
            <color indexed="81"/>
            <rFont val="Tahoma"/>
            <family val="2"/>
          </rPr>
          <t xml:space="preserve">
Corresponde al pago </t>
        </r>
      </text>
    </comment>
    <comment ref="G48" authorId="0" shapeId="0" xr:uid="{00000000-0006-0000-0B00-00001E000000}">
      <text>
        <r>
          <rPr>
            <b/>
            <sz val="9"/>
            <color indexed="81"/>
            <rFont val="Tahoma"/>
            <family val="2"/>
          </rPr>
          <t>YULIED.PENARANDA:</t>
        </r>
        <r>
          <rPr>
            <sz val="9"/>
            <color indexed="81"/>
            <rFont val="Tahoma"/>
            <family val="2"/>
          </rPr>
          <t xml:space="preserve">
Extinción de la obligación a cargo de la SDA.</t>
        </r>
      </text>
    </comment>
    <comment ref="A62" authorId="0" shapeId="0" xr:uid="{00000000-0006-0000-0B00-00001F000000}">
      <text>
        <r>
          <rPr>
            <b/>
            <sz val="9"/>
            <color indexed="81"/>
            <rFont val="Tahoma"/>
            <family val="2"/>
          </rPr>
          <t>YULIED.PENARANDA:</t>
        </r>
        <r>
          <rPr>
            <sz val="9"/>
            <color indexed="81"/>
            <rFont val="Tahoma"/>
            <family val="2"/>
          </rPr>
          <t xml:space="preserve">
Corresponde a la información en firme de cada vigencia fiscal.</t>
        </r>
      </text>
    </comment>
    <comment ref="A63" authorId="0" shapeId="0" xr:uid="{00000000-0006-0000-0B00-000020000000}">
      <text>
        <r>
          <rPr>
            <b/>
            <sz val="9"/>
            <color indexed="81"/>
            <rFont val="Tahoma"/>
            <family val="2"/>
          </rPr>
          <t>YULIED.PENARANDA:</t>
        </r>
        <r>
          <rPr>
            <sz val="9"/>
            <color indexed="81"/>
            <rFont val="Tahoma"/>
            <family val="2"/>
          </rPr>
          <t xml:space="preserve">
Vigencia a reportar</t>
        </r>
      </text>
    </comment>
    <comment ref="C63" authorId="0" shapeId="0" xr:uid="{00000000-0006-0000-0B00-000021000000}">
      <text>
        <r>
          <rPr>
            <b/>
            <sz val="9"/>
            <color indexed="81"/>
            <rFont val="Tahoma"/>
            <family val="2"/>
          </rPr>
          <t>YULIED.PENARANDA:</t>
        </r>
        <r>
          <rPr>
            <sz val="9"/>
            <color indexed="81"/>
            <rFont val="Tahoma"/>
            <family val="2"/>
          </rPr>
          <t xml:space="preserve">
Apropiación inicial acorde con la herramienta oficial de la SDH</t>
        </r>
      </text>
    </comment>
    <comment ref="D63" authorId="0" shapeId="0" xr:uid="{00000000-0006-0000-0B00-000022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63" authorId="0" shapeId="0" xr:uid="{00000000-0006-0000-0B00-000023000000}">
      <text>
        <r>
          <rPr>
            <b/>
            <sz val="9"/>
            <color indexed="81"/>
            <rFont val="Tahoma"/>
            <family val="2"/>
          </rPr>
          <t>YULIED.PENARANDA:</t>
        </r>
        <r>
          <rPr>
            <sz val="9"/>
            <color indexed="81"/>
            <rFont val="Tahoma"/>
            <family val="2"/>
          </rPr>
          <t xml:space="preserve">
Valores contenidos en los Registros Presupuestales de Compromisos</t>
        </r>
      </text>
    </comment>
    <comment ref="F63" authorId="0" shapeId="0" xr:uid="{00000000-0006-0000-0B00-000024000000}">
      <text>
        <r>
          <rPr>
            <b/>
            <sz val="9"/>
            <color indexed="81"/>
            <rFont val="Tahoma"/>
            <family val="2"/>
          </rPr>
          <t>YULIED.PENARANDA:</t>
        </r>
        <r>
          <rPr>
            <sz val="9"/>
            <color indexed="81"/>
            <rFont val="Tahoma"/>
            <family val="2"/>
          </rPr>
          <t xml:space="preserve">
Corresponde al pago </t>
        </r>
      </text>
    </comment>
    <comment ref="G63" authorId="0" shapeId="0" xr:uid="{00000000-0006-0000-0B00-000025000000}">
      <text>
        <r>
          <rPr>
            <b/>
            <sz val="9"/>
            <color indexed="81"/>
            <rFont val="Tahoma"/>
            <family val="2"/>
          </rPr>
          <t>YULIED.PENARANDA:</t>
        </r>
        <r>
          <rPr>
            <sz val="9"/>
            <color indexed="81"/>
            <rFont val="Tahoma"/>
            <family val="2"/>
          </rPr>
          <t xml:space="preserve">
Extinción de la obligación a cargo de la SDA.</t>
        </r>
      </text>
    </comment>
    <comment ref="A77" authorId="0" shapeId="0" xr:uid="{00000000-0006-0000-0B00-000026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78" authorId="0" shapeId="0" xr:uid="{00000000-0006-0000-0B00-000027000000}">
      <text>
        <r>
          <rPr>
            <b/>
            <sz val="9"/>
            <color indexed="81"/>
            <rFont val="Tahoma"/>
            <family val="2"/>
          </rPr>
          <t>YULIED.PENARANDA:</t>
        </r>
        <r>
          <rPr>
            <sz val="9"/>
            <color indexed="81"/>
            <rFont val="Tahoma"/>
            <family val="2"/>
          </rPr>
          <t xml:space="preserve">
Vigencia a reportar</t>
        </r>
      </text>
    </comment>
    <comment ref="B78" authorId="0" shapeId="0" xr:uid="{00000000-0006-0000-0B00-000028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78" authorId="0" shapeId="0" xr:uid="{00000000-0006-0000-0B00-000029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78" authorId="0" shapeId="0" xr:uid="{00000000-0006-0000-0B00-00002A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78" authorId="0" shapeId="0" xr:uid="{00000000-0006-0000-0B00-00002B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78" authorId="0" shapeId="0" xr:uid="{00000000-0006-0000-0B00-00002C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78" authorId="0" shapeId="0" xr:uid="{00000000-0006-0000-0B00-00002D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78" authorId="0" shapeId="0" xr:uid="{00000000-0006-0000-0B00-00002E000000}">
      <text>
        <r>
          <rPr>
            <b/>
            <sz val="9"/>
            <color indexed="81"/>
            <rFont val="Tahoma"/>
            <family val="2"/>
          </rPr>
          <t>YULIED.PENARANDA:</t>
        </r>
        <r>
          <rPr>
            <sz val="9"/>
            <color indexed="81"/>
            <rFont val="Tahoma"/>
            <family val="2"/>
          </rPr>
          <t xml:space="preserve">
Descripción concreta del avance, máximo de caracteres 200</t>
        </r>
      </text>
    </comment>
    <comment ref="A93" authorId="0" shapeId="0" xr:uid="{00000000-0006-0000-0B00-00002F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94" authorId="0" shapeId="0" xr:uid="{00000000-0006-0000-0B00-000030000000}">
      <text>
        <r>
          <rPr>
            <b/>
            <sz val="9"/>
            <color indexed="81"/>
            <rFont val="Tahoma"/>
            <family val="2"/>
          </rPr>
          <t>YULIED.PENARANDA:</t>
        </r>
        <r>
          <rPr>
            <sz val="9"/>
            <color indexed="81"/>
            <rFont val="Tahoma"/>
            <family val="2"/>
          </rPr>
          <t xml:space="preserve">
Vigencia a reportar</t>
        </r>
      </text>
    </comment>
    <comment ref="B94" authorId="0" shapeId="0" xr:uid="{00000000-0006-0000-0B00-000031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94" authorId="0" shapeId="0" xr:uid="{00000000-0006-0000-0B00-000032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94" authorId="0" shapeId="0" xr:uid="{00000000-0006-0000-0B00-000033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94" authorId="0" shapeId="0" xr:uid="{00000000-0006-0000-0B00-000034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94" authorId="0" shapeId="0" xr:uid="{00000000-0006-0000-0B00-000035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94" authorId="0" shapeId="0" xr:uid="{00000000-0006-0000-0B00-000036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94" authorId="0" shapeId="0" xr:uid="{00000000-0006-0000-0B00-000037000000}">
      <text>
        <r>
          <rPr>
            <b/>
            <sz val="9"/>
            <color indexed="81"/>
            <rFont val="Tahoma"/>
            <family val="2"/>
          </rPr>
          <t>YULIED.PENARANDA:</t>
        </r>
        <r>
          <rPr>
            <sz val="9"/>
            <color indexed="81"/>
            <rFont val="Tahoma"/>
            <family val="2"/>
          </rPr>
          <t xml:space="preserve">
Descripción concreta del avance, máximo de caracteres 200</t>
        </r>
      </text>
    </comment>
    <comment ref="A120" authorId="0" shapeId="0" xr:uid="{00000000-0006-0000-0B00-000038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121" authorId="0" shapeId="0" xr:uid="{00000000-0006-0000-0B00-000039000000}">
      <text>
        <r>
          <rPr>
            <b/>
            <sz val="9"/>
            <color indexed="81"/>
            <rFont val="Tahoma"/>
            <family val="2"/>
          </rPr>
          <t>YULIED.PENARANDA:</t>
        </r>
        <r>
          <rPr>
            <sz val="9"/>
            <color indexed="81"/>
            <rFont val="Tahoma"/>
            <family val="2"/>
          </rPr>
          <t xml:space="preserve">
Vigencia a reportar</t>
        </r>
      </text>
    </comment>
    <comment ref="B121" authorId="0" shapeId="0" xr:uid="{00000000-0006-0000-0B00-00003A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21" authorId="0" shapeId="0" xr:uid="{00000000-0006-0000-0B00-00003B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21" authorId="0" shapeId="0" xr:uid="{00000000-0006-0000-0B00-00003C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21" authorId="0" shapeId="0" xr:uid="{00000000-0006-0000-0B00-00003D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21" authorId="0" shapeId="0" xr:uid="{00000000-0006-0000-0B00-00003E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21" authorId="0" shapeId="0" xr:uid="{00000000-0006-0000-0B00-00003F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21" authorId="0" shapeId="0" xr:uid="{00000000-0006-0000-0B00-000040000000}">
      <text>
        <r>
          <rPr>
            <b/>
            <sz val="9"/>
            <color indexed="81"/>
            <rFont val="Tahoma"/>
            <family val="2"/>
          </rPr>
          <t>YULIED.PENARANDA:</t>
        </r>
        <r>
          <rPr>
            <sz val="9"/>
            <color indexed="81"/>
            <rFont val="Tahoma"/>
            <family val="2"/>
          </rPr>
          <t xml:space="preserve">
Descripción concreta del avance, máximo de caracteres 200</t>
        </r>
      </text>
    </comment>
    <comment ref="A139" authorId="0" shapeId="0" xr:uid="{00000000-0006-0000-0B00-000041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140" authorId="0" shapeId="0" xr:uid="{00000000-0006-0000-0B00-000042000000}">
      <text>
        <r>
          <rPr>
            <b/>
            <sz val="9"/>
            <color indexed="81"/>
            <rFont val="Tahoma"/>
            <family val="2"/>
          </rPr>
          <t>YULIED.PENARANDA:</t>
        </r>
        <r>
          <rPr>
            <sz val="9"/>
            <color indexed="81"/>
            <rFont val="Tahoma"/>
            <family val="2"/>
          </rPr>
          <t xml:space="preserve">
Vigencia a reportar</t>
        </r>
      </text>
    </comment>
    <comment ref="B140" authorId="0" shapeId="0" xr:uid="{00000000-0006-0000-0B00-000043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40" authorId="0" shapeId="0" xr:uid="{00000000-0006-0000-0B00-000044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40" authorId="0" shapeId="0" xr:uid="{00000000-0006-0000-0B00-000045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40" authorId="0" shapeId="0" xr:uid="{00000000-0006-0000-0B00-000046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40" authorId="0" shapeId="0" xr:uid="{00000000-0006-0000-0B00-000047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40" authorId="0" shapeId="0" xr:uid="{00000000-0006-0000-0B00-000048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40" authorId="0" shapeId="0" xr:uid="{00000000-0006-0000-0B00-000049000000}">
      <text>
        <r>
          <rPr>
            <b/>
            <sz val="9"/>
            <color indexed="81"/>
            <rFont val="Tahoma"/>
            <family val="2"/>
          </rPr>
          <t>YULIED.PENARANDA:</t>
        </r>
        <r>
          <rPr>
            <sz val="9"/>
            <color indexed="81"/>
            <rFont val="Tahoma"/>
            <family val="2"/>
          </rPr>
          <t xml:space="preserve">
Descripción concreta del avance, máximo de caracteres 200</t>
        </r>
      </text>
    </comment>
    <comment ref="A154" authorId="0" shapeId="0" xr:uid="{00000000-0006-0000-0B00-00004A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155" authorId="0" shapeId="0" xr:uid="{00000000-0006-0000-0B00-00004B000000}">
      <text>
        <r>
          <rPr>
            <b/>
            <sz val="9"/>
            <color indexed="81"/>
            <rFont val="Tahoma"/>
            <family val="2"/>
          </rPr>
          <t>YULIED.PENARANDA:</t>
        </r>
        <r>
          <rPr>
            <sz val="9"/>
            <color indexed="81"/>
            <rFont val="Tahoma"/>
            <family val="2"/>
          </rPr>
          <t xml:space="preserve">
Vigencia a reportar</t>
        </r>
      </text>
    </comment>
    <comment ref="B155" authorId="0" shapeId="0" xr:uid="{00000000-0006-0000-0B00-00004C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55" authorId="0" shapeId="0" xr:uid="{00000000-0006-0000-0B00-00004D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55" authorId="0" shapeId="0" xr:uid="{00000000-0006-0000-0B00-00004E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55" authorId="0" shapeId="0" xr:uid="{00000000-0006-0000-0B00-00004F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55" authorId="0" shapeId="0" xr:uid="{00000000-0006-0000-0B00-000050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55" authorId="0" shapeId="0" xr:uid="{00000000-0006-0000-0B00-000051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55" authorId="0" shapeId="0" xr:uid="{00000000-0006-0000-0B00-000052000000}">
      <text>
        <r>
          <rPr>
            <b/>
            <sz val="9"/>
            <color indexed="81"/>
            <rFont val="Tahoma"/>
            <family val="2"/>
          </rPr>
          <t>YULIED.PENARANDA:</t>
        </r>
        <r>
          <rPr>
            <sz val="9"/>
            <color indexed="81"/>
            <rFont val="Tahoma"/>
            <family val="2"/>
          </rPr>
          <t xml:space="preserve">
Descripción concreta del avance, máximo de caracteres 200</t>
        </r>
      </text>
    </comment>
    <comment ref="A170" authorId="0" shapeId="0" xr:uid="{00000000-0006-0000-0B00-000053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171" authorId="0" shapeId="0" xr:uid="{00000000-0006-0000-0B00-000054000000}">
      <text>
        <r>
          <rPr>
            <b/>
            <sz val="9"/>
            <color indexed="81"/>
            <rFont val="Tahoma"/>
            <family val="2"/>
          </rPr>
          <t>YULIED.PENARANDA:</t>
        </r>
        <r>
          <rPr>
            <sz val="9"/>
            <color indexed="81"/>
            <rFont val="Tahoma"/>
            <family val="2"/>
          </rPr>
          <t xml:space="preserve">
Vigencia a reportar</t>
        </r>
      </text>
    </comment>
    <comment ref="B171" authorId="0" shapeId="0" xr:uid="{00000000-0006-0000-0B00-000055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71" authorId="0" shapeId="0" xr:uid="{00000000-0006-0000-0B00-000056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171" authorId="0" shapeId="0" xr:uid="{00000000-0006-0000-0B00-000057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171" authorId="0" shapeId="0" xr:uid="{00000000-0006-0000-0B00-000058000000}">
      <text>
        <r>
          <rPr>
            <b/>
            <sz val="9"/>
            <color indexed="81"/>
            <rFont val="Tahoma"/>
            <family val="2"/>
          </rPr>
          <t>YULIED.PENARANDA:</t>
        </r>
        <r>
          <rPr>
            <sz val="9"/>
            <color indexed="81"/>
            <rFont val="Tahoma"/>
            <family val="2"/>
          </rPr>
          <t xml:space="preserve">
Descripción concreta del avance, máximo de caracteres 200</t>
        </r>
      </text>
    </comment>
    <comment ref="A191" authorId="0" shapeId="0" xr:uid="{00000000-0006-0000-0B00-000059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192" authorId="0" shapeId="0" xr:uid="{00000000-0006-0000-0B00-00005A000000}">
      <text>
        <r>
          <rPr>
            <b/>
            <sz val="9"/>
            <color indexed="81"/>
            <rFont val="Tahoma"/>
            <family val="2"/>
          </rPr>
          <t>YULIED.PENARANDA:</t>
        </r>
        <r>
          <rPr>
            <sz val="9"/>
            <color indexed="81"/>
            <rFont val="Tahoma"/>
            <family val="2"/>
          </rPr>
          <t xml:space="preserve">
Vigencia a reportar</t>
        </r>
      </text>
    </comment>
    <comment ref="B192" authorId="0" shapeId="0" xr:uid="{00000000-0006-0000-0B00-00005B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92" authorId="0" shapeId="0" xr:uid="{00000000-0006-0000-0B00-00005C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192" authorId="0" shapeId="0" xr:uid="{00000000-0006-0000-0B00-00005D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192" authorId="0" shapeId="0" xr:uid="{00000000-0006-0000-0B00-00005E000000}">
      <text>
        <r>
          <rPr>
            <b/>
            <sz val="9"/>
            <color indexed="81"/>
            <rFont val="Tahoma"/>
            <family val="2"/>
          </rPr>
          <t>YULIED.PENARANDA:</t>
        </r>
        <r>
          <rPr>
            <sz val="9"/>
            <color indexed="81"/>
            <rFont val="Tahoma"/>
            <family val="2"/>
          </rPr>
          <t xml:space="preserve">
Descripción concreta del avance, máximo de caracteres 200</t>
        </r>
      </text>
    </comment>
    <comment ref="A230" authorId="0" shapeId="0" xr:uid="{00000000-0006-0000-0B00-00005F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231" authorId="0" shapeId="0" xr:uid="{00000000-0006-0000-0B00-000060000000}">
      <text>
        <r>
          <rPr>
            <b/>
            <sz val="9"/>
            <color indexed="81"/>
            <rFont val="Tahoma"/>
            <family val="2"/>
          </rPr>
          <t>YULIED.PENARANDA:</t>
        </r>
        <r>
          <rPr>
            <sz val="9"/>
            <color indexed="81"/>
            <rFont val="Tahoma"/>
            <family val="2"/>
          </rPr>
          <t xml:space="preserve">
Vigencia a reportar</t>
        </r>
      </text>
    </comment>
    <comment ref="B231" authorId="0" shapeId="0" xr:uid="{00000000-0006-0000-0B00-000061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31" authorId="0" shapeId="0" xr:uid="{00000000-0006-0000-0B00-000062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231" authorId="0" shapeId="0" xr:uid="{00000000-0006-0000-0B00-000063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231" authorId="0" shapeId="0" xr:uid="{00000000-0006-0000-0B00-000064000000}">
      <text>
        <r>
          <rPr>
            <b/>
            <sz val="9"/>
            <color indexed="81"/>
            <rFont val="Tahoma"/>
            <family val="2"/>
          </rPr>
          <t>YULIED.PENARANDA:</t>
        </r>
        <r>
          <rPr>
            <sz val="9"/>
            <color indexed="81"/>
            <rFont val="Tahoma"/>
            <family val="2"/>
          </rPr>
          <t xml:space="preserve">
Descripción concreta del avance, máximo de caracteres 200</t>
        </r>
      </text>
    </comment>
    <comment ref="A251" authorId="0" shapeId="0" xr:uid="{00000000-0006-0000-0B00-000065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252" authorId="0" shapeId="0" xr:uid="{00000000-0006-0000-0B00-000066000000}">
      <text>
        <r>
          <rPr>
            <b/>
            <sz val="9"/>
            <color indexed="81"/>
            <rFont val="Tahoma"/>
            <family val="2"/>
          </rPr>
          <t>YULIED.PENARANDA:</t>
        </r>
        <r>
          <rPr>
            <sz val="9"/>
            <color indexed="81"/>
            <rFont val="Tahoma"/>
            <family val="2"/>
          </rPr>
          <t xml:space="preserve">
Vigencia a reportar</t>
        </r>
      </text>
    </comment>
    <comment ref="B252" authorId="0" shapeId="0" xr:uid="{00000000-0006-0000-0B00-000067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52" authorId="0" shapeId="0" xr:uid="{00000000-0006-0000-0B00-000068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252" authorId="0" shapeId="0" xr:uid="{00000000-0006-0000-0B00-000069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252" authorId="0" shapeId="0" xr:uid="{00000000-0006-0000-0B00-00006A000000}">
      <text>
        <r>
          <rPr>
            <b/>
            <sz val="9"/>
            <color indexed="81"/>
            <rFont val="Tahoma"/>
            <family val="2"/>
          </rPr>
          <t>YULIED.PENARANDA:</t>
        </r>
        <r>
          <rPr>
            <sz val="9"/>
            <color indexed="81"/>
            <rFont val="Tahoma"/>
            <family val="2"/>
          </rPr>
          <t xml:space="preserve">
Descripción concreta del avance, máximo de caracteres 200</t>
        </r>
      </text>
    </comment>
    <comment ref="A266" authorId="0" shapeId="0" xr:uid="{00000000-0006-0000-0B00-00006B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267" authorId="0" shapeId="0" xr:uid="{00000000-0006-0000-0B00-00006C000000}">
      <text>
        <r>
          <rPr>
            <b/>
            <sz val="9"/>
            <color indexed="81"/>
            <rFont val="Tahoma"/>
            <family val="2"/>
          </rPr>
          <t>YULIED.PENARANDA:</t>
        </r>
        <r>
          <rPr>
            <sz val="9"/>
            <color indexed="81"/>
            <rFont val="Tahoma"/>
            <family val="2"/>
          </rPr>
          <t xml:space="preserve">
Vigencia a reportar</t>
        </r>
      </text>
    </comment>
    <comment ref="B267" authorId="0" shapeId="0" xr:uid="{00000000-0006-0000-0B00-00006D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67" authorId="0" shapeId="0" xr:uid="{00000000-0006-0000-0B00-00006E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267" authorId="0" shapeId="0" xr:uid="{00000000-0006-0000-0B00-00006F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267" authorId="0" shapeId="0" xr:uid="{00000000-0006-0000-0B00-000070000000}">
      <text>
        <r>
          <rPr>
            <b/>
            <sz val="9"/>
            <color indexed="81"/>
            <rFont val="Tahoma"/>
            <family val="2"/>
          </rPr>
          <t>YULIED.PENARANDA:</t>
        </r>
        <r>
          <rPr>
            <sz val="9"/>
            <color indexed="81"/>
            <rFont val="Tahoma"/>
            <family val="2"/>
          </rPr>
          <t xml:space="preserve">
Descripción concreta del avance, máximo de caracteres 200</t>
        </r>
      </text>
    </comment>
    <comment ref="A281" authorId="0" shapeId="0" xr:uid="{00000000-0006-0000-0B00-000071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282" authorId="0" shapeId="0" xr:uid="{00000000-0006-0000-0B00-000072000000}">
      <text>
        <r>
          <rPr>
            <b/>
            <sz val="9"/>
            <color indexed="81"/>
            <rFont val="Tahoma"/>
            <family val="2"/>
          </rPr>
          <t>YULIED.PENARANDA:</t>
        </r>
        <r>
          <rPr>
            <sz val="9"/>
            <color indexed="81"/>
            <rFont val="Tahoma"/>
            <family val="2"/>
          </rPr>
          <t xml:space="preserve">
Vigencia a reportar</t>
        </r>
      </text>
    </comment>
    <comment ref="B282" authorId="0" shapeId="0" xr:uid="{00000000-0006-0000-0B00-000073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282" authorId="0" shapeId="0" xr:uid="{00000000-0006-0000-0B00-000074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282" authorId="0" shapeId="0" xr:uid="{00000000-0006-0000-0B00-000075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282" authorId="0" shapeId="0" xr:uid="{00000000-0006-0000-0B00-000076000000}">
      <text>
        <r>
          <rPr>
            <b/>
            <sz val="9"/>
            <color indexed="81"/>
            <rFont val="Tahoma"/>
            <family val="2"/>
          </rPr>
          <t>YULIED.PENARANDA:</t>
        </r>
        <r>
          <rPr>
            <sz val="9"/>
            <color indexed="81"/>
            <rFont val="Tahoma"/>
            <family val="2"/>
          </rPr>
          <t xml:space="preserve">
Descripción concreta del avance, máximo de caracteres 200</t>
        </r>
      </text>
    </comment>
    <comment ref="A290" authorId="0" shapeId="0" xr:uid="{00000000-0006-0000-0B00-000077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291" authorId="0" shapeId="0" xr:uid="{00000000-0006-0000-0B00-000078000000}">
      <text>
        <r>
          <rPr>
            <b/>
            <sz val="9"/>
            <color indexed="81"/>
            <rFont val="Tahoma"/>
            <family val="2"/>
          </rPr>
          <t>YULIED.PENARANDA:</t>
        </r>
        <r>
          <rPr>
            <sz val="9"/>
            <color indexed="81"/>
            <rFont val="Tahoma"/>
            <family val="2"/>
          </rPr>
          <t xml:space="preserve">
Vigencia a reportar</t>
        </r>
      </text>
    </comment>
    <comment ref="B291" authorId="0" shapeId="0" xr:uid="{00000000-0006-0000-0B00-000079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291" authorId="0" shapeId="0" xr:uid="{00000000-0006-0000-0B00-00007A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291" authorId="0" shapeId="0" xr:uid="{00000000-0006-0000-0B00-00007B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291" authorId="0" shapeId="0" xr:uid="{00000000-0006-0000-0B00-00007C000000}">
      <text>
        <r>
          <rPr>
            <b/>
            <sz val="9"/>
            <color indexed="81"/>
            <rFont val="Tahoma"/>
            <family val="2"/>
          </rPr>
          <t>YULIED.PENARANDA:</t>
        </r>
        <r>
          <rPr>
            <sz val="9"/>
            <color indexed="81"/>
            <rFont val="Tahoma"/>
            <family val="2"/>
          </rPr>
          <t xml:space="preserve">
Descripción concreta del avance, máximo de caracteres 200</t>
        </r>
      </text>
    </comment>
    <comment ref="A305" authorId="0" shapeId="0" xr:uid="{00000000-0006-0000-0B00-00007D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306" authorId="0" shapeId="0" xr:uid="{00000000-0006-0000-0B00-00007E000000}">
      <text>
        <r>
          <rPr>
            <b/>
            <sz val="9"/>
            <color indexed="81"/>
            <rFont val="Tahoma"/>
            <family val="2"/>
          </rPr>
          <t>YULIED.PENARANDA:</t>
        </r>
        <r>
          <rPr>
            <sz val="9"/>
            <color indexed="81"/>
            <rFont val="Tahoma"/>
            <family val="2"/>
          </rPr>
          <t xml:space="preserve">
Vigencia a reportar</t>
        </r>
      </text>
    </comment>
    <comment ref="B306" authorId="0" shapeId="0" xr:uid="{00000000-0006-0000-0B00-00007F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306" authorId="0" shapeId="0" xr:uid="{00000000-0006-0000-0B00-000080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306" authorId="0" shapeId="0" xr:uid="{00000000-0006-0000-0B00-000081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306" authorId="0" shapeId="0" xr:uid="{00000000-0006-0000-0B00-000082000000}">
      <text>
        <r>
          <rPr>
            <b/>
            <sz val="9"/>
            <color indexed="81"/>
            <rFont val="Tahoma"/>
            <family val="2"/>
          </rPr>
          <t>YULIED.PENARANDA:</t>
        </r>
        <r>
          <rPr>
            <sz val="9"/>
            <color indexed="81"/>
            <rFont val="Tahoma"/>
            <family val="2"/>
          </rPr>
          <t xml:space="preserve">
Descripción concreta del avance, máximo de caracteres 200</t>
        </r>
      </text>
    </comment>
    <comment ref="A320" authorId="0" shapeId="0" xr:uid="{00000000-0006-0000-0B00-000083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321" authorId="0" shapeId="0" xr:uid="{00000000-0006-0000-0B00-000084000000}">
      <text>
        <r>
          <rPr>
            <b/>
            <sz val="9"/>
            <color indexed="81"/>
            <rFont val="Tahoma"/>
            <family val="2"/>
          </rPr>
          <t>YULIED.PENARANDA:</t>
        </r>
        <r>
          <rPr>
            <sz val="9"/>
            <color indexed="81"/>
            <rFont val="Tahoma"/>
            <family val="2"/>
          </rPr>
          <t xml:space="preserve">
Vigencia a reportar</t>
        </r>
      </text>
    </comment>
    <comment ref="B321" authorId="0" shapeId="0" xr:uid="{00000000-0006-0000-0B00-000085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321" authorId="0" shapeId="0" xr:uid="{00000000-0006-0000-0B00-000086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321" authorId="0" shapeId="0" xr:uid="{00000000-0006-0000-0B00-000087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321" authorId="0" shapeId="0" xr:uid="{00000000-0006-0000-0B00-000088000000}">
      <text>
        <r>
          <rPr>
            <b/>
            <sz val="9"/>
            <color indexed="81"/>
            <rFont val="Tahoma"/>
            <family val="2"/>
          </rPr>
          <t>YULIED.PENARANDA:</t>
        </r>
        <r>
          <rPr>
            <sz val="9"/>
            <color indexed="81"/>
            <rFont val="Tahoma"/>
            <family val="2"/>
          </rPr>
          <t xml:space="preserve">
Descripción concreta del avance, máximo de caracteres 200</t>
        </r>
      </text>
    </comment>
    <comment ref="A335" authorId="0" shapeId="0" xr:uid="{00000000-0006-0000-0B00-000089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336" authorId="0" shapeId="0" xr:uid="{00000000-0006-0000-0B00-00008A000000}">
      <text>
        <r>
          <rPr>
            <b/>
            <sz val="9"/>
            <color indexed="81"/>
            <rFont val="Tahoma"/>
            <family val="2"/>
          </rPr>
          <t>YULIED.PENARANDA:</t>
        </r>
        <r>
          <rPr>
            <sz val="9"/>
            <color indexed="81"/>
            <rFont val="Tahoma"/>
            <family val="2"/>
          </rPr>
          <t xml:space="preserve">
Vigencia a reportar</t>
        </r>
      </text>
    </comment>
    <comment ref="B336" authorId="0" shapeId="0" xr:uid="{00000000-0006-0000-0B00-00008B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336" authorId="0" shapeId="0" xr:uid="{00000000-0006-0000-0B00-00008C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336" authorId="0" shapeId="0" xr:uid="{00000000-0006-0000-0B00-00008D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336" authorId="0" shapeId="0" xr:uid="{00000000-0006-0000-0B00-00008E000000}">
      <text>
        <r>
          <rPr>
            <b/>
            <sz val="9"/>
            <color indexed="81"/>
            <rFont val="Tahoma"/>
            <family val="2"/>
          </rPr>
          <t>YULIED.PENARANDA:</t>
        </r>
        <r>
          <rPr>
            <sz val="9"/>
            <color indexed="81"/>
            <rFont val="Tahoma"/>
            <family val="2"/>
          </rPr>
          <t xml:space="preserve">
Descripción concreta del avance, máximo de caracteres 200</t>
        </r>
      </text>
    </comment>
  </commentList>
</comments>
</file>

<file path=xl/sharedStrings.xml><?xml version="1.0" encoding="utf-8"?>
<sst xmlns="http://schemas.openxmlformats.org/spreadsheetml/2006/main" count="12930" uniqueCount="1880">
  <si>
    <t>DEPENDENCIA:</t>
  </si>
  <si>
    <t>Programa Plan de Desarrollo</t>
  </si>
  <si>
    <t>CÓDIGO Y NOMBRE PROYECTO:</t>
  </si>
  <si>
    <t>PRESUPUESTO VIGENCIA</t>
  </si>
  <si>
    <t>RESERVA PRESUPUESTAL</t>
  </si>
  <si>
    <t>TOTAL PROYECTO</t>
  </si>
  <si>
    <t>Ene</t>
  </si>
  <si>
    <t>Feb</t>
  </si>
  <si>
    <t>Mar</t>
  </si>
  <si>
    <t>Abr</t>
  </si>
  <si>
    <t>May</t>
  </si>
  <si>
    <t>Jun</t>
  </si>
  <si>
    <t>Jul</t>
  </si>
  <si>
    <t>Ago</t>
  </si>
  <si>
    <t>Sep</t>
  </si>
  <si>
    <t>Oct</t>
  </si>
  <si>
    <t>Nov</t>
  </si>
  <si>
    <t>Dic</t>
  </si>
  <si>
    <t>Total</t>
  </si>
  <si>
    <t>Programado</t>
  </si>
  <si>
    <t>Ejecutado</t>
  </si>
  <si>
    <t>PERIODO:</t>
  </si>
  <si>
    <t>TOTALES - PROYECTO</t>
  </si>
  <si>
    <t>1, LÍNEA DE ACCIÓN</t>
  </si>
  <si>
    <t>2, META DE PROYECTO</t>
  </si>
  <si>
    <t>4, SE EJECUTA CON RECURSOS DE:</t>
  </si>
  <si>
    <t>4,1 VIGENCIA</t>
  </si>
  <si>
    <t>4,2 RESERVA</t>
  </si>
  <si>
    <t>VARIABLES</t>
  </si>
  <si>
    <t xml:space="preserve">6,PONDERACIÓN VERTICAL </t>
  </si>
  <si>
    <t>6,1 META</t>
  </si>
  <si>
    <t>6,2 ACTIVIDAD</t>
  </si>
  <si>
    <t>TOTAL PRESUPUESTO</t>
  </si>
  <si>
    <t>TOTALES Rec. Reservas</t>
  </si>
  <si>
    <t>TOTALES Rec. Vigencia</t>
  </si>
  <si>
    <t>CONTROL DE CAMBIOS</t>
  </si>
  <si>
    <t>Versión</t>
  </si>
  <si>
    <t xml:space="preserve">Descripción de la Modificación </t>
  </si>
  <si>
    <t>No. Acto Administrativo y fecha</t>
  </si>
  <si>
    <t>DIRECCIONAMIENTO ESTRATÉGICO</t>
  </si>
  <si>
    <t>Codigo:PE01-PR02-F2</t>
  </si>
  <si>
    <t>MAGNITUD  FÍSICA</t>
  </si>
  <si>
    <t>MAGNITUD FÍSICA RESERVAS</t>
  </si>
  <si>
    <t>TOTAL MAGNITUD FÍSICA</t>
  </si>
  <si>
    <t>TOTAL PRESUPUESTO VIGENCIA  DEL PROYECTO</t>
  </si>
  <si>
    <t>TOTAL PRESUPUESTO DE LA META</t>
  </si>
  <si>
    <t>TOTAL RESERVA PRESUPUESTAL DEL PROYECTO</t>
  </si>
  <si>
    <t>TOTAL PROYECTO VIGENCIA + RESERVAS</t>
  </si>
  <si>
    <t>Código: PE01-PR02-F2</t>
  </si>
  <si>
    <t>AÑO 2020</t>
  </si>
  <si>
    <t>AÑO 2021</t>
  </si>
  <si>
    <r>
      <t xml:space="preserve">EJECUTADO </t>
    </r>
    <r>
      <rPr>
        <b/>
        <sz val="12"/>
        <rFont val="Arial"/>
        <family val="2"/>
      </rPr>
      <t>NOV.</t>
    </r>
  </si>
  <si>
    <r>
      <t xml:space="preserve">EJECUTADO </t>
    </r>
    <r>
      <rPr>
        <b/>
        <sz val="12"/>
        <rFont val="Arial"/>
        <family val="2"/>
      </rPr>
      <t>ENE.</t>
    </r>
  </si>
  <si>
    <r>
      <t xml:space="preserve">EJECUTADO </t>
    </r>
    <r>
      <rPr>
        <b/>
        <sz val="12"/>
        <rFont val="Arial"/>
        <family val="2"/>
      </rPr>
      <t>FEB.</t>
    </r>
  </si>
  <si>
    <r>
      <t xml:space="preserve">EJECUTADO </t>
    </r>
    <r>
      <rPr>
        <b/>
        <sz val="12"/>
        <rFont val="Arial"/>
        <family val="2"/>
      </rPr>
      <t>MAR.</t>
    </r>
  </si>
  <si>
    <r>
      <t xml:space="preserve">EJECUTADO </t>
    </r>
    <r>
      <rPr>
        <b/>
        <sz val="12"/>
        <rFont val="Arial"/>
        <family val="2"/>
      </rPr>
      <t>ABR.</t>
    </r>
  </si>
  <si>
    <t>Propósito Plan de Desarrollo</t>
  </si>
  <si>
    <r>
      <t xml:space="preserve">EJECUTADO  </t>
    </r>
    <r>
      <rPr>
        <b/>
        <sz val="12"/>
        <rFont val="Arial"/>
        <family val="2"/>
      </rPr>
      <t>MAY.</t>
    </r>
  </si>
  <si>
    <r>
      <t xml:space="preserve">EJECUTADO  </t>
    </r>
    <r>
      <rPr>
        <b/>
        <sz val="12"/>
        <rFont val="Arial"/>
        <family val="2"/>
      </rPr>
      <t>JUL.</t>
    </r>
  </si>
  <si>
    <r>
      <t xml:space="preserve">EJECUTADO  </t>
    </r>
    <r>
      <rPr>
        <b/>
        <sz val="12"/>
        <rFont val="Arial"/>
        <family val="2"/>
      </rPr>
      <t>AGO.</t>
    </r>
  </si>
  <si>
    <r>
      <t xml:space="preserve">EJECUTADO  </t>
    </r>
    <r>
      <rPr>
        <b/>
        <sz val="12"/>
        <rFont val="Arial"/>
        <family val="2"/>
      </rPr>
      <t>SEP</t>
    </r>
    <r>
      <rPr>
        <sz val="12"/>
        <rFont val="Arial"/>
        <family val="2"/>
      </rPr>
      <t>.</t>
    </r>
  </si>
  <si>
    <r>
      <t xml:space="preserve">EJECUTADO  </t>
    </r>
    <r>
      <rPr>
        <b/>
        <sz val="12"/>
        <rFont val="Arial"/>
        <family val="2"/>
      </rPr>
      <t>OCT</t>
    </r>
    <r>
      <rPr>
        <sz val="12"/>
        <rFont val="Arial"/>
        <family val="2"/>
      </rPr>
      <t>.</t>
    </r>
  </si>
  <si>
    <t>AÑO 2022</t>
  </si>
  <si>
    <t>AÑO 2023</t>
  </si>
  <si>
    <t>AÑO 2024</t>
  </si>
  <si>
    <t xml:space="preserve"> AÑO 2020</t>
  </si>
  <si>
    <t>Observaciones</t>
  </si>
  <si>
    <t>Observaciones y/o descripcion de acciones en el punto de inversión</t>
  </si>
  <si>
    <t>3, CÓDIGO Y NOMBRE DE LA ACTIVIDAD</t>
  </si>
  <si>
    <t>N/A</t>
  </si>
  <si>
    <t>1. ESTRUCTURA DEL PLAN DE DESARROLLO</t>
  </si>
  <si>
    <t>1.1.1. Propósito</t>
  </si>
  <si>
    <t>1.1.2. Programa</t>
  </si>
  <si>
    <t>1.1.3. COD.</t>
  </si>
  <si>
    <t>1.1.4.  META PLAN DE DESARROLLO</t>
  </si>
  <si>
    <t>1.1.5. COD.</t>
  </si>
  <si>
    <t>1.1.6. INDICADOR</t>
  </si>
  <si>
    <t>1.1.7.UNIDAD DE MEDIDA</t>
  </si>
  <si>
    <t>1.1.8. TIPOLOGÍA</t>
  </si>
  <si>
    <t>1.1.9. MAGNITUD PD</t>
  </si>
  <si>
    <t>1.1. META PLAN DE DESARROLLO</t>
  </si>
  <si>
    <t>Radicado 2020IE191541 del 29 de octubre de 2020</t>
  </si>
  <si>
    <t>1,1 LÍNEA DE ACCIÓN</t>
  </si>
  <si>
    <t>1,2 COD.</t>
  </si>
  <si>
    <t>1,3 META</t>
  </si>
  <si>
    <t>1,4 TIPOLOGÍA</t>
  </si>
  <si>
    <t>1,5 COD. META PDD A QUE SE ASOCIA META PROY</t>
  </si>
  <si>
    <t>1,6, VARIABLE REQUERIDA</t>
  </si>
  <si>
    <t>1,7, VALOR   CUATRIENIO</t>
  </si>
  <si>
    <t>1,  INFORMACIÓN META DE PROYECTO</t>
  </si>
  <si>
    <t>Se crea hoja de SPI</t>
  </si>
  <si>
    <t>1 INFORMACIÓN META DE PROYECTO</t>
  </si>
  <si>
    <t>1,1 COD. META</t>
  </si>
  <si>
    <t>1,2, Meta Proyecto</t>
  </si>
  <si>
    <t>1,3. Identificación del punto de invesión</t>
  </si>
  <si>
    <t>1,4, Variable</t>
  </si>
  <si>
    <t>1.6.REPROGRAMACIÓN VIGENCIA</t>
  </si>
  <si>
    <t xml:space="preserve">2, ACTUALIZACIÓN </t>
  </si>
  <si>
    <t>4,1 LOCALIDAD(ES)</t>
  </si>
  <si>
    <t>4.2 UPZ(S)</t>
  </si>
  <si>
    <t>4,3 BARRIO(S)</t>
  </si>
  <si>
    <t>4,4 GEORREFERENCIACIÓN</t>
  </si>
  <si>
    <t>4,5 ÁREA DE INFLUENCIA E INCIDENCIA</t>
  </si>
  <si>
    <t>5, ORIENTACIÓN</t>
  </si>
  <si>
    <t>5,1 POLÍGONO DE MEJORAMIENTO INTEGRAL</t>
  </si>
  <si>
    <t>5,2 POLÍTICA</t>
  </si>
  <si>
    <t>6.1 POBLACIÓN RELACIONADA A LA LOCALIZACIÓN</t>
  </si>
  <si>
    <t>6.2 NÚMERO DE HOMBRES</t>
  </si>
  <si>
    <t>6.3 NÚMERO DE MUJERES</t>
  </si>
  <si>
    <t xml:space="preserve">6.4 NÚMERO INTERSEXUAL </t>
  </si>
  <si>
    <t>6.5  GRUPO ETARIO</t>
  </si>
  <si>
    <t>6.6  NÚMERO PERSONAS POR GRUPO ETARIO</t>
  </si>
  <si>
    <t>6.7  CONDICION POBLACIONAL</t>
  </si>
  <si>
    <t>6.8 NUMERO PERSONAS POR CONDICIÓN POBLACIONAL</t>
  </si>
  <si>
    <t>6.9  GRUPOS ETNICOS</t>
  </si>
  <si>
    <t>6.10 NÚMERO DE PERSONAS POR GRUPOS ETNICOS</t>
  </si>
  <si>
    <t>6.11  SEGUIMIENTO A LA POBLACIÓN
PERSONAS/CANTIDAD</t>
  </si>
  <si>
    <t>7, LECCIONES APRENDIDAS - OBSERVACIONES</t>
  </si>
  <si>
    <t>I PRESUPUESTAL VIGENCIA 2020</t>
  </si>
  <si>
    <t>FUENTE</t>
  </si>
  <si>
    <t>APROPIACION INICIAL</t>
  </si>
  <si>
    <t>APROPIACION VIGENTE</t>
  </si>
  <si>
    <t>COMPROMISOS</t>
  </si>
  <si>
    <t xml:space="preserve">OBLIGACIÓN </t>
  </si>
  <si>
    <t>PAGO</t>
  </si>
  <si>
    <t>%PAGO</t>
  </si>
  <si>
    <t>JULIO</t>
  </si>
  <si>
    <t>AGOSTO</t>
  </si>
  <si>
    <t>SEPTIEMBRE</t>
  </si>
  <si>
    <t>OCTUBRE</t>
  </si>
  <si>
    <t>NOVIEMBRE</t>
  </si>
  <si>
    <t>DICIEMBRE</t>
  </si>
  <si>
    <t>I PRESUPUESTAL VIGENCIA 2021</t>
  </si>
  <si>
    <t>ENERO</t>
  </si>
  <si>
    <t>FEBRERO</t>
  </si>
  <si>
    <t>MARZO</t>
  </si>
  <si>
    <t>ABRIL</t>
  </si>
  <si>
    <t>MAYO</t>
  </si>
  <si>
    <t>JUNIO</t>
  </si>
  <si>
    <t>I PRESUPUESTAL VIGENCIA 2022</t>
  </si>
  <si>
    <t>I PRESUPUESTAL VIGENCIA 2023</t>
  </si>
  <si>
    <t>I PRESUPUESTAL VIGENCIA 2024</t>
  </si>
  <si>
    <t>II PRODUCTO (FÍSICO) VIGENCIA 2020</t>
  </si>
  <si>
    <t xml:space="preserve">OBJETIVO ESPECÍFICO </t>
  </si>
  <si>
    <t>PRODUCTO MGA</t>
  </si>
  <si>
    <t>INDICADOR DE PRODUCTO</t>
  </si>
  <si>
    <t>UNIDAD DE MEDIDA</t>
  </si>
  <si>
    <t>% PESO 2020</t>
  </si>
  <si>
    <t>META TOTAL PROYECTO 2000-2024</t>
  </si>
  <si>
    <t>META VIGENCIA  2020</t>
  </si>
  <si>
    <t>AVANCE VIGENCIA 2020</t>
  </si>
  <si>
    <t>% AVANCE VIGENCIA 2020</t>
  </si>
  <si>
    <t>META REZAGADA</t>
  </si>
  <si>
    <t>AVANCE REZAGADO</t>
  </si>
  <si>
    <t>%AVANCE RESERVA</t>
  </si>
  <si>
    <t>OBSERVACIÓN MENSUAL (200 Caracteres)</t>
  </si>
  <si>
    <t>% PESO 2021</t>
  </si>
  <si>
    <t>META VIGENCIA  2021</t>
  </si>
  <si>
    <t>AVANCE VIGENCIA 2021</t>
  </si>
  <si>
    <t>% AVANCE VIGENCIA 2021</t>
  </si>
  <si>
    <t>II PRODUCTO (FÍSICO) VIGENCIA 2022</t>
  </si>
  <si>
    <t>% PESO 2022</t>
  </si>
  <si>
    <t>META VIGENCIA  2022</t>
  </si>
  <si>
    <t>AVANCE VIGENCIA 2022</t>
  </si>
  <si>
    <t>% AVANCE VIGENCIA 2022</t>
  </si>
  <si>
    <t>II PRODUCTO (FÍSICO) VIGENCIA 2023</t>
  </si>
  <si>
    <t>% PESO 2023</t>
  </si>
  <si>
    <t>META VIGENCIA  2023</t>
  </si>
  <si>
    <t>AVANCE VIGENCIA 2023</t>
  </si>
  <si>
    <t>% AVANCE VIGENCIA 2023</t>
  </si>
  <si>
    <t>II PRODUCTO (FÍSICO) VIGENCIA 2024</t>
  </si>
  <si>
    <t>% PESO 2024</t>
  </si>
  <si>
    <t>META VIGENCIA  2024</t>
  </si>
  <si>
    <t>AVANCE VIGENCIA 2024</t>
  </si>
  <si>
    <t>% AVANCE VIGENCIA 2024</t>
  </si>
  <si>
    <t>III ACTIVIDADES SUIFT (PRESUPUESTO) VIGENCIA 2020</t>
  </si>
  <si>
    <t>ACTIVIDAD (SUIFT) META (SEGPLAN)</t>
  </si>
  <si>
    <t>PRESUPUESTO VIGENCIA SUIFP 2020</t>
  </si>
  <si>
    <t>PRESUPUESTO
OBLIGADO (GIRADO) 2020</t>
  </si>
  <si>
    <t>Observación mensual (200 Caracteres)</t>
  </si>
  <si>
    <t>III ACTIVIDADES SUIFT (PRESUPUESTO) VIGENCIA 2021</t>
  </si>
  <si>
    <t>PRESUPUESTO VIGENCIA SUIFP 2021</t>
  </si>
  <si>
    <t>PRESUPUESTO
OBLIGADO (GIRADO) 2021</t>
  </si>
  <si>
    <t>III ACTIVIDADES SUIFT (PRESUPUESTO) VIGENCIA 2023</t>
  </si>
  <si>
    <t>PRESUPUESTO VIGENCIA SUIFP 2023</t>
  </si>
  <si>
    <t>PRESUPUESTO
OBLIGADO (GIRADO) 2023</t>
  </si>
  <si>
    <t>III ACTIVIDADES SUIFT (PRESUPUESTO) VIGENCIA 2024</t>
  </si>
  <si>
    <t>PRESUPUESTO VIGENCIA SUIFP 2024</t>
  </si>
  <si>
    <t>PRESUPUESTO
OBLIGADO (GIRADO) 2024</t>
  </si>
  <si>
    <t>IV GESTIÓN  (FÍSICO) VIGENCIA 2020</t>
  </si>
  <si>
    <t>DESCRIPCIÓN DEL INDICADORES DE GESTIÓN</t>
  </si>
  <si>
    <t>META VIGENCIA 2020</t>
  </si>
  <si>
    <t>AVANCE META VIGENCIA 2020</t>
  </si>
  <si>
    <t>% AVANCE META VIGENCIA 2020</t>
  </si>
  <si>
    <t>IV GESTIÓN  (FÍSICO) VIGENCIA 2022</t>
  </si>
  <si>
    <t>META VIGENCIA 2022</t>
  </si>
  <si>
    <t>AVANCE META VIGENCIA 2022</t>
  </si>
  <si>
    <t>% AVANCE META VIGENCIA 2022</t>
  </si>
  <si>
    <t>IV GESTIÓN  (FÍSICO) VIGENCIA 2023</t>
  </si>
  <si>
    <t>META VIGENCIA 2023</t>
  </si>
  <si>
    <t>AVANCE META VIGENCIA 2023</t>
  </si>
  <si>
    <t>% AVANCE META VIGENCIA 2023</t>
  </si>
  <si>
    <t>IV GESTIÓN  (FÍSICO) VIGENCIA 2024</t>
  </si>
  <si>
    <t>META VIGENCIA 2024</t>
  </si>
  <si>
    <t>AVANCE META VIGENCIA 2024</t>
  </si>
  <si>
    <t>% AVANCE META VIGENCIA 2024</t>
  </si>
  <si>
    <t>IV GESTIÓN  (FÍSICO) VIGENCIA 2021</t>
  </si>
  <si>
    <t>II PRODUCTO (FÍSICO) VIGENCIA 2021</t>
  </si>
  <si>
    <t>META VIGENCIA 2021</t>
  </si>
  <si>
    <t>AVANCE META VIGENCIA 2021</t>
  </si>
  <si>
    <t>% AVANCE META VIGENCIA 2021</t>
  </si>
  <si>
    <r>
      <t xml:space="preserve">PROGRAMADO </t>
    </r>
    <r>
      <rPr>
        <b/>
        <sz val="12"/>
        <rFont val="Arial"/>
        <family val="2"/>
      </rPr>
      <t>ENE.</t>
    </r>
  </si>
  <si>
    <r>
      <t>PROGRAMADO</t>
    </r>
    <r>
      <rPr>
        <b/>
        <sz val="12"/>
        <rFont val="Arial"/>
        <family val="2"/>
      </rPr>
      <t xml:space="preserve"> FEB.</t>
    </r>
  </si>
  <si>
    <r>
      <t xml:space="preserve">PROGRAMADO </t>
    </r>
    <r>
      <rPr>
        <b/>
        <sz val="12"/>
        <rFont val="Arial"/>
        <family val="2"/>
      </rPr>
      <t>MAR.</t>
    </r>
  </si>
  <si>
    <r>
      <t xml:space="preserve">PROGRAMADO </t>
    </r>
    <r>
      <rPr>
        <b/>
        <sz val="12"/>
        <rFont val="Arial"/>
        <family val="2"/>
      </rPr>
      <t>ABR.</t>
    </r>
  </si>
  <si>
    <r>
      <t xml:space="preserve">PROGRAMADO </t>
    </r>
    <r>
      <rPr>
        <b/>
        <sz val="12"/>
        <rFont val="Arial"/>
        <family val="2"/>
      </rPr>
      <t>MAY.</t>
    </r>
  </si>
  <si>
    <r>
      <t>PROGRAMADO</t>
    </r>
    <r>
      <rPr>
        <b/>
        <sz val="12"/>
        <rFont val="Arial"/>
        <family val="2"/>
      </rPr>
      <t xml:space="preserve"> JUN.</t>
    </r>
  </si>
  <si>
    <r>
      <t>PROGRAMADO</t>
    </r>
    <r>
      <rPr>
        <b/>
        <sz val="12"/>
        <rFont val="Arial"/>
        <family val="2"/>
      </rPr>
      <t xml:space="preserve"> JUL.</t>
    </r>
  </si>
  <si>
    <r>
      <t xml:space="preserve">PROGRAMADO </t>
    </r>
    <r>
      <rPr>
        <b/>
        <sz val="12"/>
        <rFont val="Arial"/>
        <family val="2"/>
      </rPr>
      <t>AGO.</t>
    </r>
  </si>
  <si>
    <r>
      <t xml:space="preserve">PROGRAMADO </t>
    </r>
    <r>
      <rPr>
        <b/>
        <sz val="12"/>
        <rFont val="Arial"/>
        <family val="2"/>
      </rPr>
      <t>SEP.</t>
    </r>
  </si>
  <si>
    <r>
      <t>PROGRAMADO</t>
    </r>
    <r>
      <rPr>
        <b/>
        <sz val="12"/>
        <rFont val="Arial"/>
        <family val="2"/>
      </rPr>
      <t xml:space="preserve"> OCT.</t>
    </r>
  </si>
  <si>
    <r>
      <t xml:space="preserve">PROGRAMADO </t>
    </r>
    <r>
      <rPr>
        <b/>
        <sz val="12"/>
        <rFont val="Arial"/>
        <family val="2"/>
      </rPr>
      <t>NOV.</t>
    </r>
  </si>
  <si>
    <r>
      <t xml:space="preserve">PROGRAMADO  </t>
    </r>
    <r>
      <rPr>
        <b/>
        <sz val="12"/>
        <rFont val="Arial"/>
        <family val="2"/>
      </rPr>
      <t>DIC.</t>
    </r>
  </si>
  <si>
    <t>GIRO VIGENCIA</t>
  </si>
  <si>
    <t>PROGRAMADO VALOR ABSOLUTO VIGENCIA</t>
  </si>
  <si>
    <r>
      <t xml:space="preserve">EJECUTADO </t>
    </r>
    <r>
      <rPr>
        <b/>
        <sz val="12"/>
        <rFont val="Arial"/>
        <family val="2"/>
      </rPr>
      <t>JUN.</t>
    </r>
  </si>
  <si>
    <r>
      <t xml:space="preserve">EJECUTADO </t>
    </r>
    <r>
      <rPr>
        <b/>
        <sz val="12"/>
        <rFont val="Arial"/>
        <family val="2"/>
      </rPr>
      <t>DIC.</t>
    </r>
  </si>
  <si>
    <t>3, % CUMPLIMIENTO 
(En el periodo)</t>
  </si>
  <si>
    <t>4, % CUMPLIMIENTO ACUMULADO (al periodo)</t>
  </si>
  <si>
    <t>5, % CUMPLIMIENTO ACUMULADO (Vigencia) SEGPLAN</t>
  </si>
  <si>
    <t>PROGRAMADO ACUMULADO AL PERIODO
AÑO 2022</t>
  </si>
  <si>
    <t>PROGRAMADO ACUMULADO SEGPLAN
AÑO 2022</t>
  </si>
  <si>
    <t>2, PROGRAMACIÓN Y EJECUCIÓN</t>
  </si>
  <si>
    <t>2. PROGRAMACIÓN Y EJECUCIÓN</t>
  </si>
  <si>
    <t>PROGRAMADO ACUMULADO AL PERIODO
AÑO 2023</t>
  </si>
  <si>
    <t>PROGRAMADO ACUMULADO SEGPLAN
AÑO 2023</t>
  </si>
  <si>
    <t>PROGRAMADO ACUMULADO AL PERIODO
AÑO 2024</t>
  </si>
  <si>
    <t>PROGRAMADO ACUMULADO SEGPLAN
AÑO 2024</t>
  </si>
  <si>
    <r>
      <t xml:space="preserve">REPROGRAMACIÓN </t>
    </r>
    <r>
      <rPr>
        <b/>
        <sz val="12"/>
        <rFont val="Arial"/>
        <family val="2"/>
      </rPr>
      <t>VIGENCIA 
(VALOR INICIAL)</t>
    </r>
  </si>
  <si>
    <t>Versión : 14</t>
  </si>
  <si>
    <t xml:space="preserve"> Versión : 14</t>
  </si>
  <si>
    <t>PROGRAMADO ACUMULADO SEGPLAN
AÑO 2021</t>
  </si>
  <si>
    <t>PROGRAMADO ACUMULADO AL PERIODO
AÑO 2021</t>
  </si>
  <si>
    <t>6, % CUMPLIMIENTO ACUMULADO (al periodo)DEL CUATRIENIO</t>
  </si>
  <si>
    <t>7 ,% DE AVANCE CUATRIENIO</t>
  </si>
  <si>
    <t>8, DESCRIPCIÓN DE LOS AVANCES Y LOGROS ALCANZADOS</t>
  </si>
  <si>
    <t xml:space="preserve">9, RETRASOS 
</t>
  </si>
  <si>
    <t xml:space="preserve">10, SOLUCIONES PLANTEADAS </t>
  </si>
  <si>
    <t>12, FUENTE DE EVIDENCIAS</t>
  </si>
  <si>
    <t>11,  BENEFICIOS O RESULTADOS A LA POBLACIÓN</t>
  </si>
  <si>
    <r>
      <t xml:space="preserve">6, % CUMPLIMIENTO ACUMULADO (al periodo) </t>
    </r>
    <r>
      <rPr>
        <b/>
        <sz val="16"/>
        <rFont val="Arial"/>
        <family val="2"/>
      </rPr>
      <t>cuatrienio</t>
    </r>
  </si>
  <si>
    <t>PROGRAMADO ACUMULADO AL PERIODO
AÑO 2020</t>
  </si>
  <si>
    <t>PROGRAMADO ACUMULADO SEGPLAN
AÑO 2020</t>
  </si>
  <si>
    <t>Formato: Programación, Actualización y Seguimiento del Plan de Acción -  Componente de gestión</t>
  </si>
  <si>
    <t>Formato: Programación, Actualización y Seguimiento del Plan de Acción -Componente de Inversión</t>
  </si>
  <si>
    <t xml:space="preserve"> AÑO 2021</t>
  </si>
  <si>
    <t>Se agregan  en el componente de gestión y de inversión nuevas columnas para establecer más patrones de medición</t>
  </si>
  <si>
    <t>SUBDIRECCIÓN DE SILVICULTURA, FLORA Y FAUNA SILVESTRE</t>
  </si>
  <si>
    <t>2 - CAMBIAR NUESTROS HÁBITOS DE VIDA PARA REVERDECER A BOGOTÁ Y ADAPTARNOS Y MITIGAR LA CRISIS CLIMÁTICA</t>
  </si>
  <si>
    <t>PORCENTAJE DE AUMENTO EN EL NÚMERO DE ACTUACIONES</t>
  </si>
  <si>
    <t>PORCENTAJE</t>
  </si>
  <si>
    <t>SUMA</t>
  </si>
  <si>
    <t>ATENDER EL 100% DE LOS CONCEPTOS TÉCNICOS QUE RECOMIENDAN ACTUACIONES ADMINISTRATIVAS SANCIONATORIAS DURANTE LA VIGENCIA PARA MEJORAR LA EFICIENCIA DEL PROCESO SANCIONATORIO AMBIENTAL</t>
  </si>
  <si>
    <t>EJECUTADO ACUMULADO AL PERIODO
 AÑO 2020</t>
  </si>
  <si>
    <t>EJECUTADO ACUMULADO  SEGPLAN
 AÑO 2020</t>
  </si>
  <si>
    <t>EJECUTADO ACUMULADO AL PERIODO
 AÑO 2021</t>
  </si>
  <si>
    <t>EJECUTADO ACUMULADO  SEGPLAN
 AÑO 2021</t>
  </si>
  <si>
    <t>EJECUTADO ACUMULADO AL PERIODO
 AÑO 2022</t>
  </si>
  <si>
    <t>EJECUTADO ACUMULADO  SEGPLAN
 AÑO 2022</t>
  </si>
  <si>
    <t>EJECUTADO ACUMULADO AL PERIODO
 AÑO 2023</t>
  </si>
  <si>
    <t>EJECUTADO ACUMULADO  SEGPLAN
 AÑO 2023</t>
  </si>
  <si>
    <t>EJECUTADO ACUMULADO AL PERIODO
 AÑO 2024</t>
  </si>
  <si>
    <t>EJECUTADO ACUMULADO  SEGPLAN
 AÑO 2024</t>
  </si>
  <si>
    <t>X</t>
  </si>
  <si>
    <t>TOTAL PONDERACIÓN</t>
  </si>
  <si>
    <t>6. POBLACIÓN</t>
  </si>
  <si>
    <t>1-USAQUEN</t>
  </si>
  <si>
    <t>1. POLÍTICA NACIONAL PARA LA GESTIÓN INTEGRAL DE LA BIODIVERSIDAD Y SUS SERVICIOS ECOSISTÉMICOS.
2.POLÍTICA PARA LA GESTIÓN DE LA CONSERVACIÓN DE LA BIODIVERSIDAD EN EL DISTRITO CAPITAL.</t>
  </si>
  <si>
    <t>TODOS</t>
  </si>
  <si>
    <t>COMUNIDAD EN GENERAL</t>
  </si>
  <si>
    <t>2-CHAPINERO</t>
  </si>
  <si>
    <t>3-SANTA FE</t>
  </si>
  <si>
    <t>4-SAN CRISTOBAL</t>
  </si>
  <si>
    <t>5-USME</t>
  </si>
  <si>
    <t>6-TUNJUELITO</t>
  </si>
  <si>
    <t>42 - Venecia
62 - Tunjuelito</t>
  </si>
  <si>
    <t>7-BOSA</t>
  </si>
  <si>
    <t>8-KENNEDY</t>
  </si>
  <si>
    <t>9-FONTIBON</t>
  </si>
  <si>
    <t>10-ENGATIVA</t>
  </si>
  <si>
    <t>11-SUBA</t>
  </si>
  <si>
    <t>12-BARRIOS UNIDOS</t>
  </si>
  <si>
    <t>13-TEUSAQUILLO</t>
  </si>
  <si>
    <t>14-LOS MARTIRES</t>
  </si>
  <si>
    <t>15-ANTONIO NARIÑO</t>
  </si>
  <si>
    <t>16-PUENTE ARANDA</t>
  </si>
  <si>
    <t>17-CANDELARIA</t>
  </si>
  <si>
    <t>18-RAFAEL URIBE URIBE</t>
  </si>
  <si>
    <t>19-CIUDAD BOLIVAR</t>
  </si>
  <si>
    <t>ESPECIALES</t>
  </si>
  <si>
    <t>TOTAL MAGNITUD VIGENCIA</t>
  </si>
  <si>
    <t>19 LOCALIDADES</t>
  </si>
  <si>
    <t>1. POLÍTICA NACIONAL PARA LA GESTIÓN INTEGRAL DE LA BIODIVERSIDAD Y SUS SERVICIOS ECOSISTÉMICOS
2. POLÍTICA PARA LA GESTIÓN DE LA CONSERVACIÓN DE LA BIODIVERSIDAD EN EL DISTRITO CAPITAL.</t>
  </si>
  <si>
    <t>TOTAL RECURSOS VIGENCIA</t>
  </si>
  <si>
    <t>TOTAL MAGNITUD RESERVAS</t>
  </si>
  <si>
    <t>TOTAL RESERVAS PRESUPUESTALES</t>
  </si>
  <si>
    <t>Formato: Programación, Actualización y Seguimiento  al Sistema de Información de Seguimiento a los Proyectos de Inversión Pública -SPI</t>
  </si>
  <si>
    <t>Municipios - 11001 - BOGOTA D.C. [BOGOTA] - Propios</t>
  </si>
  <si>
    <t>META TOTAL PROYECTO 2020-2024</t>
  </si>
  <si>
    <t>Número - Número: Cantidad</t>
  </si>
  <si>
    <t>Se presenta la descripción del avance en el Resumen Ejecutivo.</t>
  </si>
  <si>
    <t>.</t>
  </si>
  <si>
    <t>Inversión - Adquisición de Bienes y Servicios: Atender los conceptos técnicos que recomiendan actuaciones administrativas sancionatorias durante la vigencia para mejorar la eficiencia del proceso sancionatorio ambiental</t>
  </si>
  <si>
    <t>III ACTIVIDADES SUIFT (PRESUPUESTO) VIGENCIA 2022</t>
  </si>
  <si>
    <t>PRESUPUESTO VIGENCIA SUIFP 2022</t>
  </si>
  <si>
    <t>PRESUPUESTO
OBLIGADO (GIRADO) 2022</t>
  </si>
  <si>
    <t>1500G069 Actividades programadas y cumplidas en el plan de Accion integral vigente-</t>
  </si>
  <si>
    <t>Porcentaje- Porcentaje: Cantidad</t>
  </si>
  <si>
    <t>7710:  CONTROL A LOS FACTORES DE DETERIORO DEL ARBOLADO URBANO Y LA FLORA EN BOGOTÁ.</t>
  </si>
  <si>
    <t>33 - MÁS ÁRBOLES Y MÁS Y MEJOR ESPACIO PÚBLICO</t>
  </si>
  <si>
    <t>AUMENTAR EN UN 15% LAS ACTUACIONES TÉCNICAS O JURÍDICAS DE EVALUACIÓN, CONTROL, SEGUIMIENTO Y PREVENCIÓN PARA LA PROTECCIÓN Y CONSERVACIÓN DEL RECURSO ARBÓREO DE LA CIUDAD.</t>
  </si>
  <si>
    <t>AUMENTAR EN UN 15% LAS ACTUACIONES TÉCNICAS O JURÍDICAS DE EVALUACIÓN, CONTROL, SEGUIMIENTO Y PREVENCIÓN SOBRE EL RECURSO FLORA.</t>
  </si>
  <si>
    <t>PORCENTAJE  DE AUMENTO  EN EL NÚMERO DE ACTUACIONES  TÉCNICAS O JURÍDICAS DE EVALUACIÓN, CONTROL, SEGUIMIENTO Y PREVENCIÓN SOBRE EL RECURSO FLORA.</t>
  </si>
  <si>
    <t>Documentos firmados y numerados registrados en los reportes del sistema de correspondencia de la entidad - FOREST -</t>
  </si>
  <si>
    <t xml:space="preserve">Actas registradas bajo procedimiento de la SDA.
Reportes del sistema de correspondencia de la entidad - FOREST -
Archivos de la Dirección de Control Ambiental </t>
  </si>
  <si>
    <t>EVALUACIÓN, CONTROL, SEGUIMIENTO Y PREVENCIÓN SOBRE EL ARBOLADO URBANO Y LA FLORA MADERABLE Y NO MADERABLE</t>
  </si>
  <si>
    <t>EJECUTAR 24.000 ACTUACIONES TÉCNICAS O JURÍDICAS DE EVALUACIÓN, CONTROL, SEGUIMIENTO Y PREVENCIÓN SOBRE EL RECURSO FLORA EN EL DISTRITO CAPITAL.</t>
  </si>
  <si>
    <t>REALIZAR 4 INVESTIGACIONES SOBRE ARBOLADO URBANO</t>
  </si>
  <si>
    <t>EJECUTAR 115.000 ACTUACIONES TÉCNICAS O JURÍDICAS DE EVALUACIÓN, CONTROL, SEGUIMIENTO Y PREVENCIÓN SOBRE EL ARBOLADO URBANO DE BOGOTÁ D.C.</t>
  </si>
  <si>
    <t>1. EJECUTAR 115.000 ACTUACIONES TÉCNICAS O JURÍDICAS DE EVALUACIÓN, CONTROL, SEGUIMIENTO Y PREVENCIÓN SOBRE EL ARBOLADO URBANO DE BOGOTÁ D.C.</t>
  </si>
  <si>
    <r>
      <rPr>
        <b/>
        <sz val="8"/>
        <rFont val="Arial"/>
        <family val="2"/>
      </rPr>
      <t>1</t>
    </r>
    <r>
      <rPr>
        <sz val="8"/>
        <rFont val="Arial"/>
        <family val="2"/>
      </rPr>
      <t>. EJECUTAR ACTUACIONES TÉCNICAS DE EVALUACIÓN, CONTROL Y SEGUIMIENTO SOBRE EL RECURSO ARBÓREO DE LA CIUDAD.</t>
    </r>
  </si>
  <si>
    <r>
      <rPr>
        <b/>
        <sz val="8"/>
        <rFont val="Arial"/>
        <family val="2"/>
      </rPr>
      <t>3.</t>
    </r>
    <r>
      <rPr>
        <sz val="8"/>
        <rFont val="Arial"/>
        <family val="2"/>
      </rPr>
      <t xml:space="preserve">  ELABORAR ACTOS ADMINISTRATIVOS DE ORDEN PERMISIVO Y RESIDUAL PARA LA PROTECCIÓN Y CONSERVACIÓN DEL RECURSO ARBÓREO DE LA CIUDAD. </t>
    </r>
  </si>
  <si>
    <t>3. EJECUTAR 24.000 ACTUACIONES TÉCNICAS O JURÍDICAS DE EVALUACIÓN, CONTROL, SEGUIMIENTO Y PREVENCIÓN SOBRE EL RECURSO FLORA EN EL DISTRITO CAPITAL.</t>
  </si>
  <si>
    <r>
      <rPr>
        <b/>
        <sz val="8"/>
        <rFont val="Arial"/>
        <family val="2"/>
      </rPr>
      <t>4</t>
    </r>
    <r>
      <rPr>
        <sz val="8"/>
        <rFont val="Arial"/>
        <family val="2"/>
      </rPr>
      <t>. REALIZAR EVALUACIÓN, CONTROL Y SEGUIMIENTO A LA MOVILIZACIÓN, TENENCIA, USO O COMERCIALIZACIÓN DEL RECURSO FLORA.</t>
    </r>
  </si>
  <si>
    <r>
      <t xml:space="preserve">5. </t>
    </r>
    <r>
      <rPr>
        <sz val="8"/>
        <rFont val="Arial"/>
        <family val="2"/>
      </rPr>
      <t xml:space="preserve">REALIZAR JORNADAS PEDAGÓGICAS TENDIENTES A POTENCIALIZAR LA APROPIACIÓN DEL RECURSO FLORA Y PREVENIR SU TRÁFICO ILEGAL. </t>
    </r>
  </si>
  <si>
    <t>4. ATENDER EL 100% DE LOS CONCEPTOS TÉCNICOS QUE RECOMIENDAN ACTUACIONES ADMINISTRATIVAS SANCIONATORIAS DURANTE LA VIGENCIA PARA MEJORAR LA EFICIENCIA DEL PROCESO SANCIONATORIO AMBIENTAL</t>
  </si>
  <si>
    <r>
      <rPr>
        <b/>
        <sz val="8"/>
        <rFont val="Arial"/>
        <family val="2"/>
      </rPr>
      <t>8.</t>
    </r>
    <r>
      <rPr>
        <sz val="8"/>
        <rFont val="Arial"/>
        <family val="2"/>
      </rPr>
      <t xml:space="preserve"> NOTIFICAR LOS ACTOS ADMINISTRATIVOS EN CUMPLIMIENTO DE LA NORMATIVIDAD ESTABLECIDA.</t>
    </r>
  </si>
  <si>
    <r>
      <rPr>
        <b/>
        <sz val="8"/>
        <rFont val="Arial"/>
        <family val="2"/>
      </rPr>
      <t xml:space="preserve">9. </t>
    </r>
    <r>
      <rPr>
        <sz val="8"/>
        <rFont val="Arial"/>
        <family val="2"/>
      </rPr>
      <t>REALIZAR ACCIONES DE SEGUIMIENTO Y  CONTROL AMBIENTAL  EN EL MARCO DEL TRÁMITE SANCIONATORIO.</t>
    </r>
  </si>
  <si>
    <t>3,EJECUTADO</t>
  </si>
  <si>
    <t>4, LOCALIZACIÓN GEOGRÁFICA</t>
  </si>
  <si>
    <t>ESPECIALES
Corresponde a:
1. Comunicaciones y PQRS.
2. Capacitaciones y/o sensibilizacioones virtuales.
3. Conceptos e Informes Técnicos que inciden sobre varias localidades.</t>
  </si>
  <si>
    <t>38 - Restrepo</t>
  </si>
  <si>
    <t>Aumentar la gestión sobre el arbolado urbano</t>
  </si>
  <si>
    <t>Documentos de lineamientos técnicos para la gestión de la información y el conocimiento ambiental</t>
  </si>
  <si>
    <t>Documentos de lineamientos técnicos  para la evaluación de los recursos naturales elaborados</t>
  </si>
  <si>
    <t>Aumentar la gestión para controlar el tráfico de la flora maderable y no maderable</t>
  </si>
  <si>
    <t>Servicio de monitoreo y seguimiento de la biodiversidad y los servicios ecosistémicos</t>
  </si>
  <si>
    <t>Reporte de monitoreo, seguimiento y evaluación de los ecosistemas Elaborado</t>
  </si>
  <si>
    <t>Inversión - Adquisición de Bienes y Servicios: Ejecutar actuaciones técnicas o jurídicas de evaluación, control, seguimiento y prevención sobre el arbolado urbano de Bogotá D.C.</t>
  </si>
  <si>
    <t>Los compromisos se suscribieron en Julio y los giros se realizan mes vencido.</t>
  </si>
  <si>
    <t>Inversión - Adquisición de Bienes y Servicios: Ejecutar actuaciones técnicas o jurídicas de evaluación, control, seguimiento y prevención sobre el recurso flora en el Distrito Capital.</t>
  </si>
  <si>
    <t>Giro de los compromisos suscritos en Julio de 2020, ya que estos se efectúan mes vencido.</t>
  </si>
  <si>
    <t>Tomando como referencia que 12,5 equivale al 100% de las actividades programadas y cumplidas en el Plan de Acción, el avance registrado corresponde al promedio del cumplimiento acumulado de las 3 actividades previstas para la vigencia.</t>
  </si>
  <si>
    <t>Tomando como referencia que 25, equivale al 100% de las actividades programadas y cumplidas en el Plan de Acción, el avance registrado corresponde al promedio del cumplimiento acumulado de las 3 actividades previstas para la vigencia.</t>
  </si>
  <si>
    <t xml:space="preserve">Sistema de Correspondencia de la Entidad - FOREST
Archivos de la Dirección de Control Ambiental </t>
  </si>
  <si>
    <t>Actas registradas bajo procedimiento de la SDA, comunicaciones externas, reportes del sistema de correspondencia de la entidad - FOREST -</t>
  </si>
  <si>
    <t>Se incluyen   columnas con nuevos patrones de medición en los omponentes de Gestión e Inversión</t>
  </si>
  <si>
    <t>Radicado No. 2021IE106063 del 31 de mayo del 2021.</t>
  </si>
  <si>
    <t>Formato: Programación, Actualización y Seguimiento del Plan de Acción - Componente de Actividades</t>
  </si>
  <si>
    <r>
      <t>Versión:</t>
    </r>
    <r>
      <rPr>
        <b/>
        <sz val="20"/>
        <color rgb="FFFF0000"/>
        <rFont val="Arial"/>
        <family val="2"/>
      </rPr>
      <t xml:space="preserve"> </t>
    </r>
    <r>
      <rPr>
        <b/>
        <sz val="20"/>
        <rFont val="Arial"/>
        <family val="2"/>
      </rPr>
      <t>14</t>
    </r>
  </si>
  <si>
    <t>Versión: 14</t>
  </si>
  <si>
    <t>5, PONDERACIÓN HORIZONTAL AÑO:  2022</t>
  </si>
  <si>
    <r>
      <rPr>
        <b/>
        <sz val="8"/>
        <rFont val="Arial"/>
        <family val="2"/>
      </rPr>
      <t xml:space="preserve">2. </t>
    </r>
    <r>
      <rPr>
        <sz val="8"/>
        <rFont val="Arial"/>
        <family val="2"/>
      </rPr>
      <t xml:space="preserve"> REALIZAR JORNADAS DE CONCIENTIZACIÓN Y SENSIBILIZACIÓN TENDIENTES A POTENCIALIZAR LA APROPIACIÓN DEL ARBOLADO URBANO POR PARTE DE LA COMUNIDAD.</t>
    </r>
  </si>
  <si>
    <t>1, 5. PROGRAMACIÓN INICIAL AÑO 2022</t>
  </si>
  <si>
    <t xml:space="preserve">En la localidad de Fontibón se encuentran ubicados dos  puntos de control de la SDA, que corresponden a:
► Aeropuerto Internacional el Dorado
► Oficina de Enlace Terminal del Salitre.
En el presente reporte se iincluyen las actuaciones ejecutadas en esos puntos de inversión. </t>
  </si>
  <si>
    <t>DISTRITAL</t>
  </si>
  <si>
    <t>Cuando la autoridad ambiental inicia procedimiento sancionatorio ambiental, en primera medida está dando cumplimiento a las obligaciones que han sido delegadas tanto por la constitución como por  la Ley 99 del 93 que establece, entre otras, que las autoridades ambientales deben ejercer funciones de vigilancia y control sobre los recursos naturales. Además de ello al iniciar un proceso sancionatorio ambiental se está garantizando la protección, cuidado y manejo de los recursos naturales, buscando prevenir los factores de deterioro ambiental, e imponer las sanciones contempladas en la ley 1333 de 2009, y reducir las infracciones que atentan contra los recursos. No obstante lo anterior, también se busca desincentivar el aprovechamiento ilegal de las especies, prevenir conductas que generan la pérdida de los recursos y generar conciencia en los habitantes del país de la importancia que estos recursos representan para la nación y además para las generaciones futuras.</t>
  </si>
  <si>
    <t>21 - Los Andes
22 - Doce de Octubre
98 - Los Alcázares</t>
  </si>
  <si>
    <t>84 - Bosa Occidental
85 - Bosa Central
86 - El Porvenir</t>
  </si>
  <si>
    <t>94 - LA CANDELARIA</t>
  </si>
  <si>
    <t>102 - La Sabana
37 - Santa Isabel</t>
  </si>
  <si>
    <t>36 - San José
39 - Quiroga
53 - Marco Fidel Suárez</t>
  </si>
  <si>
    <t>32 - San Blas
33 - Sosiego
34 - 20 de Julio
50 - La Gloria</t>
  </si>
  <si>
    <t>17 - San José de Bavaria
18 - Britalia
19 - El Prado
20 - La Alhambra
24 - Niza
25 - La Floresta
27 - Suba
28 - El Rincón</t>
  </si>
  <si>
    <t>100 - Galerías
101 - Teusaquillo</t>
  </si>
  <si>
    <t>57 - Gran Yomasa
58 - Comuneros</t>
  </si>
  <si>
    <t>Se realizará seguimiento periódico a los procesos proyectados o sustanciados, hasta que concluyan en su etapa de numeración en el sistema.</t>
  </si>
  <si>
    <t>Conforme al avance programado se presenta un retraso en la ejecución de 300 actuaciones, las cuales fueron proyectadas o sustanciadas y se encuentran en etapa de revisión, para su posterior firma y numeración, etapas que deben concluir para ser cuantificadas en la meta.</t>
  </si>
  <si>
    <t>La ejecución de las 5.700 actuaciones técnicas y jurídicas sobre el recurso arbóreo de la ciudad, dieron lugar a: 1. Definir las intervenciones más adecuadas a autorizar sobre la estructura física y sistémica de 7.539 individuos arbóreos, propendiendo por garantizar su permanencia, mejorar su estado físico y sanitario, mitigar el riesgo de las situaciones relacionadas con volcamiento, desprendimientos de ramas, y potencializar los servicios ambientales que pueden brindar, garantizando la seguridad y bienestar de la comunidad; 2. Realizar el seguimiento y control a las autorizaciones de tratamiento silvicultural de 8.259 árboles y a las plantaciones de 1.079 individuos arbóreos, propendiendo por disminuir los síntomas de afectación por plagas y enfermedades y, la conservación, preservación y aumento de la cobertura arbórea de la ciudad.</t>
  </si>
  <si>
    <t>Con las actuaciones ejecutadas, del 01 de enero al 31 de marzo de 2022 se logró realizar el registro a 12 industrias forestales nuevas, las cuales ya se encuentran cumpliendo con el registro de libro de operaciones en Bogotá.
Mediante la práctica de visitas de seguimiento al registro de industrias forestales, se logró el inventario de 7.236.57 m3 de madera en primer grado de transformación y de 4.033 plantas reproducidas artificialmente con algún grado de vulnerabilidad CITES.
En cuanto a las actividades de verificación de importación y exportación de individuos de la flora, se verificaron 612.243 individuos que fueron exportados y 334.658 individuos que fueron importados al país.
En oficinas de enlace se realizó la incautación de 6 Cactus y la recepción de 2 Kg de chamizos, de los cuales los usuarios no demostraron la adquisición legal de los mismos. Estos fueron dispuestos en el parque Entrenubes para su recuperación. Además, se realizó rondas de control en 926 puntos y rondas de prevención en 138 puntos.
El beneficio de las actuaciones ejecutadas se encuentra enmarcado en el cumplimiento a las solicitudes de los usuarios para la comercialización de productos legalmente obtenidos del medio. Al obtener una comercialización dentro del marco legal, se estima que se reduce la presión sobre la flora silvestre cuya finalidad propende por el cuidado a los ecosistemas nacionales, lo que permite a la comunidad el goce y disfrute de estos en las condiciones adecuadas para los ecosistemas.</t>
  </si>
  <si>
    <t>7, LOGROS CORTE A MARZO AÑO 2022</t>
  </si>
  <si>
    <r>
      <t xml:space="preserve">La Secretaría Distrital de Ambiente del 01 de febrero al 31 de marzo de 2022 atendió el </t>
    </r>
    <r>
      <rPr>
        <b/>
        <sz val="8"/>
        <color theme="1"/>
        <rFont val="Arial"/>
        <family val="2"/>
      </rPr>
      <t>100%</t>
    </r>
    <r>
      <rPr>
        <sz val="8"/>
        <color theme="1"/>
        <rFont val="Arial"/>
        <family val="2"/>
      </rPr>
      <t xml:space="preserve"> de los conceptos técnicos generados por afectación al recurso flora en el Distrito Capital y que recomiendan actuaciones administrativas sancionatorias, como se relaciona a continuación:
No de Conceptos Técnicos que recomiendan actuaciones administrativas sancionatorias:</t>
    </r>
    <r>
      <rPr>
        <b/>
        <sz val="8"/>
        <color theme="1"/>
        <rFont val="Arial"/>
        <family val="2"/>
      </rPr>
      <t xml:space="preserve"> 11</t>
    </r>
    <r>
      <rPr>
        <sz val="8"/>
        <color theme="1"/>
        <rFont val="Arial"/>
        <family val="2"/>
      </rPr>
      <t xml:space="preserve">
No de Conceptos Técnicos acogidos jurídicamente mediante acto administrativo: </t>
    </r>
    <r>
      <rPr>
        <b/>
        <sz val="8"/>
        <color theme="1"/>
        <rFont val="Arial"/>
        <family val="2"/>
      </rPr>
      <t>11</t>
    </r>
  </si>
  <si>
    <r>
      <t xml:space="preserve">Del 01 de enero al 31 de marzo de 2022 se realizaron </t>
    </r>
    <r>
      <rPr>
        <b/>
        <sz val="8"/>
        <color theme="1"/>
        <rFont val="Arial"/>
        <family val="2"/>
      </rPr>
      <t xml:space="preserve">2.097 acciones archivisticas </t>
    </r>
    <r>
      <rPr>
        <sz val="8"/>
        <color theme="1"/>
        <rFont val="Arial"/>
        <family val="2"/>
      </rPr>
      <t>asociadas al proceso de organización y administración documental asi:
Apertura de expedientes: 166	
Asociación de radicados – Forest: 167
Ordenación de expedientes: 55
FUID: 347
Hoja de Control: 227
Inserciones Expedientes sancionatorios: 215
levantamiento Base de Datos inserciones DCA: 17
Solicitudes de préstamo: 445
Control de Calidad: 12
Foliación: 51
Transferencias: 339
Apoyo Saneamiento Jurídico: 56</t>
    </r>
  </si>
  <si>
    <t xml:space="preserve">Del 1 de enero al 31 de marzo de 2022 se ejecutaron las siguientes actividades asociadas al proceso de seguimiento y control al recurso Flora:
1. Revisión y validación de 5 procesos de Informe Técnico de Criterios (5187946 - 3820948 - 3935271 -4996399 -5088211)
2. Elaboración de la base de datos "Universo grupo Multas"
3. Elaboración plantilla base para proyección de informes técnicos de criterios de silvicultura.
4. Aprobación de 23 Informes Técnicos de Criterios asociados al resuso Flora y Silvicultural 
Se genera un rezago del 1,3% equivalente a 2 procesos de Informe Técnico de Criterios (ITC)  los cuales fueron proyectados en el periodo pero no lograron avanzar a etapa de aprobación y firma.  Estos procesos se avanzarán en Plan de trabajo del mes de Abril de 2022.
</t>
  </si>
  <si>
    <r>
      <t xml:space="preserve">Del 01 de febrero al 31 de marzo de 2022 se realizaron </t>
    </r>
    <r>
      <rPr>
        <b/>
        <sz val="8"/>
        <rFont val="Arial"/>
        <family val="2"/>
      </rPr>
      <t xml:space="preserve">189 notificaciones de actos administrativos </t>
    </r>
    <r>
      <rPr>
        <sz val="8"/>
        <rFont val="Arial"/>
        <family val="2"/>
      </rPr>
      <t>sancionatorios asociados al recurso flora.</t>
    </r>
  </si>
  <si>
    <r>
      <rPr>
        <b/>
        <sz val="8"/>
        <rFont val="Arial"/>
        <family val="2"/>
      </rPr>
      <t xml:space="preserve">7. </t>
    </r>
    <r>
      <rPr>
        <sz val="8"/>
        <rFont val="Arial"/>
        <family val="2"/>
      </rPr>
      <t>REALIZAR EL PROCESO DE  ORGANIZACIÓN Y ADMINISTRACIÓN DE LOS DOCUMENTOS DE ARCHIVOS Y EXPEDIENTES SANCIONATORIOS.</t>
    </r>
  </si>
  <si>
    <r>
      <rPr>
        <b/>
        <sz val="8"/>
        <rFont val="Arial"/>
        <family val="2"/>
      </rPr>
      <t>6</t>
    </r>
    <r>
      <rPr>
        <sz val="8"/>
        <rFont val="Arial"/>
        <family val="2"/>
      </rPr>
      <t>. ACOGER JURÍDICAMENTE LOS CONCEPTOS TÉCNICOS MEDIANTE LA PROYECCIÓN DE LOS ACTOS ADMINISTRATIVOS AMBIENTALES DE CARÁCTER SANCIONATORIO.</t>
    </r>
  </si>
  <si>
    <r>
      <t xml:space="preserve">En febrero y marzo de 2022, la Secretaría Distrital de Ambiente ejecutó </t>
    </r>
    <r>
      <rPr>
        <b/>
        <sz val="8"/>
        <rFont val="Arial"/>
        <family val="2"/>
      </rPr>
      <t>55 jornadas pedagógicas</t>
    </r>
    <r>
      <rPr>
        <sz val="8"/>
        <rFont val="Arial"/>
        <family val="2"/>
      </rPr>
      <t xml:space="preserve"> tendientes a potencializar la apropiación del recurso flora y prevenir su tráfico ilegal.  </t>
    </r>
  </si>
  <si>
    <r>
      <t xml:space="preserve">En febrero y marzo de de 2022 se adelantaron </t>
    </r>
    <r>
      <rPr>
        <b/>
        <sz val="8"/>
        <rFont val="Arial"/>
        <family val="2"/>
      </rPr>
      <t>7 jornadas pedagógicas</t>
    </r>
    <r>
      <rPr>
        <sz val="8"/>
        <rFont val="Arial"/>
        <family val="2"/>
      </rPr>
      <t xml:space="preserve"> orientadas a vincular a la comunidad en la protección y conservación del recurso arbóreo de la ciudad:
Las temáticas desarrolladas se relacionan a continuación:
► Capacitación “Salvoconducto Único Nacional" a usuarios de la Universidad Externado de Colombia.
► Capacitación “Salvoconducto Único Nacional" a Empresa Metro.
► Capacitación “Salvoconducto Único Nacional" a Ciudadanía en General.
► Capacitación “Trámites de Aprovechamiento Forestal" a Alcaldía Mayor de Bogotá.
► Capacitación "Conversatorio Resolución de compensación 03158 de 2021" a la asociación gremial - Cámara Colombiana de la Construcción “Camacol”.
► Capacitación “Trámites de Aprovechamiento Forestal" a los administradores de los parques principales del Instituto Distrital de Recreación y Deporte - IDRD. 
► Capacitación "Identificación y reporte de árboles en riesgo" a servidores de la Escuela de Postgrados de la Policía "Miguel Antonio Lleras Pizarro" – ESPOL. 
</t>
    </r>
  </si>
  <si>
    <r>
      <t xml:space="preserve">En el marco del proceso de evaluación, control y seguimiento al arbolado urbano, la Secretaría Distrital de Ambiente a través de la Subdirección de Silvicultura, Flora y Fauna Silvestre, en febrero y marzo de 2022 sustanció y emitió </t>
    </r>
    <r>
      <rPr>
        <b/>
        <sz val="8"/>
        <rFont val="Arial"/>
        <family val="2"/>
      </rPr>
      <t>316 Actos Administrativos y 72 oficios de respuesta</t>
    </r>
    <r>
      <rPr>
        <sz val="8"/>
        <rFont val="Arial"/>
        <family val="2"/>
      </rPr>
      <t xml:space="preserve"> a comunicaciones y PQRS. </t>
    </r>
  </si>
  <si>
    <r>
      <t xml:space="preserve">Con el objeto de ejercer evaluación, control y seguimiento a la movilización, tenencia, uso o comercialización del recurso flora, y prevenir su tráfico ilegal del 01 de enero al 31 de marzo de 2022 la Secretaría Distrital de Ambiente ejecutó </t>
    </r>
    <r>
      <rPr>
        <b/>
        <sz val="8"/>
        <rFont val="Arial"/>
        <family val="2"/>
      </rPr>
      <t xml:space="preserve">1.145 actuaciones técnicas </t>
    </r>
    <r>
      <rPr>
        <sz val="8"/>
        <rFont val="Arial"/>
        <family val="2"/>
      </rPr>
      <t>sobre el recurso flora, que corresponden a: 
► Visitas de evaluación y seguimiento a empresas forestales: 314
► Visitas de verificación de especímenes de la flora silvestre, exportados o importados con permiso CITES y NO CITES: 61
► Visitas de inventarios de control y seguimiento a empresas forestales: 89
► Visitas de control para registro del libro de operaciones: 18
► Certificaciones de exportación e importación a empresas forestales: 16
► Certificaciones de registro y cumplimiento de empresas forestales: 16
► Oficios de negación de certificación: 5
► Rondas de control: 155
► Rondas de prevención: 25
► Reportes de movimientos del libro de operaciones verificados e ingresados al sistema FOREST: 395
► Operativos de control: 4
► Recorridos de prevención: 45
► Incautaciones: 1
► Recepciones Externas: 1</t>
    </r>
  </si>
  <si>
    <t>88 - El Refugio
90 - Pardo Rubio
97 - Chico Lago
99 - Chapinero</t>
  </si>
  <si>
    <t>65 - Arborizadora
66 - San Francisco
67 - Lucero
69 - Ismael Perdomo</t>
  </si>
  <si>
    <t>116 - Álamos
26 - Las Ferias
29 - Minuto de Dios
30 - Boyacá Real
31 - Santa Cecilia
72 - Bolivia
73 - Garcés Navas
74 - Engativá</t>
  </si>
  <si>
    <t>75 - Fontibón
76 - Fontibón San Pablo
77- Zona Franca
110 - Ciudad Salitre Occidental 
112 - Granjas de Techo
114 - Modelia
115 - Capellanía
117 - Aeropuerto El Dorado</t>
  </si>
  <si>
    <t>44 - Américas
45 - Carvajal
46 - Castilla
47 - Kennedy Central
48 - Timiza
80 - Corabastos
81 - Gran Britalia
82 - Patio Bonito
113 - Bavaria</t>
  </si>
  <si>
    <t>108 - Zona Industrial
111 - Puente Aranda
40 - Ciudad Montes
43 - San Rafael</t>
  </si>
  <si>
    <t>91 - Sagrado Corazón
92 - La Macarena
93 - Las Nieves
95 - Las Cruces
96 - Lourdes</t>
  </si>
  <si>
    <t>1 - Paseo de los Libertadores
9 - Verbenal
11 - San Cristóbal Norte
12 - Toberín
13 - Los Cedros
14 - Usaquén
16 - Santa Bárbara</t>
  </si>
  <si>
    <t>Los Shapefiles se entregarán el 8 de abril.</t>
  </si>
  <si>
    <t>La inversión realizada tiene una incidencia positiva en el territorio garantizando los procesos de vigilancia y control ambiental al incumplimiento a las normas ambientales, la protección del recurso flora y la calidad de vida de los ciudadanos.
Localidades que constituyen el área de influencia durante el periodo del 1 de enero al 31 de marzo de 2022:
6-TUNJUELITO
8-KENNEDY
9-FONTIBON
10-ENGATIVA
11-SUBA
12-BARRIOS UNIDOS
19-CIUDAD BOLIVAR</t>
  </si>
  <si>
    <r>
      <t xml:space="preserve">Del 01 de enero al  31 de marzo de 2022 la Secretaría Distrital de Ambiente ejecutó </t>
    </r>
    <r>
      <rPr>
        <b/>
        <sz val="8"/>
        <rFont val="Arial"/>
        <family val="2"/>
      </rPr>
      <t>5.305 actuaciones técnicas</t>
    </r>
    <r>
      <rPr>
        <sz val="8"/>
        <rFont val="Arial"/>
        <family val="2"/>
      </rPr>
      <t xml:space="preserve"> de evaluación, seguimiento y control sobre el arbolado urbano de Bogotá, que corresponden a: 
► Conceptos técnicos de manejo silvicultural: 342
► Conceptos técnicos de atención de emergencias silviculturales: 397
► Conceptos técnicos de infraestructura: 46
► Informes técnicos de evaluación: 32
► Conceptos técnicos sancionatorios: 138
► Informes técnicos sancionatorios: 7
► Conceptos técnicos de seguimiento silvicultural: 757
► Informes técnicos de seguimiento: 48
► Conceptos técnicos de seguimiento a la plantación y mantenimiento del arbolado: 22
► Expedición o negación de salvoconductos: 19
► Actas de Visitas Técnicas de Evaluación y Seguimiento: 143
► Comunicaciones Externas y Requerimientos: 3.354
</t>
    </r>
    <r>
      <rPr>
        <b/>
        <sz val="8"/>
        <rFont val="Arial"/>
        <family val="2"/>
      </rPr>
      <t>Rezago</t>
    </r>
    <r>
      <rPr>
        <sz val="8"/>
        <rFont val="Arial"/>
        <family val="2"/>
      </rPr>
      <t>: Conforme al avance programado se presenta un retraso en la ejecución de 300 actuaciones, las cuales fueron proyectadas o sustanciadas y se encuentran en etapa de revisión, para su posterior firma y numeración, etapas que deben concluir para ser cuantificadas en la meta.</t>
    </r>
  </si>
  <si>
    <t>ID_Proyecto</t>
  </si>
  <si>
    <t>ACT-SIPSE</t>
  </si>
  <si>
    <t>RUBRO</t>
  </si>
  <si>
    <t>ID</t>
  </si>
  <si>
    <t xml:space="preserve"> ID PLAN</t>
  </si>
  <si>
    <t>RUBRO PPTAL 2</t>
  </si>
  <si>
    <t>SOLICITUD PROCESO SIPSE</t>
  </si>
  <si>
    <t xml:space="preserve"> ACTIVIDAD SIPSE (CÓDIGO)</t>
  </si>
  <si>
    <t xml:space="preserve"> DESCRIPCIÓN ACTIVIDAD SIPSE</t>
  </si>
  <si>
    <t>RUBRO PPTAL 1</t>
  </si>
  <si>
    <t>NOMBRE PROYECTO</t>
  </si>
  <si>
    <t xml:space="preserve">ABREVIATURA NOMBRE PROYECTO </t>
  </si>
  <si>
    <t xml:space="preserve"> META PDD</t>
  </si>
  <si>
    <t xml:space="preserve"> OBJETIVO GENERAL</t>
  </si>
  <si>
    <t>OBJETIVO ESPECIFICO</t>
  </si>
  <si>
    <t>LÍNEA</t>
  </si>
  <si>
    <t>META PROYECTO</t>
  </si>
  <si>
    <t>CÓDIGO POSICIÓN PRESUPUESTARIA</t>
  </si>
  <si>
    <t>DESCRIPCIÓN POSICIÓN PRESUPUESTARIA</t>
  </si>
  <si>
    <t xml:space="preserve"> FUENTE FINANCIACIÓN (CÓDIGO Y NOMBRE)</t>
  </si>
  <si>
    <t>CÓDIGO SECOP FUENTE DE LOS RECURSOS</t>
  </si>
  <si>
    <t xml:space="preserve"> OBJETO</t>
  </si>
  <si>
    <t>CÓDIGO SECOP MODALIDAD DE SELECCIÓN</t>
  </si>
  <si>
    <t>MODALIDAD DE SELECCIÓN - NOMBRE</t>
  </si>
  <si>
    <t>TIPO DE COMPROMISO</t>
  </si>
  <si>
    <t>CORRESPONDE A TALENTO HUMANO (SI/NO)</t>
  </si>
  <si>
    <t>CÓDIGO UNSPSC</t>
  </si>
  <si>
    <t xml:space="preserve"> FECHA ESTIMADA DE PRESENTACIÓN DE PROCESO DE SELECCIÓN (MES)</t>
  </si>
  <si>
    <t>FECHA ESTIMADA DE INICIO DE PROCESO DE SELECCIÓN (MES)</t>
  </si>
  <si>
    <t>PLAZO DEL CONTRATO</t>
  </si>
  <si>
    <t>CÓDIGO SECOP DURACIÓN ESTIMADO DEL CONTRATO
(INTERVALO: "0" DÍAS, "1" MESES, "2" AÑOS)</t>
  </si>
  <si>
    <t>FECHA TERMINACIÓN ESTIMADA</t>
  </si>
  <si>
    <t>VALOR TOTAL ESTIMADO VIGENCIA ACTUAL</t>
  </si>
  <si>
    <t>CÓDIGO SECOP REQUIERE VIGENCIAS FUTURAS</t>
  </si>
  <si>
    <t>VALOR VIGENCIAS FUTURAS (AUTORIZADA)</t>
  </si>
  <si>
    <t>CÓDIGO SECOP ESTADO DE SOLICITUD DE VIGENCIAS FUTURAS</t>
  </si>
  <si>
    <t>CÓDIGO PRODUCTO MGA</t>
  </si>
  <si>
    <t>NOMBRE PRODUCTO MGA</t>
  </si>
  <si>
    <t>CÓDIGO PMR</t>
  </si>
  <si>
    <t>NOMBRE PMR</t>
  </si>
  <si>
    <t>DEPENDENCIA (SUPERVISIÓN)</t>
  </si>
  <si>
    <t>NOMBRE DEL CONTRATISTA</t>
  </si>
  <si>
    <t>NO DE CONTRATO</t>
  </si>
  <si>
    <t>NUMERO CDP</t>
  </si>
  <si>
    <t>FECHA CDP</t>
  </si>
  <si>
    <t>VALOR CDP</t>
  </si>
  <si>
    <t>NUMERO RP</t>
  </si>
  <si>
    <t>FECHA RP</t>
  </si>
  <si>
    <t>VALOR DE RP</t>
  </si>
  <si>
    <t>FECHA ACTA DE INICIO CONTRATO</t>
  </si>
  <si>
    <t>VALOR MENSUAL DEL CONTRATO</t>
  </si>
  <si>
    <t>UNIDAD DE CONTRATACIÓN (REFERENCIA)</t>
  </si>
  <si>
    <t>UBICACIÓN</t>
  </si>
  <si>
    <t>NOMBRE DEL RESPONSABLE</t>
  </si>
  <si>
    <t>TELÉFONO DEL RESPONSABLE</t>
  </si>
  <si>
    <t>CORREO ELECTRÓNICO DEL RESPONSABLE</t>
  </si>
  <si>
    <t>DIRECCIÓN</t>
  </si>
  <si>
    <t>CORRESPONDE A ADICIÓN (SI/NO)</t>
  </si>
  <si>
    <t xml:space="preserve">CORRESPONDE A BOLSAS (SI/NO) </t>
  </si>
  <si>
    <t>PROGRAMACIÓN DE PASIVOS 2022 (SI/NO)</t>
  </si>
  <si>
    <t>TEMA</t>
  </si>
  <si>
    <t>MODALIDAD</t>
  </si>
  <si>
    <t>PROGRAMADO META SIPSE</t>
  </si>
  <si>
    <t>MODALIDAD SIPSE</t>
  </si>
  <si>
    <t>Proceso SIPSE</t>
  </si>
  <si>
    <t>ValorenTrAmiteSIPSE</t>
  </si>
  <si>
    <t>MetaPAA</t>
  </si>
  <si>
    <t>MetaSIPSE</t>
  </si>
  <si>
    <t>ValidaMETA</t>
  </si>
  <si>
    <t># de Contrato SIPSE</t>
  </si>
  <si>
    <t>#Contrato BD</t>
  </si>
  <si>
    <t>Valida CONTRATO</t>
  </si>
  <si>
    <t>Beneficiario SIPSE</t>
  </si>
  <si>
    <t>Beneficiario BD</t>
  </si>
  <si>
    <t>Valida Beneficiario</t>
  </si>
  <si>
    <t>Objeto PAA</t>
  </si>
  <si>
    <t>Objeto SIPSE</t>
  </si>
  <si>
    <t>Objeto BD</t>
  </si>
  <si>
    <t>Valida OBJETO</t>
  </si>
  <si>
    <t>ConceptodeGastoPAA</t>
  </si>
  <si>
    <t>Concepto de Gasto SIPSE</t>
  </si>
  <si>
    <t>Concepto de gasto BD</t>
  </si>
  <si>
    <t>Valida CONCEPTO</t>
  </si>
  <si>
    <t>Fuente PAA</t>
  </si>
  <si>
    <t>Fuente SIPSE</t>
  </si>
  <si>
    <t>Fuente BD</t>
  </si>
  <si>
    <t>Valida FUENTE</t>
  </si>
  <si>
    <t># de CDP SIPSE</t>
  </si>
  <si>
    <t># de CDP BD</t>
  </si>
  <si>
    <t>Valida # de CDP</t>
  </si>
  <si>
    <t>Valor de CDP SIPSE</t>
  </si>
  <si>
    <t>Valor CDP BD</t>
  </si>
  <si>
    <t>Valida valor CDP</t>
  </si>
  <si>
    <t># RP SIPSE</t>
  </si>
  <si>
    <t># de RP BD</t>
  </si>
  <si>
    <t>Valida # de RP</t>
  </si>
  <si>
    <t>Valor RP SIPSE</t>
  </si>
  <si>
    <t>Valor RP BD</t>
  </si>
  <si>
    <t>Segunda validación</t>
  </si>
  <si>
    <t>Valida Valor de RP</t>
  </si>
  <si>
    <t>Giros BD</t>
  </si>
  <si>
    <t>ESTACIÓN SIPSE</t>
  </si>
  <si>
    <t>Actividad PAA</t>
  </si>
  <si>
    <t>Actividad SIPSE</t>
  </si>
  <si>
    <t>Estado</t>
  </si>
  <si>
    <t>VAR PAA vs CDP</t>
  </si>
  <si>
    <t>VAR CDP vs RP</t>
  </si>
  <si>
    <t>12022_7710</t>
  </si>
  <si>
    <t>162862784</t>
  </si>
  <si>
    <t>EJECUTAR 115.000 ACTUACIONES TÉCNICAS O JURÍDICAS DE EVALUACIÓN, CONTROL, SEGUIMIENTO Y PREVENCIÓN SOBRE EL ARBOLADO URBANO DE BOGOTÁ D.C.  //  O232020200991131 - SERVICIOS DE LA ADMINISTRACIÓN PÚBLICA RELACIONADOS CON LA AGRICULTURA, SILVICULTURA, PESCA Y CAZA  //  1-100-F001-VA-RECURSOS DISTRITO</t>
  </si>
  <si>
    <t>O23011602330000007710</t>
  </si>
  <si>
    <t>CONTROL A LOS FACTORES DE DETERIORO DEL ARBOLADO URBANO Y LA FLORA EN BOGOTÁ.</t>
  </si>
  <si>
    <t>ARBOLADO URBANO Y FLORA</t>
  </si>
  <si>
    <t>237 - AUMENTAR EN UN 15% LAS ACTUACIONES TÉCNICAS O JURÍDICAS DE EVALUACIÓN, CONTROL, SEGUIMIENTO Y PREVENCIÓN PARA LA PROTECCIÓN Y CONSERVACIÓN DEL RECURSO ARBÓREO DE LA CIUDAD.</t>
  </si>
  <si>
    <t>AUMENTAR EL CONTROL A LOS FACTORES DE DETERIORO DEL ARBOLADO URBANO Y LA FLORA EN BOGOTÁ D.C.</t>
  </si>
  <si>
    <t>AUMENTAR LA GESTIÓN SOBRE EL ARBOLADO URBANO.</t>
  </si>
  <si>
    <t>O232020200991131</t>
  </si>
  <si>
    <t>SERVICIOS DE LA ADMINISTRACIÓN PÚBLICA RELACIONADOS CON LA AGRICULTURA, SILVICULTURA, PESCA Y CAZA</t>
  </si>
  <si>
    <t>1-100-F001-VA-RECURSOS DISTRITO</t>
  </si>
  <si>
    <t>PRESTAR SERVICIOS PROFESIONALES PARA BRINDAR LINEAMIENTOS TÉCNICOS, REVISAR Y/O PROYECTAR LAS ACTUACIONES REQUERIDAS EN EL PROCESO DE EVALUACIÓN, CONTROL, SEGUIMIENTO Y PREVENCIÓN AL ARBOLADO URBANO.</t>
  </si>
  <si>
    <t>CCE-16</t>
  </si>
  <si>
    <t>CONTRATACIÓN DIRECTA</t>
  </si>
  <si>
    <t>SI</t>
  </si>
  <si>
    <t>80111600</t>
  </si>
  <si>
    <t>3204004_Documentos de lineamientos técnicos para la gestión de la información y el conocimiento ambiental</t>
  </si>
  <si>
    <t>DOCUMENTOS DE LINEAMIENTOS TÉCNICOS PARA LA GESTIÓN DE LA INFORMACIÓN Y EL CONOCIMIENTO AMBIENTAL</t>
  </si>
  <si>
    <t>GERMAN EUGENIO CARDENAS RIVEROS</t>
  </si>
  <si>
    <t>SUBDIRECCIÓN CONTRACTUAL</t>
  </si>
  <si>
    <t>CO-DC-11001</t>
  </si>
  <si>
    <t>CARMEN ROCÍO GONZÁLEZ CANTOR - Subdirectora de Silvicultura, Flora y Fauna Silvestre</t>
  </si>
  <si>
    <t>carmen.gonzalez@ambientebogota.gov.co</t>
  </si>
  <si>
    <t>Av Caracas No. 54 - 38</t>
  </si>
  <si>
    <t>NO</t>
  </si>
  <si>
    <t>Arbolado urbano</t>
  </si>
  <si>
    <t>CD=Contratación Directa</t>
  </si>
  <si>
    <t>CONTRATACIÓN DIRECTA (LEY 1150 DE 2007)</t>
  </si>
  <si>
    <t>OK</t>
  </si>
  <si>
    <t>20220579</t>
  </si>
  <si>
    <t>PRESTAR SERVICIOS PROFESIONALES PARA BRINDAR LINEAMIENTOS TECNICOS, REVISAR Y/O PROYECTAR LAS ACTUACIONES REQUERIDAS EN EL PROCESO DE EVALUACION, CONTROL, SEGUIMIENTO Y PREVENCION AL ARBOLADO URBANO</t>
  </si>
  <si>
    <t>PRESTAR SERVICIOS PROFESIONALES PARA BRINDAR LINEAMIENTOS TECNICOS,REVISAR Y/O PROYECTAR LAS ACTUACIONES REQUERIDAS EN EL PROCESO DEEVALUACION, CONTROL, SEGUIMIENTO Y PREVENCION AL ARBOLADO URBANO</t>
  </si>
  <si>
    <t>OK-PAA-SIPSE-Validar PREDIS</t>
  </si>
  <si>
    <t>OKs</t>
  </si>
  <si>
    <t>1-100-F001</t>
  </si>
  <si>
    <t/>
  </si>
  <si>
    <t>EJECUCIÓN CONTRATO</t>
  </si>
  <si>
    <t>Contratado</t>
  </si>
  <si>
    <t>22022_7710</t>
  </si>
  <si>
    <t>162912784</t>
  </si>
  <si>
    <t>MAGDA PAOLA TORRES TINJACA</t>
  </si>
  <si>
    <t>20220689</t>
  </si>
  <si>
    <t>32022_7710</t>
  </si>
  <si>
    <t>163012784</t>
  </si>
  <si>
    <t>SONIA JULIANA NOSSA PEREZ</t>
  </si>
  <si>
    <t>20221117</t>
  </si>
  <si>
    <t>42022_7710</t>
  </si>
  <si>
    <t>163082784</t>
  </si>
  <si>
    <t>DANIEL ANTONIO   MANOTAS  VALENCIA</t>
  </si>
  <si>
    <t>20220528</t>
  </si>
  <si>
    <t>DANIEL ANTONIO MANOTAS VALENCIA</t>
  </si>
  <si>
    <t>52022_7710</t>
  </si>
  <si>
    <t>163162784</t>
  </si>
  <si>
    <t>SANDRA XIMENA OTALORA  GARCIA</t>
  </si>
  <si>
    <t>20220580</t>
  </si>
  <si>
    <t>SANDRA XIMENA OTALORA GARCIA</t>
  </si>
  <si>
    <t>62022_7710</t>
  </si>
  <si>
    <t>163242784</t>
  </si>
  <si>
    <t>KENNY STEVEN HERNANDEZ DIAZ</t>
  </si>
  <si>
    <t>20220529</t>
  </si>
  <si>
    <t>72022_7710</t>
  </si>
  <si>
    <t>163352784</t>
  </si>
  <si>
    <t>HERNAN DARIO RIVERA SALGADO</t>
  </si>
  <si>
    <t>20221036</t>
  </si>
  <si>
    <t>82022_7710</t>
  </si>
  <si>
    <t>163432784</t>
  </si>
  <si>
    <t>DIANA  CAROLINA GRANDE  PULIDO</t>
  </si>
  <si>
    <t>20220029</t>
  </si>
  <si>
    <t>DIANA CAROLINA GRANDE PULIDO</t>
  </si>
  <si>
    <t>92022_7710</t>
  </si>
  <si>
    <t>163532784</t>
  </si>
  <si>
    <t>DANIEL FABIAN BUITRAGO MOLINA</t>
  </si>
  <si>
    <t>20221038</t>
  </si>
  <si>
    <t>102022_7710</t>
  </si>
  <si>
    <t>163692785</t>
  </si>
  <si>
    <t>EJECUTAR 115.000 ACTUACIONES TÉCNICAS O JURÍDICAS DE EVALUACIÓN, CONTROL, SEGUIMIENTO Y PREVENCIÓN SOBRE EL ARBOLADO URBANO DE BOGOTÁ D.C.  //  O232020200883422 - SERVICIOS DE CARTOGRAFÍA  //  1-100-F001-VA-RECURSOS DISTRITO</t>
  </si>
  <si>
    <t>O232020200883422</t>
  </si>
  <si>
    <t>SERVICIOS DE CARTOGRAFÍA</t>
  </si>
  <si>
    <t>PRESTAR SERVICIOS PROFESIONALES PARA BRINDAR LINEAMIENTOS TÉCNICOS SOBRE EL MANEJO Y PRODUCCIÓN CARTOGRÁFICA Y REVISAR O PROYECTAR LAS ACTUACIONES TÉCNICAS REQUERIDAS EN EL PROCESO DE EVALUACIÓN, CONTROL, SEGUIMIENTO Y PREVENCIÓN AL ARBOLADO URBANO.</t>
  </si>
  <si>
    <t>EDGAR  ALFONSO CALDERON  BULLA</t>
  </si>
  <si>
    <t>20220593</t>
  </si>
  <si>
    <t>EDGAR ALFONSO CALDERON BULLA</t>
  </si>
  <si>
    <t>PRESTAR SERVICIOS PROFESIONALES PARA BRINDAR LINEAMIENTOS TECNICOS SOBRE EL MANEJO Y PRODUCCION CARTOGRAFICA Y REVISAR O PROYECTAR LAS ACTUACIONES TECNICAS REQUERIDAS EN EL PROCESO DE EVALUACION, CONTROL, SEGUIMIENTO Y PREVENCION AL ARBOLADO URBANO</t>
  </si>
  <si>
    <t>112022_7710</t>
  </si>
  <si>
    <t>164922784</t>
  </si>
  <si>
    <t>PRESTAR SERVICIOS PROFESIONALES PARA EJECUTAR LAS ACTUACIONES TÉCNICAS DE EVALUACIÓN, CONTROL Y SEGUIMIENTO AL ARBOLADO URBANO O PREVENCIÓN DE SU RIESGO DE VOLCAMIENTO, CON ÉNFASIS EN TRÁMITES DE OBRAS.</t>
  </si>
  <si>
    <t>SHIRLEY CAROLINA CASTAÑEDA MORENO</t>
  </si>
  <si>
    <t>20220578</t>
  </si>
  <si>
    <t>PRESTAR SERVICIOS PROFESIONALES PARA EJECUTAR LAS ACTUACIONES TECNICAS DE EVALUACION, CONTROL Y SEGUIMIENTO AL ARBOLADO URBANO O PREVENCION DE SU RIESGO DE VOLCAMIENTO, CON ENFASIS EN TRAMITES DE OBRAS</t>
  </si>
  <si>
    <t>PRESTAR SERVICIOS PROFESIONALES PARA EJECUTAR LAS ACTUACIONES TECNICASDE EVALUACION, CONTROL Y SEGUIMIENTO AL ARBOLADO URBANO O PREVENCION DESU RIESGO DE VOLCAMIENTO, CON ENFASIS EN TRAMITES DE OBRAS</t>
  </si>
  <si>
    <t>122022_7710</t>
  </si>
  <si>
    <t>164272784</t>
  </si>
  <si>
    <t>JOSE  ALEJANDRO  SANCHEZ  CEDIEL</t>
  </si>
  <si>
    <t>20220401</t>
  </si>
  <si>
    <t>JOSE ALEJANDRO SANCHEZ CEDIEL</t>
  </si>
  <si>
    <t>132022_7710</t>
  </si>
  <si>
    <t>164372784</t>
  </si>
  <si>
    <t>HELBERT ALFONSO MALDONADO MORENO</t>
  </si>
  <si>
    <t>20220692</t>
  </si>
  <si>
    <t>HELBERTH ALFONSO MALDONADO MORENO</t>
  </si>
  <si>
    <t>Validar</t>
  </si>
  <si>
    <t>142022_7710</t>
  </si>
  <si>
    <t>164472784</t>
  </si>
  <si>
    <t>HECTOR  FERNANDO  MORENO GONZALEZ</t>
  </si>
  <si>
    <t>20221220</t>
  </si>
  <si>
    <t>HECTOR FERNANDO MORENO GONZALEZ</t>
  </si>
  <si>
    <t>152022_7710</t>
  </si>
  <si>
    <t>164562784</t>
  </si>
  <si>
    <t>EDISON ANDREY PEÑA ROBAYO</t>
  </si>
  <si>
    <t>20220768</t>
  </si>
  <si>
    <t>162022_7710</t>
  </si>
  <si>
    <t>164792784</t>
  </si>
  <si>
    <t>VICTOR MANUEL TRIVIÑO MORENO</t>
  </si>
  <si>
    <t>20220648</t>
  </si>
  <si>
    <t>PRESTAR SERVICIOS PROFESIONALES PARA EJECUTAR LAS ACTUACIONES TECNICAS DE EVALUACION, CONTROL Y SEGUIMIENTO ALARBOLADO URBANO O PREVENCION DE SU RIESGO DE VOLCAMIENTO, CON ENFASIS EN TRAMITES DE OBRAS</t>
  </si>
  <si>
    <t>172022_7710</t>
  </si>
  <si>
    <t>165042784</t>
  </si>
  <si>
    <t>JAIME LEONARDO NAVARRO RENTERIA</t>
  </si>
  <si>
    <t>20221291</t>
  </si>
  <si>
    <t>PRESTAR SERVICIOS PROFESIONALES PARA EJECUTAR R LAS ACTUACIONES TECNICASDE EVALUACION, CONTROL Y SEGUIMIENTO AL ARBOLADO URBANO O PREVENCION DE SU RIESGO DE VOLCAMIENTO, CON ENFASIS EN TRAMITES DE OBRAS</t>
  </si>
  <si>
    <t>182022_7710</t>
  </si>
  <si>
    <t>165272784</t>
  </si>
  <si>
    <t>EDGAR  OVIEDO VARGAS</t>
  </si>
  <si>
    <t>20220715</t>
  </si>
  <si>
    <t>EDGAR OVIEDO VARGAS</t>
  </si>
  <si>
    <t>192022_7710</t>
  </si>
  <si>
    <t>165582784</t>
  </si>
  <si>
    <t>PRESTAR SERVICIOS PROFESIONALES PARA REVISAR Y/O EJECUTAR LAS ACTUACIONES TÉCNICAS DE EVALUACIÓN, CONTROL Y SEGUIMIENTO AL ARBOLADO URBANO O PREVENCIÓN DE SU RIESGO DE VOLCAMIENTO.</t>
  </si>
  <si>
    <t>CARLOS EDUARDO RIOS MARTINEZ</t>
  </si>
  <si>
    <t>20220309</t>
  </si>
  <si>
    <t>PRESTAR SERVICIOS PROFESIONALES PARA REVISAR Y/O EJECUTAR LAS ACTUACIONES TECNICAS DE EVALUACION, CONTROL Y SEGUIMIENTO AL ARBOLADO URBANO O PREVENCION DE SU RIESGO DE VOLCAMIENTO</t>
  </si>
  <si>
    <t>PRESTAR SERVICIOS PROFESIONALES PARA REVISAR Y/O EJECUTAR LASACTUACIONES TECNICAS DE EVALUACION, CONTROL Y SEGUIMIENTO AL ARBOLADOURBANO O PREVENCION DE SU RIESGO DE VOLCAMIENTO</t>
  </si>
  <si>
    <t>202022_7710</t>
  </si>
  <si>
    <t>165722784</t>
  </si>
  <si>
    <t>DIANA CATALINA MENDOZA LEON</t>
  </si>
  <si>
    <t>20221413</t>
  </si>
  <si>
    <t>PRESTAR SERVICIOS PROFESIONALES PARA REVISAR Y/O EJECUTAR LAS ACTUACIONES TECNICAS DE EVALUACION, CONTROL Y SEGUIMIENTO AL ARBOLADOURBANO O PREVENCION DE SU RIESGO DE VOLCAMIENTO</t>
  </si>
  <si>
    <t>212022_7710</t>
  </si>
  <si>
    <t>165892784</t>
  </si>
  <si>
    <t>PRESTAR SERVICIOS PROFESIONALES PARA EJECUTAR LAS ACTUACIONES TÉCNICAS DE EVALUACIÓN, CONTROL Y SEGUIMIENTO AL ARBOLADO URBANO O PREVENCIÓN DE SU RIESGO DE VOLCAMIENTO.</t>
  </si>
  <si>
    <t>YADDY FABIANA FAJARDO CAMARGO</t>
  </si>
  <si>
    <t>SDA-CPS-20221380</t>
  </si>
  <si>
    <t>PRESTAR SERVICIOS PROFESIONALES PARA EJECUTAR LAS ACTUACIONES TECNICAS DE EVALUACION, CONTROL Y SEGUIMIENTO AL ARBOLADO URBANO O PREVENCION DE SU RIESGO DE VOLCAMIENTO</t>
  </si>
  <si>
    <t>PRESTAR SERVICIOS PROFESIONALES PARA EJECUTAR LAS ACTUACIONES TECNICASDE EVALUACION, CONTROL Y SEGUIMIENTO AL ARBOLADO URBANO O PREVENCION DESU RIESGO DE VOLCAMIENTO</t>
  </si>
  <si>
    <t>222022_7710</t>
  </si>
  <si>
    <t>166122784</t>
  </si>
  <si>
    <t>DANIEL HUMBERTO LADINO VEGA</t>
  </si>
  <si>
    <t>20221287</t>
  </si>
  <si>
    <t>232022_7710</t>
  </si>
  <si>
    <t>166282784</t>
  </si>
  <si>
    <t>MAURICIO  TRUJILLO REYES</t>
  </si>
  <si>
    <t>20220798</t>
  </si>
  <si>
    <t>MAURICIO TRUJILLO REYES</t>
  </si>
  <si>
    <t>242022_7710</t>
  </si>
  <si>
    <t>166402784</t>
  </si>
  <si>
    <t>JEIMY ANDREA MARTINEZ RUBIANO</t>
  </si>
  <si>
    <t>20221290</t>
  </si>
  <si>
    <t>252022_7710</t>
  </si>
  <si>
    <t>166512784</t>
  </si>
  <si>
    <t>YISETH MARYORY MOJICA SERRANO</t>
  </si>
  <si>
    <t>20221026</t>
  </si>
  <si>
    <t>YISETHMARYORY MOJICA SERRANO</t>
  </si>
  <si>
    <t>262022_7710</t>
  </si>
  <si>
    <t>166612784</t>
  </si>
  <si>
    <t>LAURA MILENA DIAZ MARTINEZ</t>
  </si>
  <si>
    <t>SDA-CPS-20221288</t>
  </si>
  <si>
    <t>272022_7710</t>
  </si>
  <si>
    <t>166802784</t>
  </si>
  <si>
    <t>AIDA GISELA MAHECHA GARZON</t>
  </si>
  <si>
    <t>20220758</t>
  </si>
  <si>
    <t>282022_7710</t>
  </si>
  <si>
    <t>168922784</t>
  </si>
  <si>
    <t>LORENA LIZETH PINZON CASTILLO</t>
  </si>
  <si>
    <t>20220757</t>
  </si>
  <si>
    <t>292022_7710</t>
  </si>
  <si>
    <t>167042784</t>
  </si>
  <si>
    <t>BAYRON DAVID DIAZ CEPEDA</t>
  </si>
  <si>
    <t>20220604</t>
  </si>
  <si>
    <t>302022_7710</t>
  </si>
  <si>
    <t>167182784</t>
  </si>
  <si>
    <t>MERY CECILIA PARRA ROJAS</t>
  </si>
  <si>
    <t>20220330</t>
  </si>
  <si>
    <t>312022_7710</t>
  </si>
  <si>
    <t>163972784</t>
  </si>
  <si>
    <t>JORGE ALEXIS  HERNANDEZ HERNANDEZ</t>
  </si>
  <si>
    <t>20220462</t>
  </si>
  <si>
    <t>JORGE ALEXIS HERNANDEZ HERNANDEZ</t>
  </si>
  <si>
    <t xml:space="preserve">PRESTAR SERVICIOS PROFESIONALES PARA EJECUTAR LAS ACTUACIONES TECNICAS DE EVALUACION, CONTROL Y SEGUIMIENTO AL ARBOLADO URBANO O PREVENCION DE SU RIESGO DE VOLCAMIENTO
</t>
  </si>
  <si>
    <t>OK-PAA-PREDIS-Validar SIPSE</t>
  </si>
  <si>
    <t>322022_7710</t>
  </si>
  <si>
    <t>164072784</t>
  </si>
  <si>
    <t>MIGUEL ANGEL ORTIZ GUEVARA</t>
  </si>
  <si>
    <t>20220170</t>
  </si>
  <si>
    <t>332022_7710</t>
  </si>
  <si>
    <t>164122784</t>
  </si>
  <si>
    <t>NÉSTOR LEONARDO SALAMANCA CÓRDOBA</t>
  </si>
  <si>
    <t>20221286</t>
  </si>
  <si>
    <t>NESTOR LEONARDO SALAMANCA CORDOBA</t>
  </si>
  <si>
    <t>342022_7710</t>
  </si>
  <si>
    <t>164132784</t>
  </si>
  <si>
    <t>CAMILO ANDRES BUENAVENTURA GONZALEZ</t>
  </si>
  <si>
    <t>20221245</t>
  </si>
  <si>
    <t>352022_7710</t>
  </si>
  <si>
    <t>164182784</t>
  </si>
  <si>
    <t>JORGE ENRIQUE SUAREZ VELA</t>
  </si>
  <si>
    <t>20221424</t>
  </si>
  <si>
    <t>362022_7710</t>
  </si>
  <si>
    <t>164212784</t>
  </si>
  <si>
    <t>DIANA MARIA ARIAS QUEVEDO</t>
  </si>
  <si>
    <t>20221187</t>
  </si>
  <si>
    <t>372022_7710</t>
  </si>
  <si>
    <t>164242784</t>
  </si>
  <si>
    <t>ROSMARY  OTALORA ALVARADO</t>
  </si>
  <si>
    <t>20220615</t>
  </si>
  <si>
    <t>ROSMARY OTALORA ALVARADO</t>
  </si>
  <si>
    <t>382022_7710</t>
  </si>
  <si>
    <t>164312784</t>
  </si>
  <si>
    <t>MONICA  FIGUEROA GARCIA</t>
  </si>
  <si>
    <t>20221444</t>
  </si>
  <si>
    <t>MONICA FIGUEROA GARCIA</t>
  </si>
  <si>
    <t>392022_7710</t>
  </si>
  <si>
    <t>164342784</t>
  </si>
  <si>
    <t>FRANCISCO JOSE PAEZ GAITAN</t>
  </si>
  <si>
    <t>20221059</t>
  </si>
  <si>
    <t>402022_7710</t>
  </si>
  <si>
    <t>164392784</t>
  </si>
  <si>
    <t>CAMILO  ERNESTO BARBOSA RODRIGUEZ</t>
  </si>
  <si>
    <t>20221377</t>
  </si>
  <si>
    <t>CAMILO ERNESTO BARBOSA RODRIGUEZ</t>
  </si>
  <si>
    <t>412022_7710</t>
  </si>
  <si>
    <t>164432784</t>
  </si>
  <si>
    <t>LIGIA  MONGUA LUCERO</t>
  </si>
  <si>
    <t>20220614</t>
  </si>
  <si>
    <t>LIGIA MONGUA LUCERO</t>
  </si>
  <si>
    <t>422022_7710</t>
  </si>
  <si>
    <t>164512784</t>
  </si>
  <si>
    <t>UBER  DANILO HERNANDEZ BROCHERO</t>
  </si>
  <si>
    <t>SDA-CPS-20221289</t>
  </si>
  <si>
    <t>UBER DANILO HERNANDEZ BROCHERO</t>
  </si>
  <si>
    <t>432022_7710</t>
  </si>
  <si>
    <t>164572784</t>
  </si>
  <si>
    <t>JOHANA MARCELA BERMUDEZ ANGARITA</t>
  </si>
  <si>
    <t>20220177</t>
  </si>
  <si>
    <t>442022_7710</t>
  </si>
  <si>
    <t>164642784</t>
  </si>
  <si>
    <t>DANIELA ALEJANDRA GUTIERREZ VANEGAS</t>
  </si>
  <si>
    <t>20220484</t>
  </si>
  <si>
    <t>452022_7710</t>
  </si>
  <si>
    <t>164722784</t>
  </si>
  <si>
    <t>MARÍA  ALEJANDRA  RICAURTE  VALLEJO</t>
  </si>
  <si>
    <t>20221266</t>
  </si>
  <si>
    <t>MARIA ALEJANDRA RICAURTE VALLEJO</t>
  </si>
  <si>
    <t>462022_7710</t>
  </si>
  <si>
    <t>164772784</t>
  </si>
  <si>
    <t>DANIEL  EDUARDO  GIL  BECERRA</t>
  </si>
  <si>
    <t>20220178</t>
  </si>
  <si>
    <t>DANIEL EDUARDO GIL BECERRA</t>
  </si>
  <si>
    <t>472022_7710</t>
  </si>
  <si>
    <t>164832784</t>
  </si>
  <si>
    <t>DIANA  FERNANDA ALFARO  ROCHA</t>
  </si>
  <si>
    <t>20220643</t>
  </si>
  <si>
    <t>DIANA FERNANDA ALFARO ROCHA</t>
  </si>
  <si>
    <t>482022_7710</t>
  </si>
  <si>
    <t>164892784</t>
  </si>
  <si>
    <t>GUSTAVO ADOLFO FERNANDEZ SALAMANCA</t>
  </si>
  <si>
    <t>20220353</t>
  </si>
  <si>
    <t>492022_7710</t>
  </si>
  <si>
    <t>164962784</t>
  </si>
  <si>
    <t>DANNY ALEXANDER CARREÑO  MORA</t>
  </si>
  <si>
    <t>20220485</t>
  </si>
  <si>
    <t>DANNY ALEXANDER CARREÑO MORA</t>
  </si>
  <si>
    <t>502022_7710</t>
  </si>
  <si>
    <t>165012784</t>
  </si>
  <si>
    <t>SANDRA MILENA DAZA GONZALEZ</t>
  </si>
  <si>
    <t>20220567</t>
  </si>
  <si>
    <t>512022_7710</t>
  </si>
  <si>
    <t>165122784</t>
  </si>
  <si>
    <t>ANA MARIA ARCINIEGAS TOCORA</t>
  </si>
  <si>
    <t>20220583</t>
  </si>
  <si>
    <t>522022_7710</t>
  </si>
  <si>
    <t>165252784</t>
  </si>
  <si>
    <t>YEIMI GINETH ROMERO BARRERO</t>
  </si>
  <si>
    <t>20221027</t>
  </si>
  <si>
    <t>"PRESTAR SERVICIOS PROFESIONALES PARA EJECUTAR LAS ACTUACIONES TECNICAS DE EVALUACION, CONTROL Y SEGUIMIENTO AL ARBOLADO URBANO O PREVENCION DE SU RIESGO DE VOLCAMIENTO
"</t>
  </si>
  <si>
    <t>532022_7710</t>
  </si>
  <si>
    <t>165322784</t>
  </si>
  <si>
    <t xml:space="preserve">LINA  ALEJANDRA  ECHAVARRÍA  ARDILA </t>
  </si>
  <si>
    <t>20221267</t>
  </si>
  <si>
    <t>LINA ALEJANDRA ECHAVARRIA ARDILA</t>
  </si>
  <si>
    <t>542022_7710</t>
  </si>
  <si>
    <t>165412784</t>
  </si>
  <si>
    <t>LUIS JAVIER  CONTRERAS GOMEZ</t>
  </si>
  <si>
    <t>20220797</t>
  </si>
  <si>
    <t>LUIS JAVIER CONTRERAS GOMEZ</t>
  </si>
  <si>
    <t>552022_7710</t>
  </si>
  <si>
    <t>165482784</t>
  </si>
  <si>
    <t>ISAURA  GOMEZ ORTEGA</t>
  </si>
  <si>
    <t>20220787</t>
  </si>
  <si>
    <t>ISAURA GOMEZ ORTEGA</t>
  </si>
  <si>
    <t>562022_7710</t>
  </si>
  <si>
    <t>165542784</t>
  </si>
  <si>
    <t>JHON JAIME CASTRO GOMEZ</t>
  </si>
  <si>
    <t>20220879</t>
  </si>
  <si>
    <t>572022_7710</t>
  </si>
  <si>
    <t>165592784</t>
  </si>
  <si>
    <t>LORENA PATRICIA ESPITIA PALENCIA</t>
  </si>
  <si>
    <t>20221130</t>
  </si>
  <si>
    <t>582022_7710</t>
  </si>
  <si>
    <t>165692784</t>
  </si>
  <si>
    <t>PRESTAR SERVICIOS PROFESIONALES PARA ATENDER LAS SOLICITUDES RELACIONADAS CON LA AFECTACIÓN A LA INFRAESTRUCTURA URBANA DE LA CIUDAD CAUSADAS POR EL ARBOLADO URBANO.</t>
  </si>
  <si>
    <t>RONALD SIDNEY MARTINEZ BOTELLO</t>
  </si>
  <si>
    <t>20220117</t>
  </si>
  <si>
    <t>PRESTAR SERVICIOS PROFESIONALES PARA ATENDER LAS SOLICITUDES RELACIONADAS CON LA AFECTACION A LA INFRAESTRUCTURA URBANA DE LA CIUDAD CAUSADAS POR EL ARBOLADO URBANO</t>
  </si>
  <si>
    <t xml:space="preserve">PRESTAR SERVICIOS PROFESIONALES PARA ATENDER LAS SOLICITUDES RELACIONADAS CON LA AFECTACION A LA INFRAESTRUCTURA URBANA DE LA CIUDAD CAUSADAS POR EL ARBOLADO URBANO
</t>
  </si>
  <si>
    <t>592022_7710</t>
  </si>
  <si>
    <t>165812785</t>
  </si>
  <si>
    <t xml:space="preserve">PRESTAR SERVICIOS PROFESIONALES PARA ANALIZAR Y BRINDAR SOPORTE TÉCNICO EN ASPECTOS RELACIONADOS CON LOS SISTEMAS DE INFORMACIÓN GEOGRÁFICA PARA LA EVALUACIÓN, CONTROL Y SEGUIMIENTO AL ARBOLADO URBANO. </t>
  </si>
  <si>
    <t>ROSAURA MARIA DEL PILAR VELANDIA DIAZ</t>
  </si>
  <si>
    <t>20220428</t>
  </si>
  <si>
    <t>PRESTAR SERVICIOS PROFESIONALES PARA ANALIZAR Y BRINDAR SOPORTE TECNICO EN ASPECTOS RELACIONADOS CON LOS SISTEMAS DE INFORMACION GEOGRAFICA PARA LA EVALUACION, CONTROL Y SEGUIMIENTO AL ARBOLADO URBANO</t>
  </si>
  <si>
    <t xml:space="preserve">PRESTAR SERVICIOS PROFESIONALES PARA ANALIZAR Y BRINDAR SOPORTE TECNICO EN ASPECTOS RELACIONADOS CON LOS SISTEMAS DE INFORMACION GEOGRAFICA PARA LA EVALUACION, CONTROL Y SEGUIMIENTO AL ARBOLADO URBANO 
</t>
  </si>
  <si>
    <t>602022_7710</t>
  </si>
  <si>
    <t>165882784</t>
  </si>
  <si>
    <t>PRESTAR SERVICIOS PROFESIONALES PARA EJECUTAR ACTUACIONES DE EVALUACIÓN Y PREVENCIÓN SOBRE EL RECURSO ARBÓREO DE LA CIUDAD.</t>
  </si>
  <si>
    <t>HEIDY NATHALY BENAVIDES MANRIQUE</t>
  </si>
  <si>
    <t>20220424</t>
  </si>
  <si>
    <t>PRESTAR SERVICIOS PROFESIONALES PARA EJECUTAR ACTUACIONES DE EVALUACION Y PREVENCION SOBRE EL RECURSO ARBOREO DE LA CIUDAD</t>
  </si>
  <si>
    <t xml:space="preserve">PRESTAR SERVICIOS PROFESIONALES PARA EJECUTAR ACTUACIONES DE EVALUACION Y PREVENCION SOBRE EL RECURSO ARBOREO DE LA CIUDAD
</t>
  </si>
  <si>
    <t>PRESTAR SERVICIOS PROFESIONALES PARA EJECUTAR ACTUACIONES DE EVALUACIONY PREVENCION SOBRE EL RECURSO ARBOREO DE LA CIUDAD</t>
  </si>
  <si>
    <t>612022_7710</t>
  </si>
  <si>
    <t>2784</t>
  </si>
  <si>
    <t>Pendiente</t>
  </si>
  <si>
    <t>622022_7710</t>
  </si>
  <si>
    <t>162882780</t>
  </si>
  <si>
    <t>EJECUTAR 115.000 ACTUACIONES TÉCNICAS O JURÍDICAS DE EVALUACIÓN, CONTROL, SEGUIMIENTO Y PREVENCIÓN SOBRE EL ARBOLADO URBANO DE BOGOTÁ D.C.  //  O232020200882120 - SERVICIOS DE ASESORAMIENTO Y REPRESENTACIÓN JURÍDICA RELATIVOS A OTROS CAMPOS DEL DERECHO  //  1-100-F001-VA-RECURSOS DISTRITO</t>
  </si>
  <si>
    <t>O232020200882120</t>
  </si>
  <si>
    <t>SERVICIOS DE ASESORAMIENTO Y REPRESENTACIÓN JURÍDICA RELATIVOS A OTROS CAMPOS DEL DERECHO</t>
  </si>
  <si>
    <t>PRESTAR SERVICIOS PROFESIONALES PARA ORIENTAR, REVISAR Y VIABILIZAR JURÍDICAMENTE LOS ACTOS ADMINISTRATIVOS Y DEMÁS TRÁMITES JURÍDICOS REQUERIDOS PARA LA ADECUADA GESTIÓN Y MANEJO DEL ARBOLADO URBANO.</t>
  </si>
  <si>
    <t>ALEXANDRA  CALDERON SANCHEZ</t>
  </si>
  <si>
    <t>20220530</t>
  </si>
  <si>
    <t>ALEXANDRA CALDERON SANCHEZ</t>
  </si>
  <si>
    <t>PRESTAR SERVICIOS PROFESIONALES PARA ORIENTAR, REVISAR Y VIABILIZAR JURIDICAMENTE LOS ACTOS ADMINISTRATIVOS Y DEMAS TRAMITES JURIDICOS REQUERIDOS PARA LA ADECUADA GESTION Y MANEJO DEL ARBOLADO URBANO</t>
  </si>
  <si>
    <t>PRESTAR SERVICIOS PROFESIONALES PARA ORIENTAR, REVISAR Y VIABILIZARJURIDICAMENTE LOS ACTOS ADMINISTRATIVOS Y DEMAS TRAMITES JURIDICOSREQUERIDOS PARA LA ADECUADA GESTION Y MANEJO DEL ARBOLADO URBANO</t>
  </si>
  <si>
    <t>632022_7710</t>
  </si>
  <si>
    <t>163002780</t>
  </si>
  <si>
    <t>PRESTAR SERVICIOS PROFESIONALES PARA REVISAR Y/O PROYECTAR LOS ACTOS ADMINISTRATIVOS Y DEMÁS ACTUACIONES JURÍDICAS RELACIONADAS CON LA PROTECCIÓN Y CONSERVACIÓN DEL RECURSO ARBÓREO DE LA CIUDAD.</t>
  </si>
  <si>
    <t>ROSA ELENA ARANGO MONTOYA</t>
  </si>
  <si>
    <t>20220531</t>
  </si>
  <si>
    <t>PRESTAR SERVICIOS PROFESIONALES PARA REVISAR Y/O PROYECTAR LOS ACTOS ADMINISTRATIVOS Y DEMAS ACTUACIONES JURIDICAS RELACIONADAS CON LA PROTECCION Y CONSERVACION DEL RECURSO ARBOREO DE LA CIUDAD</t>
  </si>
  <si>
    <t>PRESTAR SERVICIOS PROFESIONALES PARA REVISAR Y/O PROYECTAR LOS ACTOSADMINISTRATIVOS Y DEMAS ACTUACIONES JURIDICAS RELACIONADAS CON LAPROTECCION Y CONSERVACION DEL RECURSO ARBOREO DE LA CIUDAD</t>
  </si>
  <si>
    <t>642022_7710</t>
  </si>
  <si>
    <t>163132780</t>
  </si>
  <si>
    <t>DIANA MARCELA MILLAN  SALCEDO</t>
  </si>
  <si>
    <t>20220790</t>
  </si>
  <si>
    <t>DIANA MARCELA MILLAN SALCEDO</t>
  </si>
  <si>
    <t>652022_7710</t>
  </si>
  <si>
    <t>163182780</t>
  </si>
  <si>
    <t>MARTHA LUCIA OSORIO ROSAS</t>
  </si>
  <si>
    <t>20220534</t>
  </si>
  <si>
    <t>662022_7710</t>
  </si>
  <si>
    <t>163292780</t>
  </si>
  <si>
    <t>PRESTAR SERVICIOS PROFESIONALES PARA GESTIONAR LAS RESPUESTAS A LOS REQUERIMIENTOS DE DESPACHOS JUDICIALES, ENTES DE CONTROL Y PETICIONES EN GENERAL.</t>
  </si>
  <si>
    <t>NIDIA LUCIA DELGADO RODRIGUEZ</t>
  </si>
  <si>
    <t>20211171</t>
  </si>
  <si>
    <t>NIDIA LUCILA DELGADO RODRIGUEZ</t>
  </si>
  <si>
    <t>PRESTAR SERVICIOS PROFESIONALES PARA GESTIONAR LAS RESPUESTAS A LOS REQUERIMIENTOS DE DESPACHOS JUDICIALES, ENTES DE CONTROL Y PETICIONES EN GENERAL</t>
  </si>
  <si>
    <t>672022_7710</t>
  </si>
  <si>
    <t>163412780</t>
  </si>
  <si>
    <t xml:space="preserve">PRESTAR SERVICIOS PROFESIONALES PARA PROYECTAR LOS ACTOS ADMINISTRATIVOS Y DEMÁS ACTUACIONES JURÍDICAS RELACIONADAS CON LA PROTECCIÓN Y CONSERVACIÓN DEL RECURSO ARBÓREO DE LA CIUDAD. </t>
  </si>
  <si>
    <t>DIANA  CAROLINA CORONADO PACHON</t>
  </si>
  <si>
    <t>20221119</t>
  </si>
  <si>
    <t>DIANA CAROLINA CORONADO PACHON</t>
  </si>
  <si>
    <t>PRESTAR SERVICIOS PROFESIONALES PARA PROYECTAR LOS ACTOS ADMINISTRATIVOS Y DEMAS ACTUACIONES JURIDICAS RELACIONADAS CON LA PROTECCION Y CONSERVACION DEL RECURSO ARBOREO DE LA CIUDAD</t>
  </si>
  <si>
    <t>682022_7710</t>
  </si>
  <si>
    <t>163492780</t>
  </si>
  <si>
    <t>KAREN ANDREA ALBARRAN  LEON</t>
  </si>
  <si>
    <t>20221037</t>
  </si>
  <si>
    <t>KAREN ANDREA ALBARRAN LEON</t>
  </si>
  <si>
    <t>692022_7710</t>
  </si>
  <si>
    <t>163562780</t>
  </si>
  <si>
    <t>DIANA  PAOLA LOPEZ  PEREZ</t>
  </si>
  <si>
    <t>20220943</t>
  </si>
  <si>
    <t>DIANA PAOLA LOPEZ PEREZ</t>
  </si>
  <si>
    <t>702022_7710</t>
  </si>
  <si>
    <t>163742780</t>
  </si>
  <si>
    <t>EDEL ZARAY RAMIREZ LEON</t>
  </si>
  <si>
    <t>20221040</t>
  </si>
  <si>
    <t>PRESTAR SERVICIOS PROFESIONALES PARA PROYECTAR LOS ACTOS ADMINISTRATIVOSY DEMAS ACTUACIONES JURIDICAS RELACIONADAS CON LA PROTECCION YCONSERVACION DEL RECURSO ARBOREO DE LA CIUDAD</t>
  </si>
  <si>
    <t>712022_7710</t>
  </si>
  <si>
    <t>163892780</t>
  </si>
  <si>
    <t>SERGIO  GEOVANNY TOCANCIPA ARIZA</t>
  </si>
  <si>
    <t>20221125</t>
  </si>
  <si>
    <t>SERGIO GEOVANNY TOCANCIPA ARIZA</t>
  </si>
  <si>
    <t>722022_7710</t>
  </si>
  <si>
    <t>163952780</t>
  </si>
  <si>
    <t>HERNAN DAVID RIVERA RINCON</t>
  </si>
  <si>
    <t>20221041</t>
  </si>
  <si>
    <t>732022_7710</t>
  </si>
  <si>
    <t>166662780</t>
  </si>
  <si>
    <t>WILLIAM OLMEDO   PALACIOS   DELGADO</t>
  </si>
  <si>
    <t>20220762</t>
  </si>
  <si>
    <t>WILLIAM OLMEDO PALACIOS DELGADO</t>
  </si>
  <si>
    <t>742022_7710</t>
  </si>
  <si>
    <t>164352780</t>
  </si>
  <si>
    <t>CARLOS ENRIQUE SAAVEDRA VALDIRI</t>
  </si>
  <si>
    <t>20221160</t>
  </si>
  <si>
    <t>752022_7710</t>
  </si>
  <si>
    <t>164422780</t>
  </si>
  <si>
    <t>PRESTAR SERVICIOS PROFESIONALES PARA ANALIZAR, PROYECTAR Y SUSTANCIAR JURÍDICAMENTE LAS ACTUACIONES ADMINISTRATIVAS DE BAJA COMPLEJIDAD DERIVADAS DE LA EVALUACIÓN, CONTROL Y SEGUIMIENTO AL ARBOLADO URBANO.</t>
  </si>
  <si>
    <t>DAYANNA IBETH ALARCON CRUZ</t>
  </si>
  <si>
    <t>20220584</t>
  </si>
  <si>
    <t>PRESTAR SERVICIOS PROFESIONALES PARA ANALIZAR, PROYECTAR Y SUSTANCIAR JURIDICAMENTE LAS ACTUACIONES ADMINISTRATIVAS DE BAJA COMPLEJIDAD DERIVADAS DE LA EVALUACION, CONTROL Y SEGUIMIENTO AL ARBOLADO URBANO</t>
  </si>
  <si>
    <t>PRESTAR SERVICIOS PROFESIONALES PARA ANALIZAR, PROYECTAR Y SUSTANCIARJURIDICAMENTE LAS ACTUACIONES ADMINISTRATIVAS DE BAJA COMPLEJIDADDERIVADAS DE LA EVALUACION, CONTROL Y SEGUIMIENTO AL ARBOLADO URBANO</t>
  </si>
  <si>
    <t>762022_7710</t>
  </si>
  <si>
    <t>164482780</t>
  </si>
  <si>
    <t>DANNY VERONICA CORTES PEÑA</t>
  </si>
  <si>
    <t>20220487</t>
  </si>
  <si>
    <t>772022_7710</t>
  </si>
  <si>
    <t>164842780</t>
  </si>
  <si>
    <t xml:space="preserve">LEIDY DANIELA PEÑA MARTINEZ </t>
  </si>
  <si>
    <t>20220383</t>
  </si>
  <si>
    <t>LEIDY DANIELA PEÑA MARTINEZ</t>
  </si>
  <si>
    <t>782022_7710</t>
  </si>
  <si>
    <t>164902780</t>
  </si>
  <si>
    <t>VIVIAN ANDREA ALVAREZ FORERO</t>
  </si>
  <si>
    <t>20220352</t>
  </si>
  <si>
    <t>792022_7710</t>
  </si>
  <si>
    <t>162832786</t>
  </si>
  <si>
    <t>EJECUTAR 115.000 ACTUACIONES TÉCNICAS O JURÍDICAS DE EVALUACIÓN, CONTROL, SEGUIMIENTO Y PREVENCIÓN SOBRE EL ARBOLADO URBANO DE BOGOTÁ D.C.  //  O232020200882199 - OTROS SERVICIOS JURÍDICOS N.C.P.  //  1-100-F001-VA-RECURSOS DISTRITO</t>
  </si>
  <si>
    <t>O232020200882199</t>
  </si>
  <si>
    <t>OTROS SERVICIOS JURÍDICOS N.C.P.</t>
  </si>
  <si>
    <t>PRESTAR SERVICIOS PROFESIONALES PARA BRINDAR ASESORÍA JURÍDICA Y ADELANTAR LA GESTIÓN PARA LLEVAR A CABO LOS PROCESOS CONTRACTUALES REQUERIDOS EN EL PROCESO DE EVALUACIÓN, CONTROL Y SEGUIMIENTO AL ARBOLADO URBANO.</t>
  </si>
  <si>
    <t>ALBA LUCERO CORREDOR MARTIN</t>
  </si>
  <si>
    <t>20220499</t>
  </si>
  <si>
    <t>PRESTAR SERVICIOS PROFESIONALES PARA BRINDAR ASESORIA JURIDICA Y ADELANTAR LA GESTION PARA LLEVAR A CABO LOS PROCESOS CONTRACTUALES REQUERIDOS EN EL PROCESO DE EVALUACION, CONTROL Y SEGUIMIENTO AL ARBOLADO URBANO</t>
  </si>
  <si>
    <t>802022_7710</t>
  </si>
  <si>
    <t>162852787</t>
  </si>
  <si>
    <t>EJECUTAR 115.000 ACTUACIONES TÉCNICAS O JURÍDICAS DE EVALUACIÓN, CONTROL, SEGUIMIENTO Y PREVENCIÓN SOBRE EL ARBOLADO URBANO DE BOGOTÁ D.C.  //  O232020200991114 - SERVICIOS DE PLANIFICACIÓN ECONÓMICA, SOCIAL Y ESTADÍSTICA DE LA ADMINISTRACIÓN PUBLICA  //  1-100-F001-VA-RECURSOS DISTRITO</t>
  </si>
  <si>
    <t>O232020200991114</t>
  </si>
  <si>
    <t>SERVICIOS DE PLANIFICACIÓN ECONÓMICA, SOCIAL Y ESTADÍSTICA DE LA ADMINISTRACIÓN PUBLICA</t>
  </si>
  <si>
    <t>PRESTAR SERVICIOS PROFESIONALES PARA LIDERAR, GESTIONAR Y MONITOREAR LOS PROCESOS DE PLANEACIÓN Y SEGUIMIENTO FINANCIERO REQUERIDOS PARA LA EJECUCIÓN DE LAS ACTUACIONES TÉCNICAS Y JURÍDICAS SOBRE EL ARBOLADO URBANO.</t>
  </si>
  <si>
    <t>CINDY  GISSEL  PARRA  TRUJILLO</t>
  </si>
  <si>
    <t>20220030</t>
  </si>
  <si>
    <t>CINDY GISSEL PARRA TRUJILLO</t>
  </si>
  <si>
    <t>PRESTAR SERVICIOS PROFESIONALES PARA LIDERAR, GESTIONAR Y MONITOREAR LOS PROCESOS DE PLANEACION Y SEGUIMIENTO FINANCIERO REQUERIDOS PARA LA EJECUCION DE LAS ACTUACIONES TECNICAS Y JURIDICAS SOBRE EL ARBOLADO URBANO</t>
  </si>
  <si>
    <t>PRESTAR SERVICIOS PROFESIONALES PARA LIDERAR, GESTIONAR Y MONITOREAR LOSPROCESOS DE PLANEACION Y SEGUIMIENTO FINANCIERO REQUERIDOS PARA LA EJECUCION DE LAS ACTUACIONES TECNICAS Y JURIDICAS SOBRE EL ARBOLADO URBANO</t>
  </si>
  <si>
    <t>812022_7710</t>
  </si>
  <si>
    <t>163302792</t>
  </si>
  <si>
    <t>EJECUTAR 115.000 ACTUACIONES TÉCNICAS O JURÍDICAS DE EVALUACIÓN, CONTROL, SEGUIMIENTO Y PREVENCIÓN SOBRE EL ARBOLADO URBANO DE BOGOTÁ D.C.  //  O232020200991116 - SERVICIOS DE LOS ÓRGANOS DE CONTROL Y OTRAS INSTITUCIONES  //  1-100-F001-VA-RECURSOS DISTRITO</t>
  </si>
  <si>
    <t>O232020200991116</t>
  </si>
  <si>
    <t>SERVICIOS DE LOS ÓRGANOS DE CONTROL Y OTRAS INSTITUCIONES</t>
  </si>
  <si>
    <t>PRESTAR SERVICIOS PROFESIONALES PARA GESTIONAR LAS ACTIVIDADES DE SEGUIMIENTO A LOS PROCESOS Y PROCEDIMIENTOS DE ATENCIÓN OPORTUNA A PQRS Y DEMÁS ACTUACIONES DE SEGUIMIENTO REQUERIDAS PARA LA PROTECCIÓN DEL ARBOLADO URBANO</t>
  </si>
  <si>
    <t>SLEYNA  VASQUEZ RODRIGUEZ</t>
  </si>
  <si>
    <t>20220179</t>
  </si>
  <si>
    <t>SLEYNA VASQUEZ RODRIGUEZ</t>
  </si>
  <si>
    <t>PRESTAR SERVICIOS PROFESIONALES PARA GESTIONAR LAS ACTIVIDADES DE SEGUIMIENTO A LOS PROCESOS Y PROCEDIMIENTOS DE ATENCION OPORTUNA A PQRS Y DEMAS ACTUACIONES DE SEGUIMIENTO REQUERIDAS PARA LA PROTECCION DEL ARBOLADO URBANO</t>
  </si>
  <si>
    <t>PRESTAR SERVICIOS PROFESIONALES PARA GESTIONAR LAS ACTIVIDADES DESEGUIMIENTO A LOS PROCESOS Y PROCEDIMIENTOS DE ATENCION OPORTUNA A PQRSY DEMAS ACTUACIONES DE SEGUIMIENTO REQUERIDAS PARA LA PROTECCION DELARBOLADO URBANO</t>
  </si>
  <si>
    <t>822022_7710</t>
  </si>
  <si>
    <t>163592792</t>
  </si>
  <si>
    <t>PRESTAR SERVICIOS PROFESIONALES PARA REALIZAR LA REVISIÓN, ACTUALIZACIÓN Y SEGUIMIENTO DE LOS PROCESOS Y PROCEDIMIENTOS REQUERIDOS PARA LA PROTECCIÓN DEL ARBOLADO URBANO</t>
  </si>
  <si>
    <t>MARCELA  PLAZAS TORRES</t>
  </si>
  <si>
    <t>20220725</t>
  </si>
  <si>
    <t>MARCELA PLAZAS TORRES</t>
  </si>
  <si>
    <t>PRESTAR SERVICIOS PROFESIONALES PARA REALIZAR LA REVISION, ACTUALIZACION Y SEGUIMIENTO DE LOS PROCESOS Y PROCEDIMIENTOS REQUERIDOS PARA LA PROTECCION DEL ARBOLADO URBANO</t>
  </si>
  <si>
    <t>832022_7710</t>
  </si>
  <si>
    <t>163812788</t>
  </si>
  <si>
    <t>EJECUTAR 115.000 ACTUACIONES TÉCNICAS O JURÍDICAS DE EVALUACIÓN, CONTROL, SEGUIMIENTO Y PREVENCIÓN SOBRE EL ARBOLADO URBANO DE BOGOTÁ D.C.  //  O232020200882221 - SERVICIOS DE CONTABILIDAD  //  1-100-F001-VA-RECURSOS DISTRITO</t>
  </si>
  <si>
    <t>O232020200882221</t>
  </si>
  <si>
    <t>SERVICIOS DE CONTABILIDAD</t>
  </si>
  <si>
    <t xml:space="preserve">PRESTAR SERVICIOS PROFESIONALES PARA REALIZAR EL SEGUIMIENTO FINANCIERO, CONTABLE Y ADMINISTRATIVO DERIVADO DE LAS ACTUACIONES TÉCNICAS Y JURÍDICAS DE EVALUACIÓN, CONTROL, SEGUIMIENTO Y PREVENCIÓN SOBRE EL RECURSO ARBÓREO DE LA CIUDAD. </t>
  </si>
  <si>
    <t>KAREN LORENA RAMOS VELASQUEZ</t>
  </si>
  <si>
    <t>20220440</t>
  </si>
  <si>
    <t>PRESTAR SERVICIOS PROFESIONALES PARA REALIZAR EL SEGUIMIENTO FINANCIERO, CONTABLE Y ADMINISTRATIVO DERIVADO DE LAS ACTUACIONES TECNICAS Y JURIDICAS DE EVALUACION, CONTROL, SEGUIMIENTO Y PREVENCION SOBRE EL RECURSO ARBOREO DE LA CIUDAD</t>
  </si>
  <si>
    <t>842022_7710</t>
  </si>
  <si>
    <t>162942789</t>
  </si>
  <si>
    <t>EJECUTAR 115.000 ACTUACIONES TÉCNICAS O JURÍDICAS DE EVALUACIÓN, CONTROL, SEGUIMIENTO Y PREVENCIÓN SOBRE EL ARBOLADO URBANO DE BOGOTÁ D.C.  //  O232020200885940 - SERVICIOS ADMINISTRATIVOS COMBINADOS DE OFICINA  //  1-100-F001-VA-RECURSOS DISTRITO</t>
  </si>
  <si>
    <t>O232020200885940</t>
  </si>
  <si>
    <t>SERVICIOS ADMINISTRATIVOS COMBINADOS DE OFICINA</t>
  </si>
  <si>
    <t>PRESTAR SERVICIOS DE APOYO A LA GESTIÓN PARA ADELANTAR LOS TRÁMITES ADMINISTRATIVOS DE LOS DOCUMENTOS QUE INGRESAN Y EGRESAN A LA SSFFS.</t>
  </si>
  <si>
    <t>RUSSY ESBELSA UMAÑA GIL</t>
  </si>
  <si>
    <t>20220064</t>
  </si>
  <si>
    <t>PRESTAR SERVICIOS DE APOYO A LA GESTION PARA ADELANTAR LOS TRAMITES ADMINISTRATIVOS DE LOS DOCUMENTOS QUE INGRESAN Y EGRESAN A LA SSFFS</t>
  </si>
  <si>
    <t>PRESTAR SERVICIOS DE APOYO A LA GESTION PARA ADELANTAR LOS TRAMITESADMINISTRATIVOS DE LOS DOCUMENTOS QUE INGRESAN Y EGRESAN A LA SSFFS</t>
  </si>
  <si>
    <t>852022_7710</t>
  </si>
  <si>
    <t>164172789</t>
  </si>
  <si>
    <t>PRESTAR SERVICIOS DE APOYO A LA GESTIÓN EN LAS ACTIVIDADES ADMINISTRATIVAS Y TÉCNICAS RELACIONADAS CON LA EVALUACIÓN, CONTROL, SEGUIMIENTO Y PREVENCIÓN SOBRE EL RECURSO ARBÓREO DE LA CIUDAD</t>
  </si>
  <si>
    <t>CLAUDIA  PATRICIA PARDO ZAMORA</t>
  </si>
  <si>
    <t>20220992</t>
  </si>
  <si>
    <t>CLAUDIA PATRICIA PARDO ZAMORA</t>
  </si>
  <si>
    <t>PRESTAR SERVICIOS DE APOYO A LA GESTION EN LAS ACTIVIDADES ADMINISTRATIVAS Y TECNICAS RELACIONADAS CON LA EVALUACION, CONTROL, SEGUIMIENTO Y PREVENCION SOBRE EL RECURSO ARBOREO DE LA CIUDAD</t>
  </si>
  <si>
    <t>862022_7710</t>
  </si>
  <si>
    <t>165832790</t>
  </si>
  <si>
    <t>EJECUTAR 115.000 ACTUACIONES TÉCNICAS O JURÍDICAS DE EVALUACIÓN, CONTROL, SEGUIMIENTO Y PREVENCIÓN SOBRE EL ARBOLADO URBANO DE BOGOTÁ D.C.  //  O232020200885954 - SERVICIOS DE PREPARACIÓN DE DOCUMENTOS Y OTROS SERVICIOS ESPECIALIZADOS DE APOYO A OFICINA  //  1-100-F001-VA-RECURSOS DISTRITO</t>
  </si>
  <si>
    <t>O232020200885954</t>
  </si>
  <si>
    <t>SERVICIOS DE PREPARACIÓN DE DOCUMENTOS Y OTROS SERVICIOS ESPECIALIZADOS DE APOYO A OFICINA</t>
  </si>
  <si>
    <t>PRESTAR SERVICIOS PROFESIONALES PARA LIDERAR EL GRUPO DE GESTIÓN DOCUMENTAL Y EXPEDIENTES A CARGO DE LA SSFFS.</t>
  </si>
  <si>
    <t>MARIA  CAMILA  PINEDA  CHARRY</t>
  </si>
  <si>
    <t>20220024</t>
  </si>
  <si>
    <t>MARIA CAMILA PINEDA CHARRY</t>
  </si>
  <si>
    <t>PRESTAR SERVICIOS PROFESIONALES PARA LIDERAR EL GRUPO DE GESTION DOCUMENTAL Y EXPEDIENTES A CARGO DE LA SSFFS</t>
  </si>
  <si>
    <t>872022_7710</t>
  </si>
  <si>
    <t>166702783</t>
  </si>
  <si>
    <t>EJECUTAR 115.000 ACTUACIONES TÉCNICAS O JURÍDICAS DE EVALUACIÓN, CONTROL, SEGUIMIENTO Y PREVENCIÓN SOBRE EL ARBOLADO URBANO DE BOGOTÁ D.C.  //  O232020200668014 - SERVICIOS DE GESTIÓN DOCUMENTAL  //  1-100-F001-VA-RECURSOS DISTRITO</t>
  </si>
  <si>
    <t>O232020200668014</t>
  </si>
  <si>
    <t>SERVICIOS DE GESTIÓN DOCUMENTAL</t>
  </si>
  <si>
    <t>PRESTAR SERVICIOS DE APOYO A LA GESTIÓN PARA LA ADECUADA ADMINISTRACIÓN, ORGANIZACIÓN Y CONSERVACIÓN DE LOS EXPEDIENTES Y ARCHIVO DE GESTIÓN DOCUMENTAL Y EL TRÁMITE DE NOTIFICACIONES Y COMUNICACIONES DE ACTOS ADMINISTRATIVOS Y CONCEPTOS TÉCNICOS A CARGO DE LA SSFFS.</t>
  </si>
  <si>
    <t>YURANI  MURILLO CORREA</t>
  </si>
  <si>
    <t>20220412</t>
  </si>
  <si>
    <t>YURANI MURILLO CORREA</t>
  </si>
  <si>
    <t>PRESTAR SERVICIOS DE APOYO A LA GESTION PARA LA ADECUADA ADMINISTRACION, ORGANIZACION Y CONSERVACION DE LOS EXPEDIENTES Y ARCHIVO DE GESTION DOCUMENTAL Y EL TRAMITE DE NOTIFICACIONES Y COMUNICACIONES DE ACTOS ADMINISTRATIVOS Y CONCEPTOS TECNICOS A CARGO DE LA SSFFS</t>
  </si>
  <si>
    <t>PRESTAR SERVICIOS DE APOYO A LA GESTION PARA LA ADECUADA ADMINISTRACION,ORGANIZACION Y CONSERVACION DE LOS EXPEDIENTES Y ARCHIVO DE GESTIONDOCUMENTAL Y EL TRAMITE DE NOTIFICACIONES Y COMUNICACIONES DE ACTOSADMINISTRATIVOS Y CONCEPTOS TECNICOS A CARGO DE LA SSFFS</t>
  </si>
  <si>
    <t>882022_7710</t>
  </si>
  <si>
    <t>167072783</t>
  </si>
  <si>
    <t>MARLEN ROCIO GONZALEZ  GARCIA</t>
  </si>
  <si>
    <t>20220415</t>
  </si>
  <si>
    <t>MARLEN ROCIO GONZALEZ GARCIA</t>
  </si>
  <si>
    <t>892022_7710</t>
  </si>
  <si>
    <t>167342783</t>
  </si>
  <si>
    <t>ANGY KATHERINNE BOHORQUEZ VELANDIA</t>
  </si>
  <si>
    <t>20220842</t>
  </si>
  <si>
    <t>902022_7710</t>
  </si>
  <si>
    <t>167532783</t>
  </si>
  <si>
    <t>JUAN CAMILO AREVALO PEÑA</t>
  </si>
  <si>
    <t>20220556</t>
  </si>
  <si>
    <t>912022_7710</t>
  </si>
  <si>
    <t>167892783</t>
  </si>
  <si>
    <t xml:space="preserve">PAULA ANDREA CADENA BARRIOS </t>
  </si>
  <si>
    <t>20220491</t>
  </si>
  <si>
    <t>PAULA ANDREA CADENA BARRIOS</t>
  </si>
  <si>
    <t>922022_7710</t>
  </si>
  <si>
    <t>168422783</t>
  </si>
  <si>
    <t>GONZALO  CHACON SACHICA</t>
  </si>
  <si>
    <t>20220779</t>
  </si>
  <si>
    <t>GONZALO CHACON SACHICA</t>
  </si>
  <si>
    <t>932022_7710</t>
  </si>
  <si>
    <t>2790</t>
  </si>
  <si>
    <t>PRESTAR SERVICIOS PROFESIONALES PARA LA REVISIÓN DE LOS DOCUMENTOS GENERADOS EN EL TRÁMITE DE NOTIFICACIÓN, COMUNICACIÓN Y PUBLICACIÓN DE LOS ACTOS ADMINISTRATIVOS EMANADOS POR LA SDA EN DESARROLLO DEL PROCESO DE EVALUACIÓN CONTROL Y SEGUIMIENTO AL ARBOLADO URBANO.</t>
  </si>
  <si>
    <t>PRESTAR SERVICIOS PROFESIONALES PARA LA REVISION DE LOS DOCUMENTOS GENERADOS EN EL TRAMITE DE NOTIFICACION, COMUNICACION Y PUBLICACION DE LOS ACTOS ADMINISTRATIVOS EMANADOS POR LA SDA EN DESARROLLO DEL PROCESO DE EVALUACION CONTROL Y SEGUIMIENTO AL ARBOLADO URBANO</t>
  </si>
  <si>
    <t>942022_7710</t>
  </si>
  <si>
    <t>952022_7710</t>
  </si>
  <si>
    <t>962022_7710</t>
  </si>
  <si>
    <t>REORIENTACIÓN DE RECURSOS</t>
  </si>
  <si>
    <t>REORIENTACION DE RECURSOS</t>
  </si>
  <si>
    <t>Saldo Meta</t>
  </si>
  <si>
    <t>972022_7710</t>
  </si>
  <si>
    <t>2783</t>
  </si>
  <si>
    <t>982022_7710</t>
  </si>
  <si>
    <t>2786</t>
  </si>
  <si>
    <t>992022_7710</t>
  </si>
  <si>
    <t>2788</t>
  </si>
  <si>
    <t>1002022_7710</t>
  </si>
  <si>
    <t>2785</t>
  </si>
  <si>
    <t>1012022_7710</t>
  </si>
  <si>
    <t>2789</t>
  </si>
  <si>
    <t>1022022_7710</t>
  </si>
  <si>
    <t>2787</t>
  </si>
  <si>
    <t>1032022_7710</t>
  </si>
  <si>
    <t>1042022_7710</t>
  </si>
  <si>
    <t>2780</t>
  </si>
  <si>
    <t>1052022_7710</t>
  </si>
  <si>
    <t>2792</t>
  </si>
  <si>
    <t>1062022_7710</t>
  </si>
  <si>
    <t>2791</t>
  </si>
  <si>
    <t>EJECUTAR 115.000 ACTUACIONES TÉCNICAS O JURÍDICAS DE EVALUACIÓN, CONTROL, SEGUIMIENTO Y PREVENCIÓN SOBRE EL ARBOLADO URBANO DE BOGOTÁ D.C.  //  O2320201003083899997 - ARTÍCULOS N.C.P. PARA PROTECCIÓN  //  1-100-F001-VA-RECURSOS DISTRITO</t>
  </si>
  <si>
    <t>O2320201003083899997</t>
  </si>
  <si>
    <t>ARTÍCULOS N.C.P. PARA PROTECCIÓN</t>
  </si>
  <si>
    <t>ADQUIRIR ELEMENTOS DE PROTECCIÓN PERSONAL, BIOSEGURIDAD, SEGURIDAD INDUSTRIAL, ERGONÓMICOS DE OFICINA Y ATENCIÓN DE EMERGENCIAS, PARA EL CUMPLIMIENTO DE LAS ACCIONES DESARROLLADAS POR LA SECRETARIA DISTRITAL DE AMBIENTE</t>
  </si>
  <si>
    <t>CCE-07</t>
  </si>
  <si>
    <t>SELECCIÓN ABREVIADA SUBASTA INVERSA</t>
  </si>
  <si>
    <t>46181500;46181600;46181700;46181800;46181900;416182000;46182100;46182200;46182300;46182400</t>
  </si>
  <si>
    <t>Selección abreviada subasta inversa</t>
  </si>
  <si>
    <t>ADQUIRIR ELEMENTOS DE PROTECCION PERSONAL, BIOSEGURIDAD, SEGURIDAD INDUSTRIAL, ERGONOMICOS DE OFICINA Y ATENCION DE EMERGENCIAS, PARA EL CUMPLIMIENTO DE LAS ACCIONES DESARROLLADAS POR LA SECRETARIA DISTRITAL DE AMBIENTE</t>
  </si>
  <si>
    <t>1072022_7710</t>
  </si>
  <si>
    <t>2781</t>
  </si>
  <si>
    <t>EJECUTAR 115.000 ACTUACIONES TÉCNICAS O JURÍDICAS DE EVALUACIÓN, CONTROL, SEGUIMIENTO Y PREVENCIÓN SOBRE EL ARBOLADO URBANO DE BOGOTÁ D.C.  //  O232020200668021 - SERVICIOS LOCALES DE MENSAJERÍA NACIONAL  //  1-100-F001-VA-RECURSOS DISTRITO</t>
  </si>
  <si>
    <t>O232020200668021</t>
  </si>
  <si>
    <t>SERVICIOS LOCALES DE MENSAJERÍA NACIONAL</t>
  </si>
  <si>
    <t>PRESTAR EL SERVICIO DE MENSAJERÍA ESPECIALIZADA Y CORREO CERTIFICADO PARA LA ADMISIÓN, RECIBO Y ENVÍO A NIVEL URBANO Y NACIONAL, DE LA CORRESPONDENCIA GENERADA POR LA SECRETARIA DISTRITAL DE AMBIENTE EN VIRTUD DE SU GESTIÓN</t>
  </si>
  <si>
    <t>78102203;78102205;78102206</t>
  </si>
  <si>
    <t>PRESTAR EL SERVICIO DE MENSAJERIA ESPECIALIZADA Y CORREO CERTIFICADO PARA LA ADMISION, RECIBO Y ENVIO A NIVEL URBANO Y NACIONAL, DE LA CORRESPONDENCIA GENERADA POR LA SECRETARIA DISTRITAL DE AMBIENTE EN VIRTUD DE SU GESTION</t>
  </si>
  <si>
    <t>1082022_7710</t>
  </si>
  <si>
    <t>176612782</t>
  </si>
  <si>
    <t>EJECUTAR 115.000 ACTUACIONES TÉCNICAS O JURÍDICAS DE EVALUACIÓN, CONTROL, SEGUIMIENTO Y PREVENCIÓN SOBRE EL ARBOLADO URBANO DE BOGOTÁ D.C.  //  O232020200664114 - SERVICIOS DE TRANSPORTE TERRESTRE ESPECIAL LOCAL DE PASAJEROS  //  1-100-F001-VA-RECURSOS DISTRITO</t>
  </si>
  <si>
    <t>O232020200664114</t>
  </si>
  <si>
    <t>SERVICIOS DE TRANSPORTE TERRESTRE ESPECIAL LOCAL DE PASAJEROS</t>
  </si>
  <si>
    <t>PRESTAR EL SERVICIO DE TRANSPORTE PÚBLICO TERRESTRE AUTOMOTOR ESPECIAL DE PASAJEROS Y DE CARGA PARA EL DESARROLLO DE LAS ACTIVIDADES MISIONALES Y DE INVERSIÓN QUE ADELANTE LA SECRETARIA DISTRITAL DE AMBIENTE</t>
  </si>
  <si>
    <t>CCE-02</t>
  </si>
  <si>
    <t>LICITACIÓN PÚBLICA</t>
  </si>
  <si>
    <t>78101800;78111800</t>
  </si>
  <si>
    <t xml:space="preserve"> </t>
  </si>
  <si>
    <t>Licitación pública</t>
  </si>
  <si>
    <t>20211360</t>
  </si>
  <si>
    <t>Por Cargar en SIPSE</t>
  </si>
  <si>
    <t>TRANSPORTES ESPECIALES F.S.G S.A.S</t>
  </si>
  <si>
    <t>PRESTAR EL SERVICIO DE TRANSPORTE PUBLICO TERRESTRE AUTOMOTOR ESPECIAL DE PASAJEROS Y DE CARGA PARA EL DESARROLLO DE LAS ACTIVIDADES MISIONALES Y DE INVERSION QUE ADELANTE LA SECRETARIA DISTRITAL DE AMBIENTE</t>
  </si>
  <si>
    <t xml:space="preserve">"1332022-7657","1152022-7702","1082022-7710","1312022-7710","432022-7711","692022-7711","122022-7743","202022-7743","322022-7743","362022-7769","62022-7769","712022-7769","902022-7769","112022-7780","332022-7780","352022-7780","422022-7780","1132022-7789","1422022-7789","292022-7789","102022-7794","722022-7794","342022-7805","362022-7811","372022-7811","382022-7811","62022-7814","312022-7820" PRESTAR EL SERVICIO DE TRANSPORTE PUBLICO TERRESTRE AUTOMOTOR ESPECIAL DE PASAJEROS Y DE CARGA PARA EL DESARROLLO DE LAS ACTIVIDADES MISIONALES Y DE INVERSION QUE ADELANTE LA SECRETARIA DISTRITAL DE AMBIENTE
</t>
  </si>
  <si>
    <t>ESTE CDP REMPLAZA LOS CDP EXTRAPRESUPUESALES 50, 49, 48, 46, 45, 54, 51 , 56, 52, 53, 55, 47, 57, PRESTAR EL SERVICIO DE TRANSPORTE PUBLICO TERRESTRE AUTOMOTOR ESPECIAL DDE PASAJEROS Y DE CARGA PARA EL DESARROLLO DE LAS ACTIVIDADES MISIONALES Y DE INVERSION QUE ADELANTE LA SECRETARIA DISTRITAL DE AMBIENTE</t>
  </si>
  <si>
    <t>Por Cargar</t>
  </si>
  <si>
    <t>SOLICITUD PAGO</t>
  </si>
  <si>
    <t>1092022_7710</t>
  </si>
  <si>
    <t>165032793</t>
  </si>
  <si>
    <t>EJECUTAR 24.000 ACTUACIONES TÉCNICAS O JURÍDICAS DE EVALUACIÓN, CONTROL, SEGUIMIENTO Y PREVENCIÓN SOBRE EL RECURSO FLORA EN EL DISTRITO CAPITAL.  //  O232020200994900 - OTROS SERVICIOS DE PROTECCIÓN DEL MEDIO AMBIENTE N.C.P.  //  1-100-F001-VA-RECURSOS DISTRITO</t>
  </si>
  <si>
    <t>239 - AUMENTAR EN UN 15% LAS ACTUACIONES TÉCNICAS O JURÍDICAS DE EVALUACIÓN, CONTROL, SEGUIMIENTO Y PREVENCIÓN SOBRE EL RECURSO FLORA.</t>
  </si>
  <si>
    <t>AUMENTAR LA GESTIÓN PARA CONTROLAR EL TRÁFICO DE LA FLORA MADERABLE Y NO MADERABLE.</t>
  </si>
  <si>
    <t>O232020200994900</t>
  </si>
  <si>
    <t>OTROS SERVICIOS DE PROTECCIÓN DEL MEDIO AMBIENTE N.C.P.</t>
  </si>
  <si>
    <t>PRESTAR SERVICIOS PROFESIONALES PARA ADELANTAR LA PLANEACIÓN Y LIDERAR LAS ACTUACIONES TENDIENTES A DISMINUIR EL NÚMERO DE EMPRESAS FORESTALES NO REGISTRADAS O QUE INCUMPLAN LA NORMATIVIDAD AMBIENTAL EN MATERIA FORESTAL</t>
  </si>
  <si>
    <t xml:space="preserve">3204053_Servicio de monitoreo y seguimiento de la biodiversidad y los servicios ecosistémicos </t>
  </si>
  <si>
    <t>SERVICIO DE MONITOREO Y SEGUIMIENTO DE LA BIODIVERSIDAD Y LOS SERVICIOS ECOSISTÉMICOS</t>
  </si>
  <si>
    <t>MARIA  FERNANDA ALVAREZ GALLARDO</t>
  </si>
  <si>
    <t>20220389</t>
  </si>
  <si>
    <t>MARIA FERNANDA ALVAREZ GALLARDO</t>
  </si>
  <si>
    <t>PRESTAR SERVICIOS PROFESIONALES PARA ADELANTAR LA PLANEACION Y LIDERAR LAS ACTUACIONES TENDIENTES A DISMINUIR EL NUMERO DE EMPRESAS FORESTALES NO REGISTRADAS O QUE INCUMPLAN LA NORMATIVIDAD AMBIENTAL EN MATERIA FORESTAL</t>
  </si>
  <si>
    <t>1102022_7710</t>
  </si>
  <si>
    <t>165152793</t>
  </si>
  <si>
    <t>PRESTAR SERVICIOS PROFESIONALES PARA LIDERAR LAS ACTUACIONES CONDUCENTES A DISMINUIR EL TRÁFICO ILEGAL DE ESPECÍMENES DE FLORA EN LA JURISDICCIÓN DE LA SDA.</t>
  </si>
  <si>
    <t>HECTOR MAURICIO ZEA SANDOVAL</t>
  </si>
  <si>
    <t>20220795</t>
  </si>
  <si>
    <t>PRESTAR SERVICIOS PROFESIONALES PARA LIDERAR LAS ACTUACIONES CONDUCENTES A DISMINUIR EL TRAFICO ILEGAL DE ESPECIMENES DE FLORA EN LA JURISDICCION DE LA SDA</t>
  </si>
  <si>
    <t>1112022_7710</t>
  </si>
  <si>
    <t>165222793</t>
  </si>
  <si>
    <t>PRESTAR SERVICIOS PROFESIONALES PARA LIDERAR LAS ACTUACIONES ENCAMINADAS AL CONTROL AL APROVECHAMIENTO Y COMERCIALIZACIÓN DEL RECURSO FLORA SILVESTRE.</t>
  </si>
  <si>
    <t>CAMILO ESTEBAN CADENA VARGAS</t>
  </si>
  <si>
    <t>20220759</t>
  </si>
  <si>
    <t>PRESTAR SERVICIOS PROFESIONALES PARA LIDERAR LAS ACTUACIONES ENCAMINADAS AL CONTROL AL APROVECHAMIENTO Y COMERCIALIZACION DEL RECURSO FLORA SILVESTRE</t>
  </si>
  <si>
    <t>PRESTAR SERVICIOS PROFESIONALES PARA LIDERAR LAS ACTUACIONES ENCAMINADASAL CONTROL AL APROVECHAMIENTO Y COMERCIALIZACION DEL RECURSO FLORASILVESTRE</t>
  </si>
  <si>
    <t>1122022_7710</t>
  </si>
  <si>
    <t>2793</t>
  </si>
  <si>
    <t>PRESTAR SERVICIOS PROFESIONALES PARA EJECUTAR ACTUACIONES DE EVALUACIÓN, SEGUIMIENTO Y CONTROL A EMPRESAS FORESTALES QUE ADELANTEN ACTIVIDADES EN LA JURISDICCIÓN DE LA SDA.</t>
  </si>
  <si>
    <t>PRESTAR SERVICIOS PROFESIONALES PARA EJECUTAR ACTUACIONES DE EVALUACION, SEGUIMIENTO Y CONTROL A EMPRESAS FORESTALES QUE ADELANTEN ACTIVIDADES EN LA JURISDICCION DE LA SDA</t>
  </si>
  <si>
    <t>1132022_7710</t>
  </si>
  <si>
    <t>165432793</t>
  </si>
  <si>
    <t xml:space="preserve">PRESTAR SERVICIOS PROFESIONALES PARA EJECUTAR ACTUACIONES DE EVALUACIÓN, SEGUIMIENTO, CONTROL Y PREVENCIÓN AL APROVECHAMIENTO Y COMERCIALIZACIÓN DEL RECURSO FLORA. </t>
  </si>
  <si>
    <t>DIANA LUCIA VARGAS ROJAS</t>
  </si>
  <si>
    <t>20220750</t>
  </si>
  <si>
    <t>PRESTAR SERVICIOS PROFESIONALES PARA EJECUTAR ACTUACIONES DE EVALUACION, SEGUIMIENTO, CONTROL Y PREVENCION AL APROVECHAMIENTO Y COMERCIALIZACION DEL RECURSO FLORA</t>
  </si>
  <si>
    <t>1142022_7710</t>
  </si>
  <si>
    <t>165532793</t>
  </si>
  <si>
    <t>RAYID AHMED RODRIGUEZ MIRANDA</t>
  </si>
  <si>
    <t>20220356</t>
  </si>
  <si>
    <t>1152022_7710</t>
  </si>
  <si>
    <t>1162022_7710</t>
  </si>
  <si>
    <t>165792793</t>
  </si>
  <si>
    <t>PRESTAR SERVICIOS PROFESIONALES PARA EJECUTAR ACTUACIONES TÉCNICAS DE EVALUACIÓN, SEGUIMIENTO, CONTROL Y PREVENCIÓN DEL TRÁFICO DEL RECURSO FLORA.</t>
  </si>
  <si>
    <t>JOHN FREDY ZARATE BERMUDEZ</t>
  </si>
  <si>
    <t>20220388</t>
  </si>
  <si>
    <t>PRESTAR SERVICIOS PROFESIONALES PARA EJECUTAR ACTUACIONES TECNICAS DE EVALUACION, SEGUIMIENTO, CONTROL Y PREVENCION DEL TRAFICO DEL RECURSO FLORA</t>
  </si>
  <si>
    <t>PRESTAR SERVICIOS PROFESIONALES PARA EJECUTAR ACTUACIONES TECNICAS DEEVALUACION, SEGUIMIENTO, CONTROL Y PREVENCION DEL TRAFICO DEL RECURSOFLORA</t>
  </si>
  <si>
    <t>1172022_7710</t>
  </si>
  <si>
    <t>165902793</t>
  </si>
  <si>
    <t>JANETH MARCELA CAMACHO BENITEZ</t>
  </si>
  <si>
    <t>20220387</t>
  </si>
  <si>
    <t>1182022_7710</t>
  </si>
  <si>
    <t>165992793</t>
  </si>
  <si>
    <t>BIBIANA ANDREA PERALTA GOMEZ</t>
  </si>
  <si>
    <t>20221045</t>
  </si>
  <si>
    <t>PRESTAR SERVICIOS PROFESIONALES PARA EJECUTAR ACTUACIONES TECNICAS DE EVALUACION, SEGUIMIENTO, CONTROL Y PREVENCION DEL TRAFICO DELRECURSO FLORA</t>
  </si>
  <si>
    <t>1192022_7710</t>
  </si>
  <si>
    <t>166082793</t>
  </si>
  <si>
    <t>MERLYN KATHERINE CAICEDO VILLAMARIN</t>
  </si>
  <si>
    <t>20221131</t>
  </si>
  <si>
    <t>1202022_7710</t>
  </si>
  <si>
    <t>166192793</t>
  </si>
  <si>
    <t>PRESTAR SERVICIOS PROFESIONALES PARA EJECUTAR ACTUACIONES DE EVALUACIÓN, SEGUIMIENTO, CONTROL Y PREVENCIÓN AL APROVECHAMIENTO, COMERCIALIZACIÓN Y MOVILIZACIÓN DEL RECURSO FLORA EN LAS OFICINAS DE ENLACE.</t>
  </si>
  <si>
    <t>SEBASTIAN  NIETO OLIVEROS</t>
  </si>
  <si>
    <t>20220390</t>
  </si>
  <si>
    <t>SEBASTIAN NIETO OLIVEROS</t>
  </si>
  <si>
    <t>PRESTAR SERVICIOS PROFESIONALES PARA EJECUTAR ACTUACIONES DE EVALUACION, SEGUIMIENTO, CONTROL Y PREVENCION AL APROVECHAMIENTO, COMERCIALIZACION Y MOVILIZACION DEL RECURSO FLORA EN LAS OFICINAS DE ENLACE</t>
  </si>
  <si>
    <t>1212022_7710</t>
  </si>
  <si>
    <t>166262793</t>
  </si>
  <si>
    <t>YEISON FABIAN HERNANDEZ YATE</t>
  </si>
  <si>
    <t>20221164</t>
  </si>
  <si>
    <t>1222022_7710</t>
  </si>
  <si>
    <t>166362793</t>
  </si>
  <si>
    <t>PRESTAR SERVICIOS PROFESIONALES PARA APOYAR LAS ACTUACIONES ENCAMINADAS A DISMINUIR LA ILEGALIDAD EN EL APROVECHAMIENTO Y COMERCIALIZACIÓN DEL RECURSO FLORA.</t>
  </si>
  <si>
    <t>DIANA MILENA REINA AVILA</t>
  </si>
  <si>
    <t>20221184</t>
  </si>
  <si>
    <t>PRESTAR SERVICIOS PROFESIONALES PARA APOYAR LAS ACTUACIONES ENCAMINADAS A DISMINUIR LA ILEGALIDAD EN EL APROVECHAMIENTO Y COMERCIALIZACION DEL RECURSO FLORA</t>
  </si>
  <si>
    <t>1232022_7710</t>
  </si>
  <si>
    <t>166442793</t>
  </si>
  <si>
    <t>PRESTAR SERVICIOS PROFESIONALES PARA EJECUTAR ACTUACIONES TENDIENTES A DISMINUIR EL NÚMERO DE EMPRESAS FORESTALES NO REGISTRADAS O QUE INCUMPLAN LA NORMATIVIDAD AMBIENTAL EN MATERIA FORESTAL.</t>
  </si>
  <si>
    <t>MARIA FERNADA ALFONSO MARTINEZ</t>
  </si>
  <si>
    <t>20221170</t>
  </si>
  <si>
    <t>MARIA FERNANDA ALFONSO MARTINEZ</t>
  </si>
  <si>
    <t>PRESTAR SERVICIOS PROFESIONALES PARA EJECUTAR ACTUACIONES TENDIENTES A DISMINUIR EL NUMERO DE EMPRESAS FORESTALES NO REGISTRADAS O QUE INCUMPLAN LA NORMATIVIDAD AMBIENTAL EN MATERIA FORESTAL</t>
  </si>
  <si>
    <t>1242022_7710</t>
  </si>
  <si>
    <t>166492793</t>
  </si>
  <si>
    <t>ANA MARIA CUBILLOS LIEVANO</t>
  </si>
  <si>
    <t>20220659</t>
  </si>
  <si>
    <t>1252022_7710</t>
  </si>
  <si>
    <t>166562793</t>
  </si>
  <si>
    <t>LAURA ANDREA ZAMBRANO HURTADO</t>
  </si>
  <si>
    <t>20220325</t>
  </si>
  <si>
    <t>PRESTAR SERVICIOS PROFESIONALES PARA EJECUTAR ACTUACIONES TENDIENTES ADISMINUIR EL NUMERO DE EMPRESAS FORESTALES NO REGISTRADAS O QUEINCUMPLAN LA NORMATIVIDAD AMBIENTAL EN MATERIA FORESTAL</t>
  </si>
  <si>
    <t>1262022_7710</t>
  </si>
  <si>
    <t>168532795</t>
  </si>
  <si>
    <t>EJECUTAR 24.000 ACTUACIONES TÉCNICAS O JURÍDICAS DE EVALUACIÓN, CONTROL, SEGUIMIENTO Y PREVENCIÓN SOBRE EL RECURSO FLORA EN EL DISTRITO CAPITAL.  //  O232020200668014 - SERVICIOS DE GESTIÓN DOCUMENTAL  //  1-100-F001-VA-RECURSOS DISTRITO</t>
  </si>
  <si>
    <t>ANDREA DEL PILAR RODRIGUEZ MARTINEZ</t>
  </si>
  <si>
    <t>20221163</t>
  </si>
  <si>
    <t>1272022_7710</t>
  </si>
  <si>
    <t>168522795</t>
  </si>
  <si>
    <t>CRISTIAN  SEBASTIAN BERMUDEZ RODRIGUEZ</t>
  </si>
  <si>
    <t>20220564</t>
  </si>
  <si>
    <t>CRISTIAN SEBASTIAN BERMUDEZ RODRIGUEZ</t>
  </si>
  <si>
    <t>1282022_7710</t>
  </si>
  <si>
    <t>1292022_7710</t>
  </si>
  <si>
    <t>2795</t>
  </si>
  <si>
    <t>1302022_7710</t>
  </si>
  <si>
    <t>2796</t>
  </si>
  <si>
    <t>EJECUTAR 24.000 ACTUACIONES TÉCNICAS O JURÍDICAS DE EVALUACIÓN, CONTROL, SEGUIMIENTO Y PREVENCIÓN SOBRE EL RECURSO FLORA EN EL DISTRITO CAPITAL.  //  O2320201003083899997 - ARTÍCULOS N.C.P. PARA PROTECCIÓN  //  1-100-F001-VA-RECURSOS DISTRITO</t>
  </si>
  <si>
    <t>1312022_7710</t>
  </si>
  <si>
    <t>176612794</t>
  </si>
  <si>
    <t>EJECUTAR 24.000 ACTUACIONES TÉCNICAS O JURÍDICAS DE EVALUACIÓN, CONTROL, SEGUIMIENTO Y PREVENCIÓN SOBRE EL RECURSO FLORA EN EL DISTRITO CAPITAL.  //  O232020200664114 - SERVICIOS DE TRANSPORTE TERRESTRE ESPECIAL LOCAL DE PASAJEROS  //  1-100-F001-VA-RECURSOS DISTRITO</t>
  </si>
  <si>
    <t>1322022_7710</t>
  </si>
  <si>
    <t>167492778</t>
  </si>
  <si>
    <t>ATENDER EL 100% DE LOS CONCEPTOS TÉCNICOS QUE RECOMIENDAN ACTUACIONES ADMINISTRATIVAS SANCIONATORIAS DURANTE LA VIGENCIA PARA MEJORAR LA EFICIENCIA DEL PROCESO SANCIONATORIO AMBIENTAL  //  O232020200668014 - SERVICIOS DE GESTIÓN DOCUMENTAL  //  1-100-F001-VA-RECURSOS DISTRITO</t>
  </si>
  <si>
    <t>PRESTAR SERVICIOS DE APOYO A LA GESTIÓN PARA EL PROCESAMIENTO TÉCNICO ARCHIVÍSTICOS, DE CONSERVACIÓN DOCUMENTAL Y DIGITALIZACIÓN DE LOS EXPEDIENTES EN CUSTODIA DE LA DIRECCIÓN DE CONTROL AMBIENTAL CON OCASIÓN DEL PROCESO DE EVALUACIÓN, CONTROL, SEGUIMIENTO AMBIENTAL SOBRE EL ARBOLADO URBANO Y LA FLORA MADERABLE Y NO MADERABLE</t>
  </si>
  <si>
    <t>JAVIER  ALBERTO RAMOS  BELTRAN</t>
  </si>
  <si>
    <t>ATENDER 100 % DE LOS CONCEPTOS TÉCNICOS QUE RECOMIENDAN ACTUACIONES ADMINISTRATIVAS SANCIONATORIAS DURANTE LA VIGENCIA PARA MEJORAR LA EFICIENCIA DEL PROCESO SANCIONATORIO AMBIENTAL</t>
  </si>
  <si>
    <t>20220038</t>
  </si>
  <si>
    <t>JAVIER ALBERTO RAMOS BELTRAN</t>
  </si>
  <si>
    <t>PRESTAR SERVICIOS DE APOYO A LA GESTION PARA EL PROCESAMIENTO TECNICO ARCHIVISTICOS, DE CONSERVACION DOCUMENTAL Y DIGITALIZACION DE LOS EXPEDIENTES EN CUSTODIA DE LA DIRECCION DE CONTROL AMBIENTAL CON OCASION DEL PROCESO DE EVALUACION, CONTROL, SEGUIMIENTO AMBIENTAL SOBRE EL ARBOLADO URBANO Y LA FLORA MADERABLE Y NO MADERABLE</t>
  </si>
  <si>
    <t>PRESTAR SERVICIOS DE APOYO A LA GESTION PARA EL PROCESAMIENTO TECNICO ARCHIVISTICOS, DE CONSERVACION DOCUMENTAL Y DIGITALIZACION DE LOS EXPEDIENTES EN CUSTODIA DE LA DIRECCION DE CONTROL AMBIENTAL CON OCASION DEL PROCESO DE EVALUACION, CONTROL, SEGUIMIENTO AMBIENTAL SOBREEL ARBOLADO URBANO Y LA FLORA MADERABLE Y NO MADERABLE</t>
  </si>
  <si>
    <t>1332022_7710</t>
  </si>
  <si>
    <t>167562777</t>
  </si>
  <si>
    <t>ATENDER EL 100% DE LOS CONCEPTOS TÉCNICOS QUE RECOMIENDAN ACTUACIONES ADMINISTRATIVAS SANCIONATORIAS DURANTE LA VIGENCIA PARA MEJORAR LA EFICIENCIA DEL PROCESO SANCIONATORIO AMBIENTAL  //  O232020200994900 - OTROS SERVICIOS DE PROTECCIÓN DEL MEDIO AMBIENTE N.C.P.  //  1-100-F001-VA-RECURSOS DISTRITO</t>
  </si>
  <si>
    <t>PRESTAR SERVICIOS PROFESIONALES PARA ELABORAR LOS INFORMES DE CRITERIOS PARA LA IMPOSICIÓN DE SANCIONES EN DESARROLLO DEL TRÁMITE SANCIONATORIO AMBIENTAL QUE EN MATERIA DE CONTROL AMBIENTAL SEAN APLICABLES POR PARTE DE LA SDA COMO AUTORIDAD AMBIENTAL EN EL DISTRITO CAPITAL</t>
  </si>
  <si>
    <t>PATRICIA  MENDEZ ROA</t>
  </si>
  <si>
    <t>20220025</t>
  </si>
  <si>
    <t>PATRICIA MENDEZ ROA</t>
  </si>
  <si>
    <t>PRESTAR SERVICIOS PROFESIONALES PARA ELABORAR LOS INFORMES DE CRITERIOS PARA LA IMPOSICION DE SANCIONES EN DESARROLLO DEL TRAMITE SANCIONATORIO AMBIENTAL QUE EN MATERIA DE CONTROL AMBIENTAL SEAN APLICABLES POR PARTE DE LA SDA COMO AUTORIDAD AMBIENTAL EN EL DISTRITO CAPITAL</t>
  </si>
  <si>
    <t>PRESTAR SERVICIOS PROFESIONALES PARA ELABORAR LOS INFORMES DE CRITERIOSPARA LA IMPOSICION DE SANCIONES EN DESARROLLO DEL TRAMITE SANCIONATORIOAMBIENTAL QUE EN MATERIA DE CONTROL AMBIENTAL SEAN APLICABLES POR PARTEDE LA SDA COMO AUTORIDAD AMBIENTAL EN EL DISTRITO CAPITAL</t>
  </si>
  <si>
    <t>1342022_7710</t>
  </si>
  <si>
    <t>167592779</t>
  </si>
  <si>
    <t>ATENDER EL 100% DE LOS CONCEPTOS TÉCNICOS QUE RECOMIENDAN ACTUACIONES ADMINISTRATIVAS SANCIONATORIAS DURANTE LA VIGENCIA PARA MEJORAR LA EFICIENCIA DEL PROCESO SANCIONATORIO AMBIENTAL  //  O232020200885954 - SERVICIOS DE PREPARACIÓN DE DOCUMENTOS Y OTROS SERVICIOS ESPECIALIZADOS DE APOYO A OFICINA  //  1-100-F001-VA-RECURSOS DISTRITO</t>
  </si>
  <si>
    <t>PRESTAR SERVICIOS PROFESIONALES PARA LLEVAR A CABO EL PROCESO DE NOTIFICACIÓN Y COMUNICACIÓN DE LOS ACTOS ADMINISTRATIVOS DE CARÁCTER SANCIONATORIO AMBIENTAL ORIGINADOS EN EL PROCESO DE EVALUACIÓN, CONTROL Y SEGUIMIENTO AMBIENTAL FRENTE A LA AFECTACIÓN AL RECURSO FLORA.</t>
  </si>
  <si>
    <t>KAREN JOHANA RAMIREZ GONZALEZ</t>
  </si>
  <si>
    <t>20221547</t>
  </si>
  <si>
    <t>PRESTAR SERVICIOS PROFESIONALES PARA LLEVAR A CABO EL PROCESO DE NOTIFICACION Y COMUNICACION DE LOS ACTOS ADMINISTRATIVOS DE CARACTER SANCIONATORIO AMBIENTAL ORIGINADOS EN EL PROCESO DE EVALUACION, CONTROL Y SEGUIMIENTO AMBIENTAL FRENTE A LA AFECTACION AL RECURSO FLORA</t>
  </si>
  <si>
    <t>PRESTAR SERVICIOS PROFESIONALES PARA LLEVAR A CABO EL PROCESO DE NOTIFICACION Y COMUNICACION DE LOS ACTOS ADMINISTRATIVOS DE CARACTER SANCIONATORIO AMBIENTAL ORIGINADOS EN EL PROCESO DE EVALUACION,CONTROL Y SEGUIMIENTO AMBIENTAL FRENTE A LA AFECTACION AL RECURSO FLORA</t>
  </si>
  <si>
    <t>1352022_7710</t>
  </si>
  <si>
    <t>167632776</t>
  </si>
  <si>
    <t>ATENDER EL 100% DE LOS CONCEPTOS TÉCNICOS QUE RECOMIENDAN ACTUACIONES ADMINISTRATIVAS SANCIONATORIAS DURANTE LA VIGENCIA PARA MEJORAR LA EFICIENCIA DEL PROCESO SANCIONATORIO AMBIENTAL  //  O232020200882120 - SERVICIOS DE ASESORAMIENTO Y REPRESENTACIÓN JURÍDICA RELATIVOS A OTROS CAMPOS DEL DERECHO  //  1-100-F001-VA-RECURSOS DISTRITO</t>
  </si>
  <si>
    <t>PRESTAR SERVICIOS PROFESIONALES PARA ELABORAR Y REVISAR LOS ACTOS ADMINISTRATIVOS REQUERIDOS PARA EL IMPULSO DEL TRÁMITE SANCIONATORIO AMBIENTAL, ENMARCADOS EN EL PROCESO DE CONTROL EVALUACIÓN Y SEGUIMIENTO AMBIENTAL AL ARBOLADO URBANO Y AL RECURSO FLORA MADERABLE Y NO MADERABLE.</t>
  </si>
  <si>
    <t>LUIS  ORLANDO FORERO HIGUERA</t>
  </si>
  <si>
    <t>20220492</t>
  </si>
  <si>
    <t>LUIS ORLANDO FORERO HIGUERA</t>
  </si>
  <si>
    <t>PRESTAR SERVICIOS PROFESIONALES PARA ELABORAR Y REVISAR LOS ACTOS ADMINISTRATIVOS REQUERIDOS PARA EL IMPULSO DEL TRAMITE SANCIONATORIO AMBIENTAL, ENMARCADOS EN EL PROCESO DE CONTROL EVALUACION Y SEGUIMIENTO AMBIENTAL AL ARBOLADO URBANO Y AL RECURSO FLORA MADERABLE Y NO MADERABLE</t>
  </si>
  <si>
    <t>1362022_7710</t>
  </si>
  <si>
    <t>167652776</t>
  </si>
  <si>
    <t>PRESTAR SERVICIOS PROFESIONALES PARA APOYAR EN LA ELABORACIÓN DE LOS ACTOS ADMINISTRATIVOS REQUERIDOS PARA EL IMPULSO DEL PROCESO SANCIONATORIO AMBIENTAL ENMARCADO EN EL PROCESO DE EVALUACIÓN CONTROL Y SEGUIMIENTO AMBIENTAL AL RECURSO FLORA MADERABLE Y NO MADERABLE.</t>
  </si>
  <si>
    <t>ANGIE CATALINA AVENDAÑO CARRERO</t>
  </si>
  <si>
    <t>20220717</t>
  </si>
  <si>
    <t>PRESTAR SERVICIOS PROFESIONALES PARA APOYAR EN LA ELABORACION DE LOS ACTOS ADMINISTRATIVOS REQUERIDOS PARA EL IMPULSO DEL PROCESO SANCIONATORIO AMBIENTAL ENMARCADO EN EL PROCESO DE EVALUACION CONTROL Y SEGUIMIENTO AMBIENTAL AL RECURSO FLORA MADERABLE Y NO MADERABLE</t>
  </si>
  <si>
    <t>1372022_7710</t>
  </si>
  <si>
    <t>167732776</t>
  </si>
  <si>
    <t>PRESTAR SERVICIOS PROFESIONALES PARA ELABORAR Y REVISAR LOS ACTOS  ADMINISTRATIVOS REQUERIDOS PARA EL IMPULSO DEL TRÁMITE SANCIONATORIO AMBIENTAL, ENMARCADOS EN EL PROCESO DE CONTROL EVALUACIÓN Y SEGUIMIENTO AMBIENTAL AL ARBOLADO URBANO Y AL RECURSO FLORA MADERABLE Y NO MADERABLE</t>
  </si>
  <si>
    <t>JUAN PABLO ROJAS MEDINA</t>
  </si>
  <si>
    <t>20221362</t>
  </si>
  <si>
    <t>1382022_7710</t>
  </si>
  <si>
    <t>167762776</t>
  </si>
  <si>
    <t>PRESTAR SERVICIOS PROFESIONALES PARA ELABORAR Y REVISAR LOS ACTOS  ADMINISTRATIVOS REQUERIDOS PARA EL IMPULSO DEL TRÁMITE SANCIONATORIO AMBIENTAL, ENMARCADOS EN EL PROCESO DE CONTROL EVALUACIÓN Y SEGUIMIENTO AMBIENTAL AL ARBOLADO URBANO Y AL RECURSO FLORA MADERABLE Y NO MADERABLE.</t>
  </si>
  <si>
    <t>SANDRA JULIETH BARRIOS CASTILLO</t>
  </si>
  <si>
    <t>20220501</t>
  </si>
  <si>
    <t>PRESTAR SERVICIOS PROFESIONALES PARA ELABORAR Y REVISAR LOS ACTOSADMINISTRATIVOS REQUERIDOS PARA EL IMPULSO DEL TRAMITE SANCIONATORIOAMBIENTAL, ENMARCADOS EN EL PROCESO DE CONTROL EVALUACION Y SEGUIMIENTOAMBIENTAL AL ARBOLADO URBANO Y AL RECURSO FLORA MADERABLE Y NOMADERABLE</t>
  </si>
  <si>
    <t>1392022_7710</t>
  </si>
  <si>
    <t>2778</t>
  </si>
  <si>
    <t>1402022_7710</t>
  </si>
  <si>
    <t>2777</t>
  </si>
  <si>
    <t>1412022_7710</t>
  </si>
  <si>
    <t>2779</t>
  </si>
  <si>
    <t>1422022_7710</t>
  </si>
  <si>
    <t>2776</t>
  </si>
  <si>
    <t>1432022_7710</t>
  </si>
  <si>
    <t>176542793</t>
  </si>
  <si>
    <t>ADICIÓN AL CONTRATO DE PRESTACIÓN DE SERVICIOS  PROFESIONALES No. SDA-CPS-20210389, CUYO  OBJETO CONSISTE EN "PRESTAR SERVICIOS PROFESIONALES PARA APOYAR EL DESARROLLO DE LAS ACTUACIONES TÉCNICAS ORIENTADAS A DISMINUIR LA ILEGALIDAD EN EL APROVECHAMIENTO Y COMERCIALIZACIÓN DEL RECURSO FLORA"</t>
  </si>
  <si>
    <t>LINA MARCELA YAGUE DAVILA</t>
  </si>
  <si>
    <t>ADICION AL CONTRATO DE PRESTACION DE SERVICIOS PROFESIONALES No SDA-CPS-20210389, CUYO OBJETO CONSISTE EN "PRESTAR SERVICIOS PROFESIONALES PARA APOYAR EL DESARROLLO DE LAS ACTUACIONES TECNICAS ORIENTADAS A DISMINUIR LA ILEGALIDAD EN EL APROVECHAMIENTO Y COMERCIALIZACION DEL RECURSO FLORA"</t>
  </si>
  <si>
    <t>ADICION AL CONTRATO DE PRESTACION DE SERVICIOS PROFESIONALES NO SDA-CPS-20210389, CUYO OBJETO CONSISTE EN "PRESTAR SERVICIOS PROFESIONALES PARA APOYAR EL DESARROLLO DE LAS ACTUACIONES TECNICAS ORIENTADAS A DISMINUIR LA ILEGALIDAD EN EL APROVECHAMIENTO Y COMERCIALIZACION DEL RECURSO FLORA"</t>
  </si>
  <si>
    <t>ADICION AL CONTRATO DE PRESTACION DE SERVICIOS PROFESIONALES NOSDA-CPS-20210389, CUYO OBJETO CONSISTE EN "PRESTAR SERVICIOSPROFESIONALES PARA APOYAR EL DESARROLLO DE LAS ACTUACIONES TECNICASORIENTADAS A DISMINUIR LA ILEGALIDAD EN EL APROVECHAMIENTO YCOMERCIALIZACION DEL RECURSO FLORA"</t>
  </si>
  <si>
    <t>VERIFICACIÓN DE IDONEIDAD Y/O CONFORMACIÓN CARPETA CONTRATO</t>
  </si>
  <si>
    <t>revisar</t>
  </si>
  <si>
    <t>1442022_7710</t>
  </si>
  <si>
    <t>176552793</t>
  </si>
  <si>
    <t>ADICIÓN AL CONTRATO DE PRESTACIÓN DE SERVICIOS  PROFESIONALES No. SDA-CPS-20210109, CUYO  OBJETO CONSISTE EN "PRESTAR SERVICIOS PROFESIONALES PARA APOYAR LAS ACTUACIONES TÉCNICAS RELACIONADAS CON LA EVALUACIÓN, CONTROL, SEGUIMIENTO Y PREVENCION PARA DISMINUIR EL NÚMERO DE EMPRESAS FORESTALES NO REGISTRADAS O QUE INCUMPLAN LA NORMATIVIDAD VIGENTE."</t>
  </si>
  <si>
    <t xml:space="preserve">LEIDY CAROLINA CORREA GUAUQUE </t>
  </si>
  <si>
    <t>ADICION AL CONTRATO DE PRESTACION DE SERVICIOS PROFESIONALES No SDA-CPS-20210109, CUYO OBJETO CONSISTE EN "PRESTAR SERVICIOS PROFESIONALES PARA APOYAR LAS ACTUACIONES TECNICAS RELACIONADAS CON LA EVALUACION, CONTROL, SEGUIMIENTO Y PREVENCION PARA DISMINUIR EL NUMERO DE EMPRESAS FORESTALES NO REGISTRADAS O QUE INCUMPLAN LA NORMATIVIDAD VIGENTE"</t>
  </si>
  <si>
    <t>ADICION AL CONTRATO DE PRESTACION DE SERVICIOS PROFESIONALES NO SDA-CPS-20210109, CUYO OBJETO CONSISTE EN "PRESTAR SERVICIOS PROFESIONALES PARA APOYAR LAS ACTUACIONES TECNICAS RELACIONADAS CON LA EVALUACION, CONTROL, SEGUIMIENTO Y PREVENCION PARA DISMINUIR EL NUMERO DE EMPRESAS FORESTALES NO REGISTRADAS O QUE INCUMPLAN LA NORMATIVIDAD VIGENTE"</t>
  </si>
  <si>
    <t>ADICION AL CONTRATO DE PRESTACION DE SERVICIOS PROFESIONALES NO SDA-CPS-20210109, CUYO OBJETO CONSISTE EN "PRESTAR SERVICIOS PROFESIONALES PARA APOYAR LAS ACTUACIONES TECNICAS RELACIONADAS CON LA EVALUACION, CONTROL, SEGUIMIENTO Y PREVENCION PARA DISMINUIR EL NUMERO FORESTALES NO REGISTRADAS O QUE INCUMPLAN LA NORMATIVIDAD</t>
  </si>
  <si>
    <t>Proyecto</t>
  </si>
  <si>
    <t xml:space="preserve">Nombre </t>
  </si>
  <si>
    <t xml:space="preserve">META </t>
  </si>
  <si>
    <t>APROPIACION BOGDATA - PAA</t>
  </si>
  <si>
    <t xml:space="preserve"> VALOR CDP 
(Valor CDP BOGDATA / apropiación)</t>
  </si>
  <si>
    <t>COMPROMISOS
(Valor RPs/apropiación)</t>
  </si>
  <si>
    <t>GIROS BOGDATA
(Giro/Compromiso)</t>
  </si>
  <si>
    <t>SALDO POR COMPROMETER 
(Apropiación-RP´s)</t>
  </si>
  <si>
    <t>Control a los factores de deterioro del arbolado urbano y la flora en Bogotá</t>
  </si>
  <si>
    <t>Total 7710</t>
  </si>
  <si>
    <t>Etiquetas de fila</t>
  </si>
  <si>
    <t>Total general</t>
  </si>
  <si>
    <t>Suma de VALOR TOTAL ESTIMADO VIGENCIA ACTUAL</t>
  </si>
  <si>
    <t>Suma de Valor CDP BD</t>
  </si>
  <si>
    <t>Suma de Valor RP BD</t>
  </si>
  <si>
    <t>Suma de Giros BD</t>
  </si>
  <si>
    <t>PROYECTO</t>
  </si>
  <si>
    <t>META</t>
  </si>
  <si>
    <t>Suma de VALOR GIRO</t>
  </si>
  <si>
    <t>SIN GIRAR</t>
  </si>
  <si>
    <t>% SIN GIRO</t>
  </si>
  <si>
    <t>7710</t>
  </si>
  <si>
    <t>EJECUTAR 115000 ACTUACIONES TÉCNICAS O JURÍDICAS DE EVALUACIÓN, CONTROL, SEGUIMIENTO Y PREVENCIÓN SOBRE EL ARBOLADO URBANO DE BOGOTÁ DC</t>
  </si>
  <si>
    <t>EJECUTAR 24000 ACTUACIONES TÉCNICAS O JURÍDICAS DE EVALUACIÓN, CONTROL, SEGUIMIENTO Y PREVENCIÓN SOBRE EL RECURSO FLORA EN EL DISTRITO CAPITAL</t>
  </si>
  <si>
    <t>VALOR RESERVA</t>
  </si>
  <si>
    <t>VALOR GIRO</t>
  </si>
  <si>
    <t>CDP</t>
  </si>
  <si>
    <t>RP</t>
  </si>
  <si>
    <t>No Compromiso BD</t>
  </si>
  <si>
    <t xml:space="preserve">Beneficiario </t>
  </si>
  <si>
    <t>OBJETO BD</t>
  </si>
  <si>
    <t>1050</t>
  </si>
  <si>
    <t>856</t>
  </si>
  <si>
    <t>20210834</t>
  </si>
  <si>
    <t>JHON JAIRO AREVALO PEÑA</t>
  </si>
  <si>
    <t>PRESTAR SERVICIOS PROFESIONALES PARA LIDERAR, REVISAR Y ANALIZAR ELPROCESO DE ELABORACIÓN DEL INFORME DE CRITERIOS PARA LA IMPOSICIÓN DESANCIONES, Y CONCEPTOS TÉCNICOS PARA LA IMPOSICIÓN Y LEVANTAMIENTO DEMEDIDAS PREVENTIVAS, DE LOS PROCESOS REQUERIDOS QUE EN MATERIA DECONTROL AMBIENTAL SEAN APLICABLES PARA EL DISTRITO CAPITAL.</t>
  </si>
  <si>
    <t>2147</t>
  </si>
  <si>
    <t>2265</t>
  </si>
  <si>
    <t>20210067</t>
  </si>
  <si>
    <t>JUAN CARLOS AMADO MARTINEZ</t>
  </si>
  <si>
    <t>ADICIÓN AL CONTRATO DE PRESTACIÓN DE SERVICIOS DE APOYO A LA GESTIÓN NO.SDA-CPS-20210067, CUYO OBJETO CONSISTE EN "PRESTAR SERVICIOS DE APOYO  ALA GESTIÓN PARA LA ADECUADA ADMINISTRACIÓN, ORGANIZACIÓN Y  CONSERVACIÓNDE LOS DOCUMENTOS GENERAROS EN EL PROCESO DE EVALUACIÓN,  CONTROL YSEGUIMIENTO AMBIENTAL"</t>
  </si>
  <si>
    <t>2148</t>
  </si>
  <si>
    <t>2775</t>
  </si>
  <si>
    <t>ADICIÓN AL CONTRATO DE PRESTACIÓN DE SERVICIOS PROFESIONALES NO. SDA-CPS-20210834, CUYO OBJETO CONSISTE EN "PRESTAR SERVICIOS PROFESIONALES PARA LIDERAR, REVISAR Y ANALIZAR EL PROCESO DE  DEELABORACIÓN DEL INFORME DE CRITERIOS PARA LA IMPOSICIÓN DE SANCIONES YCONCEPTOS TÉCNICOS PARA LA IMPOSICIÓN Y LEVANTAMIENTO DE MEDIDAS PREVENTIVAS, DE LOS PROCESOS REQUERIDOS QUE EN MATERIA DE CONTROL AMBIENTAL SEAN APLICABLES PARA EL DISTRITO CAPITAL ."</t>
  </si>
  <si>
    <t>2149</t>
  </si>
  <si>
    <t>2365</t>
  </si>
  <si>
    <t>20210202</t>
  </si>
  <si>
    <t>ADEL MAURICIO LEGUIZAMON CEPEDA</t>
  </si>
  <si>
    <t>ADICIÓN AL CONTRATO DE PRESTACIÓN DE SERVICIOS DE APOYO A LA GESTIÓN NO.SDA-CPS-20210202, CUYO OBJETO CONSISTE EN "PRESTAR SERVICIOS DE  APOYO ALA GESTIÓN PARA EL DESARROLLO, INTERVENCIÓN Y TRÁMITE DE LOS  PROCESOSDE NOTIFICACIÓN Y LA CONSTRUCCIÓN DE LAS BASES DE DATOS  RELACIONADASCON LAS NOTIFICACIONES DE LOS ACTOS ADMINISTRATIVOS  ORIGINADOS EN ELPROCESO DE EVALUACIÓN, CONTROL Y SEGUIMIENTO AMBIENTAL".</t>
  </si>
  <si>
    <t>2151</t>
  </si>
  <si>
    <t>2022</t>
  </si>
  <si>
    <t>20210184</t>
  </si>
  <si>
    <t>KAREN JULIETH RINCON BETANCOURT</t>
  </si>
  <si>
    <t>ADICIÓN AL CONTRATO DE PRESTACIÓN DE SERVICIOS PROFESIONALES NO. SDA-CPS-20210184, CUYO OBJETO CONSISTE EN "PRESTAR SERVICIOS PROFESIONALES PARA ADELANTAR EL PROCESO DE NOTIFICACIÓN, COMUNICACIÓN YEJECUTORIA, DE LOS ACTOS ADMINISTRATIVOS ORIGINADOS EN EL PROCESO DE EVALUACIÓN, CONTROL Y SEGUIMIENTO AMBIENTAL.</t>
  </si>
  <si>
    <t>2152</t>
  </si>
  <si>
    <t>2016</t>
  </si>
  <si>
    <t>20210811</t>
  </si>
  <si>
    <t>WALTER ARLEY RINCON QUINTERO</t>
  </si>
  <si>
    <t>ADICIÓN AL CONTRATO DE PRESTACIÓN DE SERVICIOS PROFESIONALES NO.SDA-CPS-20210811, CUYO OBJETO CONSISTE EN "PRESTAR SERVICIOSPROFESIONALES PARA REALIZAR LAS ACTIVIDADES TENDIENTES A LA NOTIFICACIÓNDE LOS ACTOS ADMINISTRATIVOS ORIGINADOS DEL PROCESO DE EVALUACIÓN,CONTROL Y SEGUIMIENTO AMBIENTAL.</t>
  </si>
  <si>
    <t>2153</t>
  </si>
  <si>
    <t>2400</t>
  </si>
  <si>
    <t>20210200</t>
  </si>
  <si>
    <t>JENNIFER CAROLINA CANCELADO RODRIGUEZ</t>
  </si>
  <si>
    <t>ADICIÓN AL CONTRATO DE PRESTACIÓN DE SERVICIOS PROFESIONALES NO.SDA-CPS-20210200, CUYO OBJETO CONSISTE EN "PRESTAR SERVICIOSPROFESIONALES PARA PROYECTAR LOS ACTOS ADMINISTRATIVOS QUE IMPULSAN ELPROCESO SANCIONATORIO AMBIENTAL A PARTIR DEL CONCEPTO TÉCNICO QUERECOMIENDA LA ACTUACIÓN ADMINISTRATIVA".</t>
  </si>
  <si>
    <t>2180</t>
  </si>
  <si>
    <t>2275</t>
  </si>
  <si>
    <t>20210076</t>
  </si>
  <si>
    <t>JOSE DANIEL BAQUERO LUNA</t>
  </si>
  <si>
    <t>ADICIÓN AL CONTRATO DE PRESTACIÓN DE SERVICIOS PROFESIONALES NO.SDA-CPS-20210076, CUYO OBJETO CONSISTE EN "PRESTAR SERVICIOSPROFESIONALES PARA ANALIZAR, PROYECTAR Y REVISAR LOS ACTOSADMINISTRATIVOS QUE IMPULSAN Y DECIDEN DE FONDO EL PROCESO SANCIONATORIOAMBIENTAL A PARTIR DEL CONCEPTO TÉCNICO QUE RECOMIENDA LA ACTUACIÓNADMINISTRATIVA"</t>
  </si>
  <si>
    <t>2181</t>
  </si>
  <si>
    <t>2309</t>
  </si>
  <si>
    <t>20210104</t>
  </si>
  <si>
    <t>JUAN CAMILO DUSSAN BENAVIDES</t>
  </si>
  <si>
    <t>ADICIÓN AL CONTRATO DE PRESTACIÓN DE SERVICIOS DE APOYO A LA GESTIÓN NO.SDA-CPS-20210104, CUYO OBJETO CONSISTE EN "PRESTAR SERVICIOS DE APOYO  ALA GESTIÓN PARA EL DESARROLLO, INTERVENCIÓN Y TRÁMITE DE LOS PROCESOS DENOTIFICACIÓN Y LA CONSTRUCCIÓN DE LAS BASES DE DATOS RELACIONADAS  CONLAS NOTIFICACIONES DE LOS ACTOS ADMINISTRATIVOS ORIGINADOS  EN ELPROCESO DE EVALUACIÓN, CONTROL Y SEGUIMIENTO AMBIENTAL"</t>
  </si>
  <si>
    <t>2245</t>
  </si>
  <si>
    <t>2282</t>
  </si>
  <si>
    <t>20211637</t>
  </si>
  <si>
    <t>MARELVIS  CAMARGO OVALLE</t>
  </si>
  <si>
    <t>PRESTAR SERVICIOS PROFESIONALES PARA PROYECTAR LOS ACTOS ADMINISTRATIVOS QUE IMPULSAN EL PROCESO SANCIONATORIO AMBIENTAL A PARTIR DEL  CONCEPTO TÉCNICO QUE RECOMIENDA LA ACTUACIÓN ADMINISTRATIVA.</t>
  </si>
  <si>
    <t>2247</t>
  </si>
  <si>
    <t>20211638</t>
  </si>
  <si>
    <t>MAGDA JHAEL VEGA MEJIA</t>
  </si>
  <si>
    <t>PRESTAR SERVICIOS PROFESIONALES PARA REVISAR LOS ACTOS ADMINISTRATIVOSQUE IMPULSAN EL PROCESO SANCIONATORIO AMBIENTAL A PARTIR DEL CONCEPTOTÉCNICO QUE RECOMIENDA LA ACTUACIÓN ADMINISTRATIVA.</t>
  </si>
  <si>
    <t>2665</t>
  </si>
  <si>
    <t>2478</t>
  </si>
  <si>
    <t>20211720</t>
  </si>
  <si>
    <t>PRESTAR SERVICIOS DE APOYO A LA GESTIÓN PARA ADELANTAR LAS ACCIONESADMINISTRATIVAS Y DE GESTIÓN DOCUMENTAL TENDIENTES A LA FINALIZACIÓN DELTRÁMITE DE NOTIFICACIÓN DE LOS ACTOS ADMINISTRATIVOS DEL PROCESOSANCIONATORIO IMPULSADO POR LA SDA CON OCASIÓN DE LA AFECTACIÓN ALRECURSO FLORA.</t>
  </si>
  <si>
    <t>1290</t>
  </si>
  <si>
    <t>992</t>
  </si>
  <si>
    <t>20210999</t>
  </si>
  <si>
    <t>MARIA ALEJANDRA MONTOYA MEJIA</t>
  </si>
  <si>
    <t>PRESTAR SERVICIOS PROFESIONALES PARA ANALIZAR, PROYECTAR Y SUSTANCIARJURIDICAMENTE LAS ACTUACIONES ADMINISTRATIVAS DERIVADAS DE LAEVALUACIÓN, CONTROL Y SEGUIMIENTO AL ARBOLADO URBANO.</t>
  </si>
  <si>
    <t>1456</t>
  </si>
  <si>
    <t>1543</t>
  </si>
  <si>
    <t>PRESTAR EL SERVICIO DE TRANSPORTE PÚBLICO TERRESTRE AUTOMOTOR ESPECIALDE PASAJEROS Y DE CARGA PARA EL DESARROLLO DE LAS ACTIVIDADES MISIONALESY DE INVERSIÓN QUE ADELANTE LA SECRETARÍA DISTRITAL DE AMBIENTE.</t>
  </si>
  <si>
    <t>1464</t>
  </si>
  <si>
    <t>1517</t>
  </si>
  <si>
    <t>20211355</t>
  </si>
  <si>
    <t>PRESTAR SERVICIOS PROFESIONALES PARA ANALIZAR, PROYECTAR Y SUSTANCIARJURÍDICAMENTE LAS ACTUACIONES ADMINISTRATIVAS DERIVADAS DE LAEVALUACIÓN, CONTROL Y SEGUIMIENTO AL ARBOLADO URBANO.</t>
  </si>
  <si>
    <t>1465</t>
  </si>
  <si>
    <t>1419</t>
  </si>
  <si>
    <t>20211317</t>
  </si>
  <si>
    <t>PRESTAR SERVICIOS PROFESIONALES PARA ANALIZAR, PROYECTAR Y SUSTANCIARJURIDICAMENTE LAS ACTUACIONES ADMINISTRATIVAS DERIVADAS DE LA EVALUACIONCONTROL Y SEGUIMIENTO AL ARBOLADO URBANO.</t>
  </si>
  <si>
    <t>1579</t>
  </si>
  <si>
    <t>1560</t>
  </si>
  <si>
    <t>20211365</t>
  </si>
  <si>
    <t>PRESTAR SERVICIOS PROFESIONALES PARA PROYECTAR ACTUACIONESADMINISTRATIVAS DE CARÁCTER LEGAL AMBIENTAL PRODUCTO DE LA EVALUACIÓN,CONTROL Y SEGUIMIENTO AL ARBOLADO URBANO.</t>
  </si>
  <si>
    <t>163</t>
  </si>
  <si>
    <t>39</t>
  </si>
  <si>
    <t>20210039</t>
  </si>
  <si>
    <t>PRESTAR SERVICIOS PROFESIONALES PARA BRINDAR LOS LINEAMIENTOS TÉCNICOSEN LA ELABORACIÓN Y POSTERIOR REVISIÓN DE LAS ACTUACIONES ADELANTADASPARA LA EVALUACIÓN, CONTROL, SEGUIMIENTO Y PREVENCIÓN SOBRE EL ARBOLADOURBANO.</t>
  </si>
  <si>
    <t>165</t>
  </si>
  <si>
    <t>322</t>
  </si>
  <si>
    <t>20210231</t>
  </si>
  <si>
    <t>YURY ANDREA SUAREZ ALBORNOZ</t>
  </si>
  <si>
    <t>PRESTAR SERVICIOS PROFESIONALES PARA REVISAR Y/O PROYECTAR LASACTUACIONES TÉCNICAS DE EVALUACIÓN, CONTROL, SEGUIMIENTO Y PREVENCIÓNSOBRE EL ARBOLADO URBANO.</t>
  </si>
  <si>
    <t>1652</t>
  </si>
  <si>
    <t>1697</t>
  </si>
  <si>
    <t>20211426</t>
  </si>
  <si>
    <t>JAROL DAVID MERIZALDE ACOSTA</t>
  </si>
  <si>
    <t>PRESTAR SERVICIOS PROFESIONALES PARA ANALIZAR, PROYECTAR Y SUSTANCIAR JURIDICAMENTE LAS ACTUACIONES ADMINISTRATIVAS DERIVADAS DE LA EVALUACIÓN, CONTROL Y SEGUIMIENTO AL ARBOLADO URBANO.</t>
  </si>
  <si>
    <t>1653</t>
  </si>
  <si>
    <t>1637</t>
  </si>
  <si>
    <t>20211394</t>
  </si>
  <si>
    <t>PRESTAR LOS SERVICIOS PROFESIONALES PARA PROYECTAR Y/O REVISAR LAS ACTUACIONES ADMINISTRATIVAS DE CARÁCTER LEGAL AMBIENTAL Y GENERAR LAS ACCIONES PREVENTIVAS Y/O CORRECTIVAS PARA MITIGAR LOS FACTORES DE DETERIORO DEL ARBOLADO URBANO.</t>
  </si>
  <si>
    <t>1654</t>
  </si>
  <si>
    <t>1655</t>
  </si>
  <si>
    <t>20211404</t>
  </si>
  <si>
    <t>167</t>
  </si>
  <si>
    <t>1702</t>
  </si>
  <si>
    <t>20210454</t>
  </si>
  <si>
    <t>PRESTAR SERVICIOS PROFESIONALES PARA ORIENTAR, REVISAR Y/O PROYECTARLASACTUACIONES ENCAMINADAS A LA PREVENCIÓN Y ATENCIÓN DE EMERGENCIAS YLAS DEMÁS ACTIVIDADES RELACIONADAS CON LA PROTECCIÓN Y CONSERVACIÓN DELRECURSO ARBÓREO.</t>
  </si>
  <si>
    <t>551</t>
  </si>
  <si>
    <t>PRESTAR SERVICIOS PROFESIONALES PARA ORIENTAR, REVISAR Y/O PROYECTAR LAS ACTUACIONES ENCAMINADAS A LA PREVENCIÓN Y ATENCIÓN DE EMERGENCIAS Y LAS DEMÁS ACTIVIDADES RELACIONADAS CON LA PROTECCIÓN Y CONSERVACIÓN DEL RECURSO ARBÓREO.</t>
  </si>
  <si>
    <t>1688</t>
  </si>
  <si>
    <t>1880</t>
  </si>
  <si>
    <t>20211515</t>
  </si>
  <si>
    <t>D&amp;S EMPRESARIALES SAS</t>
  </si>
  <si>
    <t>ADQUIRIR ELEMENTOS DE PROTECCIÓN PERSONAL, BIOSEGURIDAD, SEGURIDAD INDUSTRIAL, ERGONOMICOS DE OFICINA Y ATENCION DE EMERGENCIAS, PARA EL CUMPLIMIENTO DE LAS ACCIONES DESARROLLADAS POR LA SECRETARIA DISTRITAL DE AMBIENTE.</t>
  </si>
  <si>
    <t>170</t>
  </si>
  <si>
    <t>127</t>
  </si>
  <si>
    <t>20210090</t>
  </si>
  <si>
    <t>PRESTAR SERVICIOS PROFESIONALES PARA EJECUTAR ACTUACIONES TÉCNICAS DEEVALUACIÓN, PREVENCIÒN, CONTROL Y SEGUIMIENTO SOBRE EL RECURSO ARBÓREODE LA CIUDAD.</t>
  </si>
  <si>
    <t>171</t>
  </si>
  <si>
    <t>38</t>
  </si>
  <si>
    <t>20210034</t>
  </si>
  <si>
    <t>PRESTAR SERVICIOS PROFESIONALES PARA PROYECTAR LAS ACTUACIONESENCAMINADAS A LA PREVENCIÓN Y ATENCIÓN DE EMERGENCIAS Y LAS DEMÁSACTIVIDADES RELACIONADAS CON LA PROTECCIÓN Y CONSERVACIÓN DEL RECURSOARBÓREO.</t>
  </si>
  <si>
    <t>173</t>
  </si>
  <si>
    <t>147</t>
  </si>
  <si>
    <t>20210158</t>
  </si>
  <si>
    <t>175</t>
  </si>
  <si>
    <t>342</t>
  </si>
  <si>
    <t>20210266</t>
  </si>
  <si>
    <t>JESSICA ALEXANDRA AMAYA SABOGAL</t>
  </si>
  <si>
    <t>PRESTAR SERVICIOS PROFESIONALES PARA EJECUTAR ACTUACIONES TÉCNICAS DEEVALUACIÓN, CONTROL Y SEGUIMIENTO SOBRE EL RECURSO ARBÓREO DE LA CIUDAD.</t>
  </si>
  <si>
    <t>176</t>
  </si>
  <si>
    <t>61</t>
  </si>
  <si>
    <t>20210056</t>
  </si>
  <si>
    <t>OSCAR IVAN GARAVITO QUESADA</t>
  </si>
  <si>
    <t>1768</t>
  </si>
  <si>
    <t>1811</t>
  </si>
  <si>
    <t>20211441</t>
  </si>
  <si>
    <t>SERVICIOS POSTALES NACIONALES S A</t>
  </si>
  <si>
    <t>PRESTAR EL SERVICIO DE MENSAJERÍA ESPECIALIZADA Y CORREO CERTIFICADOPARA LA ADMISIÓN, RECIBO Y ENVÍO A NIVEL URBANO Y NACIONAL DE LACORRESPONDENCIA GENERADA POR LA SECRETARÍA DISTRITAL DE AMBIENTE ENVIRTUD DE SU GESTIÓN.</t>
  </si>
  <si>
    <t>177</t>
  </si>
  <si>
    <t>635</t>
  </si>
  <si>
    <t>20210633</t>
  </si>
  <si>
    <t>1777</t>
  </si>
  <si>
    <t>1872</t>
  </si>
  <si>
    <t>20211500</t>
  </si>
  <si>
    <t>PRESTAR SERVICIOS PROFESIONALES PARA ADELANTAR LAS ACTUACIONES TÉCNICASREQUERIDAS PARA CONTRIBUIR CON UNA MEJOR GESTIÓN DEL ARBOLADO URBANO YPREVENIR EL DETERIORO DEL RECURSO.</t>
  </si>
  <si>
    <t>1779</t>
  </si>
  <si>
    <t>1840</t>
  </si>
  <si>
    <t>20211490</t>
  </si>
  <si>
    <t>ANA MARIA USECHE RODRIGUEZ</t>
  </si>
  <si>
    <t>PRESTAR SERVICIOS PROFESIONALES PARA LIDERAR LAS ACTUACIONES TÉCNICAS DEEVALUACIÓN, CONTROL, SEGUIMIENTO Y PREVENCIÓN SOBRE EL ARBOLADO URBANO.</t>
  </si>
  <si>
    <t>1780</t>
  </si>
  <si>
    <t>2288</t>
  </si>
  <si>
    <t>20211687</t>
  </si>
  <si>
    <t>PRESTAR SERVICIOS PROFESIONALES PARA REVISAR Y/O PROYECTAR LASACTUACIONES ENCAMINADAS A LA PREVENCIÓN Y ATENCIÓN DE EMERGENCIAS  Y LASDEMÁS ACTIVIDADES RELACIONADAS CON LA PROTECCIÓN Y CONSERVACIÓN  DELRECURSO ARBÓREO.</t>
  </si>
  <si>
    <t>178</t>
  </si>
  <si>
    <t>96</t>
  </si>
  <si>
    <t>20210089</t>
  </si>
  <si>
    <t>1781</t>
  </si>
  <si>
    <t>2039</t>
  </si>
  <si>
    <t>20211587</t>
  </si>
  <si>
    <t>ANDRES ALEJANDRO ORTIZ VELA</t>
  </si>
  <si>
    <t>PRESTAR SERVICIOS PROFESIONALES PARA EJECUTAR LAS ACTUACIONES TÉCNICASREQUERIDAS PARA LA EVALUACIÓN, CONTROL Y SEGUIMIENTO AL ARBOLADO URBANO</t>
  </si>
  <si>
    <t>1782</t>
  </si>
  <si>
    <t>1841</t>
  </si>
  <si>
    <t>20211491</t>
  </si>
  <si>
    <t>ANDREY NICOLAS LEAL RIVERA</t>
  </si>
  <si>
    <t>PRESTAR SERVICIOS PROFESIONALES PARA EJECUTAR LAS ACTUACIONES TÉCNICASREQUERIDAS PARA LA EVALUACIÓN, CONTROL Y SEGUIMIENTO AL ARBOLADO URBANO.</t>
  </si>
  <si>
    <t>1787</t>
  </si>
  <si>
    <t>1897</t>
  </si>
  <si>
    <t>20211517</t>
  </si>
  <si>
    <t>1789</t>
  </si>
  <si>
    <t>1865</t>
  </si>
  <si>
    <t>20211511</t>
  </si>
  <si>
    <t>RAMIRO  CAMARGO MAYORGA</t>
  </si>
  <si>
    <t>1793</t>
  </si>
  <si>
    <t>2069</t>
  </si>
  <si>
    <t>20211597</t>
  </si>
  <si>
    <t>MARIO  ROJAS RODRIGUEZ</t>
  </si>
  <si>
    <t>PRESTAR SERVICIOS PROFESIONALES PARA REVISAR Y/O PROYECTAR LOS ACTOS ADMINISTRATIVOS Y DEMÁS ACTUACIONES JURÍDICAS RELACIONADAS CON LA  YCONSERVACIÓN DEL RECURSO ARBÓREO DE LA CIUDAD.</t>
  </si>
  <si>
    <t>1800</t>
  </si>
  <si>
    <t>2243</t>
  </si>
  <si>
    <t>20211676</t>
  </si>
  <si>
    <t>CARMEN VIRGINIA NOVOA MENESES</t>
  </si>
  <si>
    <t>PRESTAR SERVICIOS PROFESIONALES PARA ANALIZAR Y SUSTANCIAR JURÍDICAMENTELOS TRÁMITES ADMINISTRATIVOS DE CARÁCTER PERMISIVO RELACIONADOS CON LAADECUADA GESTIÓN Y MANEJO DEL ARBOLADO URBANO.</t>
  </si>
  <si>
    <t>180</t>
  </si>
  <si>
    <t>194</t>
  </si>
  <si>
    <t>20210176</t>
  </si>
  <si>
    <t>YANETH  CABALLERO MONTEJO</t>
  </si>
  <si>
    <t>1804</t>
  </si>
  <si>
    <t>1743</t>
  </si>
  <si>
    <t>20211440</t>
  </si>
  <si>
    <t>PRESTAR SERVICIOS PROFESIONALES PARA GESTIONAR LAS ACTIVIDADES DESEGUIMIENTO A LOS PROCESOS Y PROCEDIMIENTOS DE ATENCIÓN OPORTUNA A PQRSY DEMAS ACTUACIONES DE SEGUIMIENTO REQUERIDAS PARA LA PROTECCIÓN DELARBOLADO URBANO.</t>
  </si>
  <si>
    <t>1757</t>
  </si>
  <si>
    <t>20211444</t>
  </si>
  <si>
    <t>PRESTAR SERVICIOS PROFESIONALES PARA BRINDAR ASESORÍA JURÍDICA YADELANTAR LA GESTIÓN PARA LLEVAR A CABO LOS PROCESOS CONTRACTUALESREQUERIDOS EN EL PROCESO DE EVALUACIÓN, CONTROL Y SEGUIMIENTO   ALARBOLADO URBANO.</t>
  </si>
  <si>
    <t>1830</t>
  </si>
  <si>
    <t>2568</t>
  </si>
  <si>
    <t>20211739</t>
  </si>
  <si>
    <t>PRESTAR SERVICIOS DE APOYO A LA GESTIÓN PARA LA ADECUADA ADMINISTRACIÓN,ORGANIZACIÓN Y CONSERVACIÓN DE LOS EXPEDIENTES Y ARCHIVO DE GESTIÓNDOCUMENTAL A CARGO DE LA SSFFS.</t>
  </si>
  <si>
    <t>1834</t>
  </si>
  <si>
    <t>2279</t>
  </si>
  <si>
    <t>20211684</t>
  </si>
  <si>
    <t>PRESTAR SERVICIOS DE APOYO A LA GESTIÓN PARA LA ADECUADA ADMINISTRACIÓN,ORGANIZACIÓN Y CONSERVACIÓN DE LOS EXPEDIENTES Y ARCHIVO DE GESTIÓN DOCUMENTAL A CARGO DE LA SSFFS.</t>
  </si>
  <si>
    <t>1890</t>
  </si>
  <si>
    <t>1853</t>
  </si>
  <si>
    <t>20210428</t>
  </si>
  <si>
    <t>ADICIÓN AL CONTRATO DE PRESTACIÓN DE SERVICIOS PROFESIONALES NO.SDA-CPS-20210428, CUYO OBJETO CONSISTE EN PRESTAR SERVICIOSPROFESIONALES PARA ORIENTAR, REVISAR Y GESTIONAR EL TRÁMITE DEEXPEDIENTES Y EL MANEJO DEL ARCHIVO DE GESTIÓN DOCUMENTAL, DERIVADOS DELAS ACTIVIDADES DE EVALUACIÓN, CONTROL Y SEGUIMIENTO AL ARBOLADO URBANO.</t>
  </si>
  <si>
    <t>1891</t>
  </si>
  <si>
    <t>20210241</t>
  </si>
  <si>
    <t>SANDRA PATRICIA RODRIGUEZ VARGAS</t>
  </si>
  <si>
    <t>ADICIÓN AL CONTRATO DE PRESTACIÓN DE SERVICIOS PROFESIONALES NO.SDA-CPS-20210241, CUYO OBJETO CONSISTE EN PRESTAR SERVICIOSPROFESIONALES PARA PROYECTAR Y/O REVISAR LAS ACTUACIONES ADMINISTRATIVASDE CARÁCTER LEGAL AMBIENTAL PRODUCTO DE LA EVALUACIÓN, CONTROL YSEGUIMIENTO AL ARBOLADO URBANO.</t>
  </si>
  <si>
    <t>1892</t>
  </si>
  <si>
    <t>20210165</t>
  </si>
  <si>
    <t>LAURA CATALINA MORALES AREVALO</t>
  </si>
  <si>
    <t>ADICIÓN AL CONTRATO DE PRESTACIÓN DE SERVICIOS PROFESIONALES NO.SDA-CPS-20210165, CUYO OBJETO CONSISTE EN PRESTAR SERVICIOSPROFESIONALES PARA PROYECTAR Y/O REVISAR LAS ACTUACIONES ADMINISTRATIVASDE CARÁCTER LEGAL AMBIENTAL PRODUCTO DE LA EVALUACIÓN, CONTROL YSEGUIMIENTO AL ARBOLADO URBANO.</t>
  </si>
  <si>
    <t>1893</t>
  </si>
  <si>
    <t>1764</t>
  </si>
  <si>
    <t>20210421</t>
  </si>
  <si>
    <t>ADICIÓN AL CONTRATO DE PRESTACIÓN DE SERVICIOS DE APOYO A LA GESTIÓN NO.SDA-CPS-20210421, CUYO OBJETO CONSISTE EN PRESTAR SERVICIOS DE APOYO ALA GESTIÓN PARA ADELANTAR EL TRÁMITE DE EXPEDIENTES Y EL MANEJO DELARCHIVO DE GESTIÓN DOCUMENTAL, DERIVADOS DE LAS ACTIVIDADES DEEVALUACIÓN, CONTROL Y SEGUIMIENTO AL ARBOLADO URBANO.</t>
  </si>
  <si>
    <t>1902</t>
  </si>
  <si>
    <t>20210329</t>
  </si>
  <si>
    <t>ADICIÓN AL CONTRATO DE PRESTACIÓN DE SERVICIOS DE APOYO A LA GESTIÓN NO.SDA-CPS-20210329, CUYO OBJETO CONSISTE EN "PRESTAR SERVICIOS DE APOYO PARA ADELANTAR LA GESTIÓN DE LOS PROCESOS ADMINISTRATIVOS DERIVADOS DE LAS ACTUACIONES DE EVALUACIÓN, CONTROL, SEGUIMIENTO Y PREVENCIÓN SOBRE EL RECURSO ARBÓREO DE LA CIUDAD"</t>
  </si>
  <si>
    <t>1904</t>
  </si>
  <si>
    <t>1765</t>
  </si>
  <si>
    <t>20210128</t>
  </si>
  <si>
    <t>ADICIÓN AL CONTRATO DE PRESTACIÓN DE SERVICIOS DE APOYO A LA GESTIÓN NO.SDA-CPS-20210128, CUYO OBJETO CONSISTE EN "PRESTAR SERVICIOS DE APOYO  ALA GESTIÓN EN LA ASIGNACIÓN Y SEGUIMIENTO DE LAS ACTUACIONES RELACIONADAS CON LA EVALUACIÓN, CONTROL, SEGUIMIENTO Y PREVENCIÓN SOBREEL RECURSO ARBÓREO DE LA CIUDAD"</t>
  </si>
  <si>
    <t>1908</t>
  </si>
  <si>
    <t>1797</t>
  </si>
  <si>
    <t>20210283</t>
  </si>
  <si>
    <t>ADICIÓN AL CONTRATO DE PRESTACIÓN DE SERVICIOS PROFESIONALES NO. SDA-CPS-20210283, CUYO OBJETO CONSISTE EN "PRESTAR SERVICIOS PROFESIONALES PARA LIDERAR, ORIENTAR, GESTIONAR Y MONITOREAR LOS PROCESOS DE PLANEACIÓN Y SEGUIMIENTO FINANCIERO REQUERIDOS PARA LA EJECUCIÓN DE ACTUACIONES TÉCNICAS Y JURÍDICAS EVALUACIÓN, CONTROL, SEGUIMIENTO Y PREVENCIÓN SOBRE EL RECURSO ARBÓREO DE LA CIUDAD."</t>
  </si>
  <si>
    <t>1909</t>
  </si>
  <si>
    <t>1791</t>
  </si>
  <si>
    <t>20210142</t>
  </si>
  <si>
    <t>DIANA MILENA VILLALOBOS ARENAS</t>
  </si>
  <si>
    <t>ADICIÓN AL CONTRATO DE PRESTACIÓN DE SERVICIOS DE APOYO A LA GESTIÓN NO.SDA-CPS-20210142, CUYO OBJETO CONSISTE EN "PRESTAR SERVICIOS DE APOYO  ALA GESTIÓN PARA ADELANTAR EL TRÁMITE DE EXPEDIENTES Y EL MANEJO DE ARCHIVO DE GESTIÓN DOCUMENTAL, DERIVADOS DE LAS ACTIVIDADES DE EVALUACIÓN, CONTROL Y SEGUIMIENTO AL ARBOLADO URBANO.</t>
  </si>
  <si>
    <t>1910</t>
  </si>
  <si>
    <t>20210257</t>
  </si>
  <si>
    <t>ADICIÓN AL CONTRATO DE PRESTACIÓN DE SERVICIOS DE APOYO A LA GESTIÓN NO.SDA-CPS-20210257, CUYO OBJETO CONSISTE EN "PRESTAR SERVICIOS DE APOYO  ALA GESTIÓN PARA ADELANTAR EL TRÁMITE DE EXPEDIENTES Y EL MANEJO DEL ARCHIVO DE GESTIÓN DOCUMENTAL, DERIVADOS DE LAS ACTIVIDADES DE EVALUACIÓN, CONTROL Y SEGUIMIENTO AL ARBOLADO URBANO."</t>
  </si>
  <si>
    <t>1985</t>
  </si>
  <si>
    <t>1916</t>
  </si>
  <si>
    <t>20211544</t>
  </si>
  <si>
    <t>MYRIAM STELLA BOLIVAR MARTIN</t>
  </si>
  <si>
    <t>PRESTAR SERVICIOS PROFESIONALES PARA ANALIZAR Y SUSTANCIAR JURIDICAMENTELOS TRÁMITES ADMINISTRATIVOS DE CARÁCTER PERMISIVO RELACIONADOS CON LA ADECUADA GESTIÓN Y MANEJO DEL ARBOLADO URBANO.</t>
  </si>
  <si>
    <t>2212</t>
  </si>
  <si>
    <t>1931</t>
  </si>
  <si>
    <t>20210785</t>
  </si>
  <si>
    <t>ADICIÓN AL CONTRATO DE PRESTACIÓN DE SERVICIOS DE APOYO A LA GESTIÓN NO.SDA-CPS-20210785, CUYO OBJETO CONSISTE EN "PRESTAR SERVICIOS DE APOYO  ALA GESTIÓN PARA ADELANTAR EL TRÁMITE DE EXPEDIENTES Y EL MANEJO DEL ARCHIVO DE GESTIÓN DOCUMENTAL, DERIVADOS DE LAS ACTIVIDADES DE EVALUACIÓN, CONTROL Y SEGUIMIENTO AL ARBOLADO URBANO."</t>
  </si>
  <si>
    <t>2216</t>
  </si>
  <si>
    <t>1957</t>
  </si>
  <si>
    <t>20211053</t>
  </si>
  <si>
    <t>VALENTINA  GIRALDO CASTAÑO</t>
  </si>
  <si>
    <t>ADICIÓN AL CONTRATO DE PRESTACIÓN DE SERVICIOS PROFESIONALES NO. SDA-CPS-20211053, CUYO OBJETO CONSISTE EN "PRESTAR SERVICIOS PROFESIONALES PARA PROYECTAR ACTUACIONES ADMINISTRATIVAS DE CARÁCTER LEGAL AMBIENTAL PRODUCTO DE LA EVALUACIÓN, CONTROL Y  SEGUIMIENTO AL ARBOLADO URBANO"</t>
  </si>
  <si>
    <t>2217</t>
  </si>
  <si>
    <t>20210432</t>
  </si>
  <si>
    <t>ADICIÓN AL CONTRATO DE PRESTACIÓN DE SERVICIOS PROFESIONALES NO.SDA-CPS-20210432, CUYO OBJETO CONSISTE EN "PRESTAR SERVICIOSPROFESIONALES PARA ANALIZAR Y BRINDAR SOPORTE TÉCNICO EN ASPECTOSRELACIONADOS CON LOS SISTEMAS DE INFORMACIÓN GEOGRÁFICA PARA LAEVALUACIÓN, CONTROL, SEGUIMIENTO Y PREVENCIÓN SOBRE EL RECURSO ARBÓREODE LA CIUDAD".</t>
  </si>
  <si>
    <t>2218</t>
  </si>
  <si>
    <t>1968</t>
  </si>
  <si>
    <t>20210976</t>
  </si>
  <si>
    <t>ADICIÓN AL CONTRATO DE PRESTACIÓN DE SERVICIOS PROFESIONALES NO.SDA-CPS-20210976, CUYO OBJETO CONSISTE EN "PRESTAR SERVICIOSPROFESIONALES PARA PROYECTAR ACTUACIONES ADMINISTRATIVAS DE CARÁCTERLEGAL AMBIENTAL PRODUCTO DE LA EVALUACIÓN, CONTROL Y SEGUIMIENTO ALARBOLADO URBANO".</t>
  </si>
  <si>
    <t>2522</t>
  </si>
  <si>
    <t>2435</t>
  </si>
  <si>
    <t>20211709</t>
  </si>
  <si>
    <t>MARIA XIMENA CASTELLANOS SEPULVEDA</t>
  </si>
  <si>
    <t>PRESTAR SERVICIOS PROFESIONALES EN LA REALIZACIÓN, REVISIÓN Y ORIENTACIÓN DE TEMAS NORMATIVOS RELACIONADOS CON APROVECHAMIENTOS FORESTALES, SIVICULTURALES, DE COMPETENCIA, ASUNTOS TRAMITADOS POR LA DIRECCIÓN LEGAL AMBIENTAL Y ACTIVIDADES EN EL MARCO DE LA AGENDA REGULATORIA DE LA ENTIDAD.</t>
  </si>
  <si>
    <t>2523</t>
  </si>
  <si>
    <t>2476</t>
  </si>
  <si>
    <t>20211715</t>
  </si>
  <si>
    <t>VICTOR HUGO HUERTAS PRADA</t>
  </si>
  <si>
    <t>PRESTAR SERVICIOS PROFESIONALES EN LA SUSTANCIACIÓN DE PROYECTOS NORMATIVOS DE TEMAS RELACIONADOS CON SILVICULTURA URBANA Y DEMÁS ASUNTOS JURÍDICOS QUE SE REQUIERAN COORDINAR Y ENLAZAR CON LA DIRECCIÓNLEGAL AMBIENTAL DE LA ENTIDAD.</t>
  </si>
  <si>
    <t>2680</t>
  </si>
  <si>
    <t>2591</t>
  </si>
  <si>
    <t>ADICIÓN AL CONTRATO DE PRESTACIÓN DE SERVICIOS PROFESIONALES NO.SDA-CPS-20211317, CUYO OBJETO CONSISTE EN "PRESTAR SERVICIOSPROFESIONALES PARA ANALIZAR, PROYECTAR Y SUSTANCIAR JURIDICAMENTE LASACTUACIONES ADMINISTRATIVAS DERIVADAS DE LA EVALUACIÓN, CONTROL YSEGUIMIENTO AL ARBOLADO URBANO."</t>
  </si>
  <si>
    <t>2682</t>
  </si>
  <si>
    <t>2554</t>
  </si>
  <si>
    <t>ADICIÓN AL CONTRATO DE PRESTACIÓN DE SERVICIOS PROFESIONALES NO.SDA-CPS-20210633, CUYO OBJETO CONSISTE EN "PRESTAR SERVICIOSPROFESIONALES PARA EJECUTAR ACTUACIONES TÉCNICAS DE EVALUACIÓN, CONTROLY SEGUIMIENTO SOBRE EL RECURSO ARBÓREO DE LA CIUDAD."</t>
  </si>
  <si>
    <t>2689</t>
  </si>
  <si>
    <t>2742</t>
  </si>
  <si>
    <t>ADICIÓN AL CONTRATO DE PRESTACIÓN DE SERVICIOS PROFESIONALES NO.SDA-CPS-20210089, CUYO OBJETO CONSISTE EN "PRESTAR SERVICIOSPROFESIONALES PARA EJECUTAR ACTUACIONES TÉCNICAS DE EVALUACIÓN, CONTROLY SEGUIMIENTO SOBRE EL RECURSO ARBÓREO DE LA CIUDAD."</t>
  </si>
  <si>
    <t>2696</t>
  </si>
  <si>
    <t>2685</t>
  </si>
  <si>
    <t>20210767</t>
  </si>
  <si>
    <t>ADICIÓN AL CONTRATO DE PRESTACIÓN DE SERVICIOS PROFESIONALES NO.SDA-CPS-20210767, CUYO OBJETO CONSISTE EN "PRESTAR SERVICIOSPROFESIONALES PARA EJECUTAR ACTUACIONES TÉCNICAS DE EVALUACIÓN, CONTROLY SEGUIMIENTO SOBRE EL RECURSO ARBÓREO DE LA CIUDAD."</t>
  </si>
  <si>
    <t>2697</t>
  </si>
  <si>
    <t>2677</t>
  </si>
  <si>
    <t>20210787</t>
  </si>
  <si>
    <t>ADICIÓN AL CONTRATO DE PRESTACIÓN DE SERVICIOS PROFESIONALES NO.SDA-CPS-20210787, CUYO OBJETO CONSISTE EN "PRESTAR SERVICIOSPROFESIONALES PARA EJECUTAR ACTUACIONES DE EVALUACIÓN Y CONTROL SOBRE ELRECURSO ARBÓREO DE LA CIUDAD."</t>
  </si>
  <si>
    <t>2699</t>
  </si>
  <si>
    <t>2518</t>
  </si>
  <si>
    <t>ADICIÓN AL CONTRATO DE PRESTACIÓN DE SERVICIOS PROFESIONALES NO. SDA-CPS-20210034, CUYO OBJETO CONSISTE EN "PRESTAR SERVICIOS PROFESIONALES PARA PROYECTAR LAS ACTUACIONES ENCAMINADAS A LA PREVENCIÓN Y ATENCIÓN DE EMERGENCIAS Y LAS DEMÁS ACTIVIDADES RELACIONADAS CON LA PROTECCIÓN Y CONSERVACIÓN DEL RECURSO ARBÓREO."</t>
  </si>
  <si>
    <t>2702</t>
  </si>
  <si>
    <t>2737</t>
  </si>
  <si>
    <t>20210114</t>
  </si>
  <si>
    <t>ADICIÓN AL CONTRATO DE PRESTACIÓN DE SERVICIOS PROFESIONALES NO.SDA-CPS-20210114, CUYO OBJETO CONSISTE EN "PRESTAR SERVICIOSPROFESIONALES PARA EJECUTAR ACTUACIONES TÉCNICAS DE EVALUACIÓN, CONTROLY SEGUIMIENTO SOBRE EL RECURSO ARBÓREO DE LA CIUDAD."</t>
  </si>
  <si>
    <t>2703</t>
  </si>
  <si>
    <t>2567</t>
  </si>
  <si>
    <t>20210632</t>
  </si>
  <si>
    <t>ADICIÓN AL CONTRATO DE PRESTACIÓN DE SERVICIOS PROFESIONALES NO.SDA-CPS-20210632, CUYO OBJETO CONSISTE EN "PRESTAR SERVICIOSPROFESIONALES PARA EJECUTAR ACTUACIONES TÉCNICAS DE EVALUACIÓN, CONTROLY SEGUIMIENTO SOBRE EL RECURSO ARBÓREO DE LA CIUDAD."</t>
  </si>
  <si>
    <t>2704</t>
  </si>
  <si>
    <t>2739</t>
  </si>
  <si>
    <t>ADICIÓN AL CONTRATO DE PRESTACIÓN DE SERVICIOS PROFESIONALES NO.SDA-CPS-20210090, CUYO OBJETO CONSISTE EN "PRESTAR SERVICIOSPROFESIONALES PARA EJECUTAR ACTUACIONES TÉCNICAS DE EVALUACIÓN,PREVENCIÒN, CONTROL Y SEGUIMIENTO SOBRE EL RECURSO ARBÓREO DE LACIUDAD."</t>
  </si>
  <si>
    <t>2707</t>
  </si>
  <si>
    <t>2828</t>
  </si>
  <si>
    <t>ADICIÓN AL CONTRATO DE PRESTACIÓN DE SERVICIOS PROFESIONALES NO.SDA-CPS-20211394, CUYO OBJETO CONSISTE EN "PRESTAR LOS SERVICIOSPROFESIONALES PARA PROYECTAR Y/O REVISAR LAS ACTUACIONES ADMINISTRATIVASDE CARÁCTER LEGAL AMBIENTAL Y GENERAR LAS ACCIONES PREVENTIVAS Y/OCORRECTIVAS PARA MITIGAR LOS FACTORES DE DETERIORO DEL ARBOLADO URBANO".</t>
  </si>
  <si>
    <t>2711</t>
  </si>
  <si>
    <t>2628</t>
  </si>
  <si>
    <t>20210783</t>
  </si>
  <si>
    <t>ADICIÓN AL CONTRATO DE PRESTACIÓN DE SERVICIOS PROFESIONALES NO. SDA-CPS-20210783, CUYO OBJETO CONSISTE EN "PRESTAR SERVICIOS PROFESIONALES PARA EJECUTAR ACTUACIONES TÉCNICAS DE EVALUACIÓN, PREVENCIÒN, CONTROL Y SEGUIMIENTO SOBRE EL RECURSO ARBÓREO DE LA CIUDAD</t>
  </si>
  <si>
    <t>2712</t>
  </si>
  <si>
    <t>2627</t>
  </si>
  <si>
    <t>20210027</t>
  </si>
  <si>
    <t>ADICIÓN AL CONTRATO DE PRESTACIÓN DE SERVICIOS PROFESIONALES NO. SDA-CPS-20210027, CUYO OBJETO CONSISTE EN "PRESTAR SERVICIOS PROFESIONALES PARA BRINDAR LINEAMIENTOS TÉCNICOS, REVISAR Y/O PROYECTAR LAS ACTUACIONES TÉCNICAS REQUERIDAS EN EL PROCESO DE EVALUACIÓN, CONTROL Y SEGUIMIENTO AL ARBOLADO URBANO."</t>
  </si>
  <si>
    <t>2713</t>
  </si>
  <si>
    <t>2747</t>
  </si>
  <si>
    <t>ADICIÓN AL CONTRATO DE PRESTACIÓN DE SERVICIOS PROFESIONALES NO. SDA-CPS-20210158, CUYO OBJETO CONSISTE EN "PRESTAR SERVICIOS PROFESIONALES PARA EJECUTAR ACTUACIONES TÉCNICAS DE EVALUACIÓN,PREVENCIÒN, CONTROL Y SEGUIMIENTO SOBRE EL RECURSO ARBÓREO DE LA CIUDAD"</t>
  </si>
  <si>
    <t>2729</t>
  </si>
  <si>
    <t>2470</t>
  </si>
  <si>
    <t>20211284</t>
  </si>
  <si>
    <t>ADICIÓN AL CONTRATO DE PRESTACIÓN DE SERVICIOS PROFESIONALES NO.SDA-CPS-20211284, CUYO OBJETO CONSISTE EN "PRESTAR SERVICIOSPROFESIONALES PARA BRINDAR LINEAMIENTOS SOBRE EL MANEJO Y PRODUCCIÓN DELA INFORMACIÓN TÉCNICA O CIENTÍFICA Y ANÁLISIS Y MANEJO DEL SISTEMA DEINFORMACIÓN SILVICULTURAL Y GEOGRÁFICO DE LOS PROCEDIMIENTOS ADELANTADOSPARA LA EVALUACIÓN, CONTROL, SEGUIMIENTO Y PREVENCIÓN SOBRE EL ARBOLADOURBANO".</t>
  </si>
  <si>
    <t>2733</t>
  </si>
  <si>
    <t>2668</t>
  </si>
  <si>
    <t>20210032</t>
  </si>
  <si>
    <t>ADICIÓN AL CONTRATO DE PRESTACIÓN DE SERVICIOS PROFESIONALES NO.SDA-CPS-20210032, CUYO OBJETO CONSISTE EN " PRESTAR SERVICIOSPROFESIONALES PARA REVISAR Y/O PROYECTAR LAS ACTUACIONES TÉCNICAS DEEVALUACIÓN, CONTROL, SEGUIMIENTO Y PREVENCIÓN SOBRE EL ARBOLADO URBANO”.</t>
  </si>
  <si>
    <t>2809</t>
  </si>
  <si>
    <t>2751</t>
  </si>
  <si>
    <t>ADICIÓN AL CONTRATO DE PRESTACIÓN DE SERVICIOS PROFESIONALES NO. SDA-CPS-20211440, CUYO OBJETO CONSISTE EN "PRESTAR SERVICIOS  PROFESIONALES PARA GESTIONAR LAS ACTIVIDADES DE SEGUIMIENTO A LOS  PROCESOS Y PROCEDIMIENTOS DE ATENCIÓN OPORTUNA A PQRS Y DEMAS ACTUACIONES  DE SEGUIMIENTO REQUERIDAS PARA LA PROTECCIÓN DEL ARBOLADO URBANO".</t>
  </si>
  <si>
    <t>3009</t>
  </si>
  <si>
    <t>2944</t>
  </si>
  <si>
    <t>20211482</t>
  </si>
  <si>
    <t>ADICIÓN AL CONTRATO DE PRESTACIÓN DE SERVICIOS PROFESIONALES NO. SDA-CPS-20211482, CUYO OBJETO CONSISTE EN "PRESTAR SERVICIOS PROFESIONALES PARA REALIZAR LA REVISIÓN, ACTUALIZACIÓN Y SEGUIMIENTO DELOS PROCESOS Y PROCEDIMIENTOS REQUERIDOS PARA LA PROTECCION DEL ARBOLADO URBANO"</t>
  </si>
  <si>
    <t>301</t>
  </si>
  <si>
    <t>158</t>
  </si>
  <si>
    <t>20210160</t>
  </si>
  <si>
    <t>YISETHMARYORY  MOJICA SERRANO</t>
  </si>
  <si>
    <t>3012</t>
  </si>
  <si>
    <t>2922</t>
  </si>
  <si>
    <t>20211480</t>
  </si>
  <si>
    <t>ADICIÓN AL CONTRATO DE PRESTACIÓN DE SERVICIOS PROFESIONALES NO.SDA-CPS-20211480, CUYO OBJETO CONSISTE EN "PRESTAR SERVICIOSPROFESIONALES PARA REALIZAR EL SEGUIMIENTO FINANCIERO, CONTABLE YADMINISTRATIVO DERIVADO DE LAS ACTUACIONES TÉCNICAS Y JURÍDICAS DEEVALUACIÓN, CONTROL, SEGUIMIENTO Y PREVENCIÓN SOBRE EL RECURSO ARBÓREODE LA CIUDAD.</t>
  </si>
  <si>
    <t>311</t>
  </si>
  <si>
    <t>1062</t>
  </si>
  <si>
    <t>20210956</t>
  </si>
  <si>
    <t>1511</t>
  </si>
  <si>
    <t>313</t>
  </si>
  <si>
    <t>305</t>
  </si>
  <si>
    <t>20210245</t>
  </si>
  <si>
    <t>YANET  CLARO PEÑARANDA</t>
  </si>
  <si>
    <t>315</t>
  </si>
  <si>
    <t>240</t>
  </si>
  <si>
    <t>20210271</t>
  </si>
  <si>
    <t>LEIDY MARIA JARAMILLO RODRIGUEZ</t>
  </si>
  <si>
    <t>330</t>
  </si>
  <si>
    <t>614</t>
  </si>
  <si>
    <t>20210426</t>
  </si>
  <si>
    <t>PILAR SUDIANY VARGAS SANCHEZ</t>
  </si>
  <si>
    <t>PRESTAR SERVICIOS PROFESIONALES PARA EJECUTAR ACTUACIONES TÉCNICAS DE EVALUACIÓN, CONTROL Y SEGUIMIENTO SOBRE EL RECURSO ARBÓREO DE LA CIUDAD</t>
  </si>
  <si>
    <t>377</t>
  </si>
  <si>
    <t>548</t>
  </si>
  <si>
    <t>20210477</t>
  </si>
  <si>
    <t>LIZETH LORENA GOMEZ SIERRA</t>
  </si>
  <si>
    <t>PRESTAR SERVICIOS PROFESIONALES PARA EJECUTAR ACTUACIONES DE EVALUACIÓN Y CONTROL SOBRE EL RECURSO ARBÓREO DE LA CIUDAD.</t>
  </si>
  <si>
    <t>378</t>
  </si>
  <si>
    <t>873</t>
  </si>
  <si>
    <t>20210839</t>
  </si>
  <si>
    <t>PRESTAR SERVICIOS PROFESIONALES PARA EJECUTAR ACTUACIONES DE EVALUACIÓNY CONTROL SOBRE EL RECURSO ARBÓREO DE LA CIUDAD.</t>
  </si>
  <si>
    <t>379</t>
  </si>
  <si>
    <t>739</t>
  </si>
  <si>
    <t>20210709</t>
  </si>
  <si>
    <t>48</t>
  </si>
  <si>
    <t>31</t>
  </si>
  <si>
    <t>482</t>
  </si>
  <si>
    <t>650</t>
  </si>
  <si>
    <t>20210588</t>
  </si>
  <si>
    <t>485</t>
  </si>
  <si>
    <t>577</t>
  </si>
  <si>
    <t>20210448</t>
  </si>
  <si>
    <t>VIVIANA  CASTIBLANCO GUTIERREZ</t>
  </si>
  <si>
    <t>PRESTAR SERVICIOS PROFESIONALES PARA GENERAR E IMPLEMENTAR ESTRATEGIASTÉCNICAS ORIENTADAS A FORTALECER EL DESARROLLO DE LAS ACTUACIONESTÉCNICAS Y JURÍDICAS DE EVALUACIÓN, CONTROL, SEGUIMIENTO Y PREVENCIÓNPARA LA PROTECCIÓN Y CONSERVACIÓN DEL RECURSO ARBÓREO DE LA CIUDAD.</t>
  </si>
  <si>
    <t>486</t>
  </si>
  <si>
    <t>546</t>
  </si>
  <si>
    <t>20210435</t>
  </si>
  <si>
    <t>490</t>
  </si>
  <si>
    <t>795</t>
  </si>
  <si>
    <t>492</t>
  </si>
  <si>
    <t>781</t>
  </si>
  <si>
    <t>20210749</t>
  </si>
  <si>
    <t>529</t>
  </si>
  <si>
    <t>403</t>
  </si>
  <si>
    <t>20210262</t>
  </si>
  <si>
    <t>ANDREA  BOHORQUEZ BELTRAN</t>
  </si>
  <si>
    <t>531</t>
  </si>
  <si>
    <t>131</t>
  </si>
  <si>
    <t>532</t>
  </si>
  <si>
    <t>304</t>
  </si>
  <si>
    <t>20210244</t>
  </si>
  <si>
    <t>480</t>
  </si>
  <si>
    <t>20210495</t>
  </si>
  <si>
    <t>632</t>
  </si>
  <si>
    <t>20210610</t>
  </si>
  <si>
    <t>PRESTAR SERVICIOS PROFESIONALES PARA REVISAR Y/O EJECUTAR LASACTUACIONES TÉCNICAS DE EVALUACIÓN, PREVENCIÓN  CONTROL Y SEGUIMIENTOSOBRE EL RECURSO ARBÓREO DE LA CIUDAD.</t>
  </si>
  <si>
    <t>553</t>
  </si>
  <si>
    <t>479</t>
  </si>
  <si>
    <t>20210496</t>
  </si>
  <si>
    <t>PRESTAR SERVICIOS PROFESIONALES PARA REVISAR Y/O EJECUTAR LASACTUACIONES TÉCNICAS DE EVALUACIÓN, PREVENCIÓN, CONTROL Y SEGUIMIENTOSOBRE EL RECURSO ARBÓREO DE LA CIUDAD.</t>
  </si>
  <si>
    <t>554</t>
  </si>
  <si>
    <t>647</t>
  </si>
  <si>
    <t>20210585</t>
  </si>
  <si>
    <t>555</t>
  </si>
  <si>
    <t>584</t>
  </si>
  <si>
    <t>20210442</t>
  </si>
  <si>
    <t>PRESTAR SERVICIOS PROFESIONALES PARA EJECUTAR ACTUACIONES TÉCNICAS DE EVALUACIÓN, PREVENCIÒN, CONTROL Y SEGUIMIENTO SOBRE EL RECURSO ARBÓREO DE LA CIUDAD.</t>
  </si>
  <si>
    <t>570</t>
  </si>
  <si>
    <t>559</t>
  </si>
  <si>
    <t>20210441</t>
  </si>
  <si>
    <t>PRESTAR SERVICIOS PROFESIONALES PARA EJECUTAR ACTUACIONES TÉCNICAS DE EVALUACIÓN, CONTROL Y SEGUIMIENTO SOBRE EL RECURSO ARBOREO DE LA CIUDAD</t>
  </si>
  <si>
    <t>579</t>
  </si>
  <si>
    <t>636</t>
  </si>
  <si>
    <t>20210455</t>
  </si>
  <si>
    <t>591</t>
  </si>
  <si>
    <t>765</t>
  </si>
  <si>
    <t>20210735</t>
  </si>
  <si>
    <t>PRESTAR SERVICIOS PROFESIONALES PARA EJECUTAR ACTUACIONES TÉCNICAS DEEVALUACIÓN, CONTROL Y SEGUIMIENTO SOBRE EL RECURSO ARBÓREO DE LA CIUDAD</t>
  </si>
  <si>
    <t>594</t>
  </si>
  <si>
    <t>803</t>
  </si>
  <si>
    <t>599</t>
  </si>
  <si>
    <t>495</t>
  </si>
  <si>
    <t>20210468</t>
  </si>
  <si>
    <t>607</t>
  </si>
  <si>
    <t>307</t>
  </si>
  <si>
    <t>20210246</t>
  </si>
  <si>
    <t>PRESTAR SERVICIOS PROFESIONALES PARA EJECUTAR ACTUACIONES TÉCNICAS DEEVALUACIÓN, CONTROL Y SEGUIMIENTO SOBRE EL RECURSO ARBÓREO  DE LACIUDAD.</t>
  </si>
  <si>
    <t>817</t>
  </si>
  <si>
    <t>643</t>
  </si>
  <si>
    <t>542</t>
  </si>
  <si>
    <t>20210445</t>
  </si>
  <si>
    <t>PRESTAR SERVICIOS PROFESIONALES PARA PROYECTAR LAS ACTUACIONESENCAMINADAS A LA PREVENCIÓN Y ATENCIÓN DE EMERGENCIAS Y LAS DEMASACTIVIDADES RELACIONADAS CON LA PROTECCIÓN Y CONSERVACIÓN DEL RECURSOARBÓREO.</t>
  </si>
  <si>
    <t>67</t>
  </si>
  <si>
    <t>20210123</t>
  </si>
  <si>
    <t>79</t>
  </si>
  <si>
    <t>1278</t>
  </si>
  <si>
    <t>20211175</t>
  </si>
  <si>
    <t>CAROLINA  ESLAVA GALVIS</t>
  </si>
  <si>
    <t>PRESTAR SERVICIOS PROFESIONALES PARA BRINDAR LOS LINEAMIENTOS JURÍDICOSEN LA ELABORACIÓN Y POSTERIOR REVISIÓN DE LAS ACTUACIONES ADELANTADASPARA LA EVALUACIÓN, CONTROL Y SEGUIMIENTO AL ARBOLADO URBANO.</t>
  </si>
  <si>
    <t>174</t>
  </si>
  <si>
    <t>90</t>
  </si>
  <si>
    <t>20210082</t>
  </si>
  <si>
    <t>PRESTAR LOS SERVICIOS PROFESIONALES PARA LIDERAR LAS ACTUACIONESENCAMINADAS A DISMINUIR LA ILEGALIDAD EN EL APROVECHAMIENTO YCOMERCIALIZACIÓN DEL RECURSO FLORA SILVESTRE.</t>
  </si>
  <si>
    <t>2026</t>
  </si>
  <si>
    <t>1861</t>
  </si>
  <si>
    <t>20211510</t>
  </si>
  <si>
    <t>PRESTAR SERVICIOS PROFESIONALES PARA ADELANTAR ACTIVIDADES TÉCNICAS YOPERATIVAS QUE CONTRIBUYAN A LA PROTECCIÓN DEL RECURSO FLORA SILVESTREDE LA JURISDICCIÓN DE LA SDA.</t>
  </si>
  <si>
    <t>249</t>
  </si>
  <si>
    <t>119</t>
  </si>
  <si>
    <t>20210109</t>
  </si>
  <si>
    <t>LEIDY CAROLINA CORREA GUAUQUE</t>
  </si>
  <si>
    <t>PRESTAR SERVICIOS PROFESIONALES PARA APOYAR LAS ACTUACIONES TÉCNICASRELACIONADAS CON LA EVALUACIÓN, CONTROL SEGUIMIENTO Y PREVENCIÓN PARADISMINUIR EL NÚMERO DE EMPRESAS FORESTALES NO REGISTRADAS O QUEINCUMPLAN LA NORMATIVIDAD VIGENTE.</t>
  </si>
  <si>
    <t>2633</t>
  </si>
  <si>
    <t>2231</t>
  </si>
  <si>
    <t>20211134</t>
  </si>
  <si>
    <t>ADICIÓN AL CONTRATO DE PRESTACIÓN DE SERVICIOS DE APOYO A LA GESTIÓN NO.SDA-CPS-20211134, CUYO OBJETO CONSISTE EN "PRESTAR SERVICIOS DE APOYO ALA GESTIÓN PARA ADELANTAR EL TRÁMITE DE EXPEDIENTES Y EL MANEJO DELARCHIVO DE GESTIÓN DOCUMENTAL, DERIVADOS DE LAS ACTIVIDADES DEEVALUACIÓN, CONTROL, SEGUIMIENTO Y PREVENCIÓN SOBRE EL RECURSO FLORA."</t>
  </si>
  <si>
    <t>2688</t>
  </si>
  <si>
    <t>2768</t>
  </si>
  <si>
    <t>20210162</t>
  </si>
  <si>
    <t>ADICIÓN AL CONTRATO DE PRESTACIÓN DE SERVICIOS PROFESIONALES NO.SDA-CPS-20210162, CUYO OBJETO CONSISTE EN "PRESTAR SERVICIOSPROFESIONALES PARA LIDERAR, REVISAR Y/O PROYECTAR LAS ACTUACIONESCONDUCENTES A DISMINUIR EL NÚMERO DE EMPRESAS FORESTALES NO REGISTRADASO QUE INCUMPLAN LA NORMATIVIDAD VIGENTE."</t>
  </si>
  <si>
    <t>2811</t>
  </si>
  <si>
    <t>2867</t>
  </si>
  <si>
    <t>20210941</t>
  </si>
  <si>
    <t>ADICIÓN AL CONTRATO DE PRESTACIÓN DE SERVICIOS PROFESIONALES NO.SDA-CPS-20210941, CUYO OBJETO CONSISTE EN "PRESTAR SERVICIOSPROFESIONALES PARA LIDERAR, REVISAR Y/O PROYECTAR LAS ACTUACIONESCONDUCENTES A DISMINUIR EL TRÁFICO ILEGAL DE ESPECÍMENES DE FLORA EN ELCASCO URBANO DEL DISTRITO CAPITAL".</t>
  </si>
  <si>
    <t>373</t>
  </si>
  <si>
    <t>1032</t>
  </si>
  <si>
    <t>20210969</t>
  </si>
  <si>
    <t>FREDY ALEXANDER NIÑO MORALES</t>
  </si>
  <si>
    <t>PRESTAR SERVICIOS PROFESIONALES PARA ADELANTAR ACTUACIONES TÉCNICASENCAMINADAS A DISMINUIR LA ILEGALIDAD EN EL APROVECHAMIENTO YCOMERCIALIZACIÓN DEL RECURSO FLORA SILVESTRE.</t>
  </si>
  <si>
    <t>375</t>
  </si>
  <si>
    <t>430</t>
  </si>
  <si>
    <t>20210389</t>
  </si>
  <si>
    <t>PRESTAR SERVICIOS PROFESIONALES PARA APOYAR EL DESARROLLO  DE LASACTUACIONES TÉCNICAS ORIENTADAS A DISMINUIR LA ILEGALIDAD EN ELAPROVECHAMIENTO Y COMERCIALIZACIÓN DEL RECURSO FLORA.</t>
  </si>
  <si>
    <t>493</t>
  </si>
  <si>
    <t>1036</t>
  </si>
  <si>
    <t>PRESTAR SERVICIOS PROFESIONALES PARA LIDERAR, REVISAR Y/O PROYECTAR LASACTUACIONES CONDUCENTES A DISMINUIR EL TRÁFICO ILEGAL DE ESPECÍMENES DEFLORA EN EL CASCO URBANO DEL DISTRITO CAPITAL.</t>
  </si>
  <si>
    <t>809</t>
  </si>
  <si>
    <t>20210714</t>
  </si>
  <si>
    <t>MARIA FERNANDA RODRIGUEZ SANTAMARIA</t>
  </si>
  <si>
    <t>PRESTAR SERVICIOS PROFESIONALES PARA APOYAR LAS ACTUACIONES TÉCNICASRELACIONADAS CON LA EVALUACIÓN, CONTROL, SEGUIMIENTO Y PREVENCION PARADISMINUIR EL NÚMERO DE EMPRESAS FORESTALES NO REGISTRADAS O QUEINCUMPLAN LA NORMATIVIDAD VIGENTE.</t>
  </si>
  <si>
    <t>75</t>
  </si>
  <si>
    <t>137</t>
  </si>
  <si>
    <t>20210107</t>
  </si>
  <si>
    <t>PRESTAR SERVICIOS PROFESIONALES PARA APOYAR LAS ACTUACIONES TÉCNICASRELACIONADAS CON LA EVALUACIÓN, CONTROL, SEGUIMIENTO Y PREVENCIÓN PARADISMINUIR EL NÚMERO DE EMPRESAS FORESTALES NO REGISTRADAS O QUEINCUMPLAN LA NORMATIVIDAD VIGENTE.</t>
  </si>
  <si>
    <t>GIRO PENDIENTE</t>
  </si>
  <si>
    <t>observ lin</t>
  </si>
  <si>
    <t>Sin giros en la vigencia. revisar</t>
  </si>
  <si>
    <t>Saldo $1 - Liquidar para sanear.</t>
  </si>
  <si>
    <t>Reporte Gerencia</t>
  </si>
  <si>
    <t>Variación</t>
  </si>
  <si>
    <t>Mes</t>
  </si>
  <si>
    <t>Aprop Vig</t>
  </si>
  <si>
    <t>VarMesAprop</t>
  </si>
  <si>
    <t>VarMesCDP</t>
  </si>
  <si>
    <t>RP Acum</t>
  </si>
  <si>
    <t>VarMesRP</t>
  </si>
  <si>
    <t>Giro Acum</t>
  </si>
  <si>
    <t>VarMesGiro</t>
  </si>
  <si>
    <t>Enero</t>
  </si>
  <si>
    <t>Febrero</t>
  </si>
  <si>
    <t>Marzo</t>
  </si>
  <si>
    <t>Abril</t>
  </si>
  <si>
    <t>Mayo</t>
  </si>
  <si>
    <t>Junio</t>
  </si>
  <si>
    <t>Julio</t>
  </si>
  <si>
    <t>Agosto</t>
  </si>
  <si>
    <t>Septiembre</t>
  </si>
  <si>
    <t>Octubre</t>
  </si>
  <si>
    <t>Noviembre</t>
  </si>
  <si>
    <t>Diciembre</t>
  </si>
  <si>
    <t>TOTAL PROYECTO 7710 - ARBOLADO URBANO</t>
  </si>
  <si>
    <t>CODIGO PROYECTO DE INVERSION</t>
  </si>
  <si>
    <t>DESCRIPCION META</t>
  </si>
  <si>
    <t>VALOR NETO RESERVA</t>
  </si>
  <si>
    <t>GIROS</t>
  </si>
  <si>
    <t>Total 7710 - ARBOLADO URBANO</t>
  </si>
  <si>
    <r>
      <rPr>
        <b/>
        <sz val="12"/>
        <rFont val="Arial"/>
        <family val="2"/>
      </rPr>
      <t>En el marco de la meta PDD 237 se evidencia un avance acumulado de 5,33% de aumento en las actuaciones del 15% programado para el cuatrenio, lo cual equivale a un avance del 35,53% respecto a la magnitud del cuatrenio, con corte a 31 de marzo/2022, asi: Avance 2020: 1,06%; Avance 2021: 3,53%; y Avance 2022: 0,74%.</t>
    </r>
    <r>
      <rPr>
        <sz val="12"/>
        <rFont val="Arial"/>
        <family val="2"/>
      </rPr>
      <t xml:space="preserve"> Con el fin de contribuir con una mejor gestión sobre el arbolado urbano y prevenir el deterioro del recurso, la Secretaría Distrital de Ambiente - SDA en cumplimiento con lo establecido en el marco normativo que regula el recurso forestal de la ciudad, </t>
    </r>
    <r>
      <rPr>
        <b/>
        <sz val="12"/>
        <rFont val="Arial"/>
        <family val="2"/>
      </rPr>
      <t>en marzo de 2022 ejecutó 2.986 actuaciones técnicas y jurídicas sobre el recurso arbóreo de la ciudad</t>
    </r>
    <r>
      <rPr>
        <sz val="12"/>
        <rFont val="Arial"/>
        <family val="2"/>
      </rPr>
      <t xml:space="preserve">, dando lugar así a un </t>
    </r>
    <r>
      <rPr>
        <b/>
        <sz val="12"/>
        <rFont val="Arial"/>
        <family val="2"/>
      </rPr>
      <t>avance acumulado en la vigencia de 5.700 actuaciones ejecutadas</t>
    </r>
    <r>
      <rPr>
        <sz val="12"/>
        <rFont val="Arial"/>
        <family val="2"/>
      </rPr>
      <t xml:space="preserve">, y de 40.942 actuaciones para el cuatrienio.
El detalle de la ejecución del mes, y el avance acumulado para la vigencia se detalla a continuación: 
► Conceptos técnicos de manejo silvicultural: Mes - 159; Acumulado - 342.
► Conceptos técnicos de atención de emergencias silviculturales: Mes - 216; Acumulado - 397.
► Conceptos técnicos de infraestructura: Mes - 13; Acumulado - 46.
► Informes técnicos de evaluación: Mes - 21; Acumulado - 32.
► Conceptos técnicos sancionatorios: Mes - 18; Acumulado - 138.
► Informes técnicos sancionatorios: Mes - 0; Acumulado - 7.
► Conceptos técnicos de seguimiento silvicultural: Mes - 378; Acumulado - 757.
► Informes técnicos de seguimiento: Mes - 15; Acumulado - 48.
► Conceptos técnicos de seguimiento a la plantación y mantenimiento del arbolado: Mes - 8; Acumulado - 22.
► Expedición o negación de salvoconductos: Mes - 6; Acumulado - 19.
► Jornadas de sensibilización: Mes - 3; Acumulado - 7.
► Actas de Visitas Técnicas de Evaluación y Seguimiento: Mes - 143; Acumulado - 143.
► Actos administrativos: Mes - 201; Acumulado - 316.
► Comunicaciones Externas y Requerimientos: Mes – 1.805; Acumulado – 3.426.
</t>
    </r>
  </si>
  <si>
    <r>
      <rPr>
        <b/>
        <sz val="12"/>
        <rFont val="Arial"/>
        <family val="2"/>
      </rPr>
      <t>En el marco de la meta PDD 239 se evidencia un avance acumulado de 4,95% de aumento en las actuaciones del 15% programado para el cuatrenio, lo cual equivale a un avance del 33,0% respecto a la magnitud del cuatrenio, con corte a 31 de marzo/2022, asi: Avance 2020: 1,69%; Avance 2021: 2,50%; y Avance 2022: 0,76%.</t>
    </r>
    <r>
      <rPr>
        <sz val="12"/>
        <rFont val="Arial"/>
        <family val="2"/>
      </rPr>
      <t xml:space="preserve"> Con el objeto de controlar los factores que generan el deterioro del recurso flora, la Secretaría Distrital de Ambiente, </t>
    </r>
    <r>
      <rPr>
        <b/>
        <sz val="12"/>
        <rFont val="Arial"/>
        <family val="2"/>
      </rPr>
      <t>en marzo de 2022 ejecutó 586 actuaciones técnicas y jurídicas sobre el recurso flora,</t>
    </r>
    <r>
      <rPr>
        <sz val="12"/>
        <rFont val="Arial"/>
        <family val="2"/>
      </rPr>
      <t xml:space="preserve"> dando lugar así a un </t>
    </r>
    <r>
      <rPr>
        <b/>
        <sz val="12"/>
        <rFont val="Arial"/>
        <family val="2"/>
      </rPr>
      <t>avance acumulado en la vigencia de 1.211 actuaciones ejecutadas</t>
    </r>
    <r>
      <rPr>
        <sz val="12"/>
        <rFont val="Arial"/>
        <family val="2"/>
      </rPr>
      <t>, y de 7.925 actuaciones en el cuatrienio.
El detalle de la ejecución del mes, y el avance acumulado para la vigencia se detalla a continuación: 
► Visitas de evaluación y seguimiento a empresas forestales: Mes - 134; Acumulado - 314.
► Visitas de verificación de especímenes de la flora silvestre, exportados o importados con permiso CITES y NO CITES: Mes - 24; Acumulado - 61.
► Visitas de inventarios de control y seguimiento a empresas forestales: Mes - 50; Acumulado - 89.
► Visitas de control para registro del libro de operaciones: Mes - 3; Acumulado - 18.
► Certificaciones de exportación e importación a empresas forestales: Mes - 6; Acumulado - 16.
► Certificaciones de registro y cumplimiento de empresas forestales: Mes - 7; Acumulado - 16.
► Oficios de negación de certificación: Mes - 1; Acumulado - 5.
► Rondas de control: Mes - 75; Acumulado - 155.
► Rondas de prevención: Mes - 13; Acumulado - 25.
► Jornadas pedagógicas: Mes - 36; Acumulado - 55.
► Reportes de movimientos del libro de operaciones verificados e ingresados al sistema FOREST.: Mes - 177; Acumulado - 395.
► Operativos de control: Mes - 4; Acumulado - 4.
► Recorridos de prevención: Mes - 45; Acumulado - 45.
► Incautaciones: Mes - 0; Acumulado - 1.
► Recepciones Externas: Mes - 1; Acumulado - 1.
► Actos Administrativos: Mes - 10; Acumulado - 11.</t>
    </r>
  </si>
  <si>
    <r>
      <t xml:space="preserve">REPROGRAMACIÓN </t>
    </r>
    <r>
      <rPr>
        <b/>
        <sz val="11"/>
        <rFont val="Arial"/>
        <family val="2"/>
      </rPr>
      <t>VIGENCIA 
(VALOR INICIAL)</t>
    </r>
  </si>
  <si>
    <r>
      <t>PROGRAMADO</t>
    </r>
    <r>
      <rPr>
        <b/>
        <sz val="11"/>
        <rFont val="Arial"/>
        <family val="2"/>
      </rPr>
      <t xml:space="preserve"> JUN.</t>
    </r>
  </si>
  <si>
    <r>
      <t xml:space="preserve">EJECUTADO </t>
    </r>
    <r>
      <rPr>
        <b/>
        <sz val="11"/>
        <rFont val="Arial"/>
        <family val="2"/>
      </rPr>
      <t>JUN.</t>
    </r>
  </si>
  <si>
    <r>
      <t>PROGRAMADO</t>
    </r>
    <r>
      <rPr>
        <b/>
        <sz val="11"/>
        <rFont val="Arial"/>
        <family val="2"/>
      </rPr>
      <t xml:space="preserve"> JUL.</t>
    </r>
  </si>
  <si>
    <r>
      <t xml:space="preserve">EJECUTADO  </t>
    </r>
    <r>
      <rPr>
        <b/>
        <sz val="11"/>
        <rFont val="Arial"/>
        <family val="2"/>
      </rPr>
      <t>JUL.</t>
    </r>
  </si>
  <si>
    <r>
      <t xml:space="preserve">PROGRAMADO </t>
    </r>
    <r>
      <rPr>
        <b/>
        <sz val="11"/>
        <rFont val="Arial"/>
        <family val="2"/>
      </rPr>
      <t>AGO.</t>
    </r>
  </si>
  <si>
    <r>
      <t xml:space="preserve">EJECUTADO  </t>
    </r>
    <r>
      <rPr>
        <b/>
        <sz val="11"/>
        <rFont val="Arial"/>
        <family val="2"/>
      </rPr>
      <t>AGO.</t>
    </r>
  </si>
  <si>
    <r>
      <t xml:space="preserve">PROGRAMADO </t>
    </r>
    <r>
      <rPr>
        <b/>
        <sz val="11"/>
        <rFont val="Arial"/>
        <family val="2"/>
      </rPr>
      <t>SEP.</t>
    </r>
  </si>
  <si>
    <r>
      <t xml:space="preserve">EJECUTADO  </t>
    </r>
    <r>
      <rPr>
        <b/>
        <sz val="11"/>
        <rFont val="Arial"/>
        <family val="2"/>
      </rPr>
      <t>SEP</t>
    </r>
    <r>
      <rPr>
        <sz val="11"/>
        <rFont val="Arial"/>
        <family val="2"/>
      </rPr>
      <t>.</t>
    </r>
  </si>
  <si>
    <r>
      <t>PROGRAMADO</t>
    </r>
    <r>
      <rPr>
        <b/>
        <sz val="11"/>
        <rFont val="Arial"/>
        <family val="2"/>
      </rPr>
      <t xml:space="preserve"> OCT.</t>
    </r>
  </si>
  <si>
    <r>
      <t xml:space="preserve">EJECUTADO  </t>
    </r>
    <r>
      <rPr>
        <b/>
        <sz val="11"/>
        <rFont val="Arial"/>
        <family val="2"/>
      </rPr>
      <t>OCT</t>
    </r>
    <r>
      <rPr>
        <sz val="11"/>
        <rFont val="Arial"/>
        <family val="2"/>
      </rPr>
      <t>.</t>
    </r>
  </si>
  <si>
    <r>
      <t xml:space="preserve">PROGRAMADO </t>
    </r>
    <r>
      <rPr>
        <b/>
        <sz val="11"/>
        <rFont val="Arial"/>
        <family val="2"/>
      </rPr>
      <t>NOV.</t>
    </r>
  </si>
  <si>
    <r>
      <t xml:space="preserve">EJECUTADO </t>
    </r>
    <r>
      <rPr>
        <b/>
        <sz val="11"/>
        <rFont val="Arial"/>
        <family val="2"/>
      </rPr>
      <t>NOV.</t>
    </r>
  </si>
  <si>
    <r>
      <t xml:space="preserve">PROGRAMADO  </t>
    </r>
    <r>
      <rPr>
        <b/>
        <sz val="11"/>
        <rFont val="Arial"/>
        <family val="2"/>
      </rPr>
      <t>DIC.</t>
    </r>
  </si>
  <si>
    <r>
      <t xml:space="preserve">EJECUTADO </t>
    </r>
    <r>
      <rPr>
        <b/>
        <sz val="11"/>
        <rFont val="Arial"/>
        <family val="2"/>
      </rPr>
      <t>DIC.</t>
    </r>
  </si>
  <si>
    <r>
      <t xml:space="preserve">PROGRAMADO </t>
    </r>
    <r>
      <rPr>
        <b/>
        <sz val="11"/>
        <rFont val="Arial"/>
        <family val="2"/>
      </rPr>
      <t>ENE.</t>
    </r>
  </si>
  <si>
    <r>
      <t xml:space="preserve">EJECUTADO </t>
    </r>
    <r>
      <rPr>
        <b/>
        <sz val="11"/>
        <rFont val="Arial"/>
        <family val="2"/>
      </rPr>
      <t>ENE.</t>
    </r>
  </si>
  <si>
    <r>
      <t>PROGRAMADO</t>
    </r>
    <r>
      <rPr>
        <b/>
        <sz val="11"/>
        <rFont val="Arial"/>
        <family val="2"/>
      </rPr>
      <t xml:space="preserve"> FEB.</t>
    </r>
  </si>
  <si>
    <r>
      <t xml:space="preserve">EJECUTADO </t>
    </r>
    <r>
      <rPr>
        <b/>
        <sz val="11"/>
        <rFont val="Arial"/>
        <family val="2"/>
      </rPr>
      <t>FEB.</t>
    </r>
  </si>
  <si>
    <r>
      <t xml:space="preserve">PROGRAMADO </t>
    </r>
    <r>
      <rPr>
        <b/>
        <sz val="11"/>
        <rFont val="Arial"/>
        <family val="2"/>
      </rPr>
      <t>MAR.</t>
    </r>
  </si>
  <si>
    <r>
      <t xml:space="preserve">EJECUTADO </t>
    </r>
    <r>
      <rPr>
        <b/>
        <sz val="11"/>
        <rFont val="Arial"/>
        <family val="2"/>
      </rPr>
      <t>MAR.</t>
    </r>
  </si>
  <si>
    <r>
      <t xml:space="preserve">PROGRAMADO </t>
    </r>
    <r>
      <rPr>
        <b/>
        <sz val="11"/>
        <rFont val="Arial"/>
        <family val="2"/>
      </rPr>
      <t>ABR.</t>
    </r>
  </si>
  <si>
    <r>
      <t xml:space="preserve">EJECUTADO </t>
    </r>
    <r>
      <rPr>
        <b/>
        <sz val="11"/>
        <rFont val="Arial"/>
        <family val="2"/>
      </rPr>
      <t>ABR.</t>
    </r>
  </si>
  <si>
    <r>
      <t xml:space="preserve">PROGRAMADO </t>
    </r>
    <r>
      <rPr>
        <b/>
        <sz val="11"/>
        <rFont val="Arial"/>
        <family val="2"/>
      </rPr>
      <t>MAY.</t>
    </r>
  </si>
  <si>
    <r>
      <t xml:space="preserve">EJECUTADO  </t>
    </r>
    <r>
      <rPr>
        <b/>
        <sz val="11"/>
        <rFont val="Arial"/>
        <family val="2"/>
      </rPr>
      <t>MAY.</t>
    </r>
  </si>
  <si>
    <r>
      <t>PROGRAMADO</t>
    </r>
    <r>
      <rPr>
        <b/>
        <sz val="11"/>
        <rFont val="Arial"/>
        <family val="2"/>
      </rPr>
      <t xml:space="preserve"> ABR.</t>
    </r>
  </si>
  <si>
    <t>CORTE A 31 DE MARZO DE 2022</t>
  </si>
  <si>
    <t>Radicado 2021IE106063 del 31 de mayo de 2021</t>
  </si>
  <si>
    <t>Con el objeto de contribuir con una mejor gestión sobre el arbolado urbano y prevenir el deterioro del recurso, la Secretaría Distrital de Ambiente - SDA en cumplimiento con lo establecido en el marco normativo que regula el recurso forestal de la ciudad, en marzo de 2022 ejecutó 2.986 actuaciones técnicas y jurídicas sobre el recurso arbóreo de la ciudad, dando lugar así a un avance acumulado en la vigencia de 5.700 actuaciones, cuya distribución se relaciona a continuación:
► Conceptos técnicos de manejo silvicultural: Mes - 159; Acumulado - 342.
► Conceptos técnicos de atención de emergencias silviculturales: Mes - 216; Acumulado - 397.
► Conceptos técnicos de infraestructura: Mes - 13; Acumulado - 46.
► Informes técnicos de evaluación: Mes - 21; Acumulado - 32.
► Conceptos técnicos sancionatorios: Mes - 18; Acumulado - 138.
► Informes técnicos sancionatorios: Mes - 0; Acumulado - 7.
► Conceptos técnicos de seguimiento silvicultural: Mes - 378; Acumulado - 757.
► Informes técnicos de seguimiento: Mes - 15; Acumulado - 48.
► Conceptos técnicos de seguimiento a la plantación y mantenimiento del arbolado: Mes - 8; Acumulado - 22.
► Expedición o negación de salvoconductos: Mes - 6; Acumulado - 19.
► Jornadas de sensibilización: Mes - 3; Acumulado - 7.
► Actas de Visitas Técnicas de Evaluación y Seguimiento: Mes - 143; Acumulado - 143.
► Actos administrativos: Mes - 201; Acumulado - 316.
► Comunicaciones Externas y Requerimientos: Mes – 1.805; Acumulado – 3.426.</t>
  </si>
  <si>
    <t>Con el objeto de ejercer evaluación, control y seguimiento a la movilización, tenencia, uso o comercialización del recurso flora, y prevenir su tráfico ilegal, la Secretaría Distrital de Ambiente en marzo de 2022 ejecutó 576 actuaciones técnicas sobre el recurso flora, dando lugar así a un avance acumulado en la vigencia de 1.200 actuaciones, cuya distribución se relaciona a continuación:
► Visitas de evaluación y seguimiento a empresas forestales: Mes - 134; Acumulado - 314.
► Visitas de verificación de especímenes de la flora silvestre, exportados o importados con permiso CITES y NO CITES: Mes - 24; Acumulado - 61.
► Visitas de inventarios de control y seguimiento a empresas forestales: Mes - 50; Acumulado - 89.
► Visitas de control para registro del libro de operaciones: Mes - 3; Acumulado - 18.
► Certificaciones de exportación e importación a empresas forestales: Mes - 6; Acumulado - 16.
► Certificaciones de registro y cumplimiento de empresas forestales: Mes - 7; Acumulado - 16.
► Oficios de negación de certificación: Mes - 1; Acumulado - 5.
► Rondas de control: Mes - 75; Acumulado - 155.
► Rondas de prevención: Mes - 13; Acumulado - 25.
► Jornadas pedagógicas: Mes - 36; Acumulado - 55.
► Reportes de movimientos del libro de operaciones verificados e ingresados al sistema FOREST.: Mes - 177; Acumulado - 395.
► Operativos de control: Mes - 4; Acumulado - 4.
► Recorridos de prevención: Mes - 45; Acumulado - 45.
► Incautaciones: Mes - 0; Acumulado - 1.
► Recepciones Externas: Mes - 1; Acumulado - 1.</t>
  </si>
  <si>
    <t xml:space="preserve">La Secretaría Distrital de Ambiente del 01 de febrero al 31 de marzo de 2022 atendió el 100% de los conceptos técnicos generados por afectación al recurso flora en el Distrito Capital y que recomiendan actuaciones administrativas sancionatorias, como se relaciona a continuación:
No de Conceptos Técnicos que recomiendan actuaciones administrativas sancionatorias: 11
No de Conceptos Técnicos acogidos jurídicamente mediante acto administrativo: 11
Avance total corte 31 de marzo de 2022 (Vigencia): 4,80% 
Nota: Acorde con la programación establecida, la ejecución de la magnitud programada para la meta inicia a partir del mes de febrero de 2022. En enero  de 2022 no se acogieron CT, toda vez que se realizaron las actividades encaminadas a la elaboración de planes de trabajo y organización de los equipos técnicos y juridicos.
*Los avances en la magnitud de la meta están sujetos a la demanda de conceptos técnicos que remita el área técnica para ser acogidos jurídicamente; por lo tanto, el porcentaje de la magnitud programada se subdivide en proporciones de 2,4 (febrero-noviembre) y 1,0% (Diciembre); sobre este porcentaje se miden los avances mensuales.  </t>
  </si>
  <si>
    <t>PROGRAMACIÓN, ACTUALIZACIÓN Y SEGUIMIENTO DEL PLAN DE ACCIÓN
Actualización y seguimiento a la Territorialización</t>
  </si>
  <si>
    <t>Total MPI No. 1 
Actuaciones técnicas o jurídicas adelantadas por la autoridad ambiental en cumplimiento con lo establecido en el marco normativo que regula el recurso forestal de la ciudad, con el fin de contribuir con una mejor gestión del arbolado urbano y prevenir el deterioro del recurso.</t>
  </si>
  <si>
    <t>Total MPI No. 3
Actuaciones técnicas o jurídicas adelantadas por la autoridad ambiental en cumplimiento de lo establecido en el marco normativo, con el fin de ejercer evaluación, control o seguimiento al tráfico legal o ilegal del recurso flora y prevenir los factores que generan su deterioro.</t>
  </si>
  <si>
    <t>DISTRITAL
Total MPI No. 4
Desarrollo de los procesos sancionatorios requeridos a nivel distrital mediante la atención de los conceptos técnicos que se generan producto del tráfico ilegal del recurso flora.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</si>
</sst>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8">
    <numFmt numFmtId="8" formatCode="&quot;$&quot;\ #,##0.00;[Red]\-&quot;$&quot;\ #,##0.00"/>
    <numFmt numFmtId="42" formatCode="_-&quot;$&quot;\ * #,##0_-;\-&quot;$&quot;\ * #,##0_-;_-&quot;$&quot;\ * &quot;-&quot;_-;_-@_-"/>
    <numFmt numFmtId="41" formatCode="_-* #,##0_-;\-* #,##0_-;_-* &quot;-&quot;_-;_-@_-"/>
    <numFmt numFmtId="44" formatCode="_-&quot;$&quot;\ * #,##0.00_-;\-&quot;$&quot;\ * #,##0.00_-;_-&quot;$&quot;\ * &quot;-&quot;??_-;_-@_-"/>
    <numFmt numFmtId="43" formatCode="_-* #,##0.00_-;\-* #,##0.00_-;_-* &quot;-&quot;??_-;_-@_-"/>
    <numFmt numFmtId="164" formatCode="_-&quot;$&quot;* #,##0_-;\-&quot;$&quot;* #,##0_-;_-&quot;$&quot;* &quot;-&quot;_-;_-@_-"/>
    <numFmt numFmtId="165" formatCode="_-&quot;$&quot;* #,##0.00_-;\-&quot;$&quot;* #,##0.00_-;_-&quot;$&quot;* &quot;-&quot;??_-;_-@_-"/>
    <numFmt numFmtId="166" formatCode="_(&quot;$&quot;\ * #,##0.00_);_(&quot;$&quot;\ * \(#,##0.00\);_(&quot;$&quot;\ * &quot;-&quot;??_);_(@_)"/>
    <numFmt numFmtId="167" formatCode="_(* #,##0.00_);_(* \(#,##0.00\);_(* &quot;-&quot;??_);_(@_)"/>
    <numFmt numFmtId="168" formatCode="_-* #,##0.00\ &quot;€&quot;_-;\-* #,##0.00\ &quot;€&quot;_-;_-* &quot;-&quot;??\ &quot;€&quot;_-;_-@_-"/>
    <numFmt numFmtId="169" formatCode="_-* #,##0.00\ _€_-;\-* #,##0.00\ _€_-;_-* &quot;-&quot;??\ _€_-;_-@_-"/>
    <numFmt numFmtId="170" formatCode="_ &quot;$&quot;\ * #,##0.00_ ;_ &quot;$&quot;\ * \-#,##0.00_ ;_ &quot;$&quot;\ * &quot;-&quot;??_ ;_ @_ "/>
    <numFmt numFmtId="171" formatCode="_ * #,##0.00_ ;_ * \-#,##0.00_ ;_ * &quot;-&quot;??_ ;_ @_ "/>
    <numFmt numFmtId="172" formatCode="0.0%"/>
    <numFmt numFmtId="173" formatCode="_ * #,##0_ ;_ * \-#,##0_ ;_ * &quot;-&quot;??_ ;_ @_ "/>
    <numFmt numFmtId="174" formatCode="_(&quot;$&quot;* #,##0.00_);_(&quot;$&quot;* \(#,##0.00\);_(&quot;$&quot;* &quot;-&quot;??_);_(@_)"/>
    <numFmt numFmtId="175" formatCode="_-* #,##0\ _€_-;\-* #,##0\ _€_-;_-* &quot;-&quot;??\ _€_-;_-@_-"/>
    <numFmt numFmtId="176" formatCode="_(&quot;$&quot;\ * #,##0_);_(&quot;$&quot;\ * \(#,##0\);_(&quot;$&quot;\ * &quot;-&quot;_);_(@_)"/>
    <numFmt numFmtId="177" formatCode="#,##0.00\ \€"/>
    <numFmt numFmtId="178" formatCode="#,##0.00_ ;\-#,##0.00\ "/>
    <numFmt numFmtId="179" formatCode="#,##0_ ;\-#,##0\ "/>
    <numFmt numFmtId="180" formatCode="&quot;$&quot;\ #,##0"/>
    <numFmt numFmtId="181" formatCode="&quot;$&quot;\ #,##0.00"/>
    <numFmt numFmtId="182" formatCode="#,##0.0"/>
    <numFmt numFmtId="183" formatCode="0.0"/>
    <numFmt numFmtId="184" formatCode="_-* #,##0.0000_-;\-* #,##0.0000_-;_-* &quot;-&quot;??_-;_-@_-"/>
    <numFmt numFmtId="185" formatCode="0.000"/>
    <numFmt numFmtId="186" formatCode="_-&quot;$&quot;\ * #,##0_-;\-&quot;$&quot;\ * #,##0_-;_-&quot;$&quot;\ * &quot;-&quot;??_-;_-@_-"/>
  </numFmts>
  <fonts count="93" x14ac:knownFonts="1">
    <font>
      <sz val="11"/>
      <color theme="1"/>
      <name val="Calibri"/>
      <family val="2"/>
      <scheme val="minor"/>
    </font>
    <font>
      <sz val="11"/>
      <color indexed="8"/>
      <name val="Calibri"/>
      <family val="2"/>
    </font>
    <font>
      <b/>
      <sz val="10"/>
      <name val="Arial"/>
      <family val="2"/>
    </font>
    <font>
      <sz val="11"/>
      <name val="Arial"/>
      <family val="2"/>
    </font>
    <font>
      <sz val="10"/>
      <name val="Arial"/>
      <family val="2"/>
    </font>
    <font>
      <sz val="12"/>
      <name val="Arial"/>
      <family val="2"/>
    </font>
    <font>
      <sz val="11"/>
      <color indexed="8"/>
      <name val="Calibri"/>
      <family val="2"/>
    </font>
    <font>
      <sz val="12"/>
      <color indexed="8"/>
      <name val="Arial"/>
      <family val="2"/>
    </font>
    <font>
      <sz val="8"/>
      <name val="Calibri"/>
      <family val="2"/>
    </font>
    <font>
      <sz val="10"/>
      <name val="Arial"/>
      <family val="2"/>
    </font>
    <font>
      <b/>
      <sz val="14"/>
      <name val="Arial"/>
      <family val="2"/>
    </font>
    <font>
      <b/>
      <sz val="12"/>
      <name val="Arial"/>
      <family val="2"/>
    </font>
    <font>
      <sz val="8"/>
      <name val="Arial"/>
      <family val="2"/>
    </font>
    <font>
      <sz val="10"/>
      <name val="Arial"/>
      <family val="2"/>
    </font>
    <font>
      <b/>
      <sz val="9"/>
      <color indexed="81"/>
      <name val="Tahoma"/>
      <family val="2"/>
    </font>
    <font>
      <b/>
      <sz val="8"/>
      <name val="Arial"/>
      <family val="2"/>
    </font>
    <font>
      <sz val="7"/>
      <name val="Arial"/>
      <family val="2"/>
    </font>
    <font>
      <sz val="9"/>
      <name val="Arial"/>
      <family val="2"/>
    </font>
    <font>
      <sz val="9"/>
      <color indexed="8"/>
      <name val="Arial"/>
      <family val="2"/>
    </font>
    <font>
      <b/>
      <sz val="9"/>
      <name val="Arial"/>
      <family val="2"/>
    </font>
    <font>
      <b/>
      <sz val="9"/>
      <color indexed="8"/>
      <name val="Arial"/>
      <family val="2"/>
    </font>
    <font>
      <sz val="11"/>
      <color theme="1"/>
      <name val="Calibri"/>
      <family val="2"/>
      <scheme val="minor"/>
    </font>
    <font>
      <sz val="10"/>
      <color theme="1"/>
      <name val="Calibri"/>
      <family val="2"/>
      <scheme val="minor"/>
    </font>
    <font>
      <sz val="11"/>
      <color theme="1"/>
      <name val="Arial Narrow"/>
      <family val="2"/>
    </font>
    <font>
      <b/>
      <sz val="11"/>
      <color theme="1"/>
      <name val="Calibri"/>
      <family val="2"/>
      <scheme val="minor"/>
    </font>
    <font>
      <sz val="14"/>
      <name val="Tahoma"/>
      <family val="2"/>
    </font>
    <font>
      <b/>
      <sz val="14"/>
      <name val="Tahoma"/>
      <family val="2"/>
    </font>
    <font>
      <sz val="10"/>
      <color indexed="8"/>
      <name val="Arial"/>
      <family val="2"/>
    </font>
    <font>
      <sz val="11"/>
      <name val="Calibri"/>
      <family val="2"/>
      <scheme val="minor"/>
    </font>
    <font>
      <sz val="20"/>
      <color theme="1"/>
      <name val="Calibri"/>
      <family val="2"/>
      <scheme val="minor"/>
    </font>
    <font>
      <b/>
      <sz val="20"/>
      <name val="Arial"/>
      <family val="2"/>
    </font>
    <font>
      <sz val="24"/>
      <color theme="1"/>
      <name val="Calibri"/>
      <family val="2"/>
      <scheme val="minor"/>
    </font>
    <font>
      <b/>
      <sz val="24"/>
      <name val="Arial"/>
      <family val="2"/>
    </font>
    <font>
      <b/>
      <sz val="14"/>
      <color indexed="8"/>
      <name val="Arial"/>
      <family val="2"/>
    </font>
    <font>
      <b/>
      <sz val="20"/>
      <color rgb="FFFF0000"/>
      <name val="Arial"/>
      <family val="2"/>
    </font>
    <font>
      <sz val="9"/>
      <color indexed="81"/>
      <name val="Tahoma"/>
      <family val="2"/>
    </font>
    <font>
      <sz val="10"/>
      <color theme="1"/>
      <name val="Arial"/>
      <family val="2"/>
    </font>
    <font>
      <sz val="10"/>
      <color rgb="FF000000"/>
      <name val="Arial"/>
      <family val="2"/>
    </font>
    <font>
      <sz val="11"/>
      <color theme="0"/>
      <name val="Calibri"/>
      <family val="2"/>
      <scheme val="minor"/>
    </font>
    <font>
      <sz val="10"/>
      <color theme="1"/>
      <name val="Verdana"/>
      <family val="2"/>
    </font>
    <font>
      <b/>
      <sz val="10"/>
      <color theme="1"/>
      <name val="Verdana"/>
      <family val="2"/>
    </font>
    <font>
      <sz val="12"/>
      <color theme="0"/>
      <name val="Calibri"/>
      <family val="2"/>
      <scheme val="minor"/>
    </font>
    <font>
      <sz val="12"/>
      <color theme="1"/>
      <name val="Calibri"/>
      <family val="2"/>
      <scheme val="minor"/>
    </font>
    <font>
      <sz val="12"/>
      <color indexed="8"/>
      <name val="Calibri"/>
      <family val="2"/>
    </font>
    <font>
      <sz val="11"/>
      <color rgb="FF9C6500"/>
      <name val="Calibri"/>
      <family val="2"/>
      <scheme val="minor"/>
    </font>
    <font>
      <sz val="11"/>
      <color rgb="FF000000"/>
      <name val="Calibri"/>
      <family val="2"/>
    </font>
    <font>
      <sz val="11"/>
      <name val="Calibri"/>
      <family val="2"/>
    </font>
    <font>
      <sz val="9"/>
      <color theme="1"/>
      <name val="Arial"/>
      <family val="2"/>
    </font>
    <font>
      <b/>
      <sz val="11"/>
      <name val="Calibri"/>
      <family val="2"/>
    </font>
    <font>
      <sz val="10.5"/>
      <color theme="1"/>
      <name val="Times New Roman"/>
      <family val="1"/>
    </font>
    <font>
      <sz val="11"/>
      <color indexed="8"/>
      <name val="Calibri"/>
      <family val="2"/>
      <scheme val="minor"/>
    </font>
    <font>
      <sz val="12"/>
      <name val="Calibri"/>
      <family val="2"/>
      <scheme val="minor"/>
    </font>
    <font>
      <b/>
      <sz val="9"/>
      <color theme="1"/>
      <name val="Arial"/>
      <family val="2"/>
    </font>
    <font>
      <b/>
      <sz val="20"/>
      <color theme="1"/>
      <name val="Calibri"/>
      <family val="2"/>
      <scheme val="minor"/>
    </font>
    <font>
      <b/>
      <sz val="12"/>
      <color indexed="8"/>
      <name val="Arial"/>
      <family val="2"/>
    </font>
    <font>
      <sz val="14"/>
      <name val="Arial"/>
      <family val="2"/>
    </font>
    <font>
      <sz val="14"/>
      <color indexed="8"/>
      <name val="Arial"/>
      <family val="2"/>
    </font>
    <font>
      <b/>
      <sz val="14"/>
      <color theme="1"/>
      <name val="Calibri"/>
      <family val="2"/>
      <scheme val="minor"/>
    </font>
    <font>
      <b/>
      <sz val="16"/>
      <name val="Arial"/>
      <family val="2"/>
    </font>
    <font>
      <sz val="14"/>
      <color theme="1"/>
      <name val="Arial"/>
      <family val="2"/>
    </font>
    <font>
      <b/>
      <sz val="18"/>
      <color theme="1"/>
      <name val="Calibri"/>
      <family val="2"/>
      <scheme val="minor"/>
    </font>
    <font>
      <b/>
      <sz val="30"/>
      <name val="Arial"/>
      <family val="2"/>
    </font>
    <font>
      <b/>
      <sz val="30"/>
      <name val="Calibri"/>
      <family val="2"/>
      <scheme val="minor"/>
    </font>
    <font>
      <sz val="12"/>
      <color indexed="81"/>
      <name val="Tahoma"/>
      <family val="2"/>
    </font>
    <font>
      <sz val="18"/>
      <name val="Arial"/>
      <family val="2"/>
    </font>
    <font>
      <sz val="8"/>
      <color theme="1"/>
      <name val="Arial"/>
      <family val="2"/>
    </font>
    <font>
      <b/>
      <sz val="8"/>
      <color theme="1"/>
      <name val="Arial"/>
      <family val="2"/>
    </font>
    <font>
      <sz val="11"/>
      <color rgb="FFFF0000"/>
      <name val="Calibri"/>
      <family val="2"/>
      <scheme val="minor"/>
    </font>
    <font>
      <b/>
      <sz val="10"/>
      <color theme="1"/>
      <name val="Arial"/>
      <family val="2"/>
    </font>
    <font>
      <sz val="8"/>
      <color indexed="8"/>
      <name val="Arial"/>
      <family val="2"/>
    </font>
    <font>
      <sz val="8"/>
      <color rgb="FF000000"/>
      <name val="Arial"/>
      <family val="2"/>
    </font>
    <font>
      <b/>
      <sz val="24"/>
      <color theme="1"/>
      <name val="Arial"/>
      <family val="2"/>
    </font>
    <font>
      <b/>
      <sz val="14"/>
      <color theme="1"/>
      <name val="Arial"/>
      <family val="2"/>
    </font>
    <font>
      <b/>
      <sz val="11"/>
      <color theme="1"/>
      <name val="Arial"/>
      <family val="2"/>
    </font>
    <font>
      <b/>
      <sz val="16"/>
      <color theme="1"/>
      <name val="Arial"/>
      <family val="2"/>
    </font>
    <font>
      <sz val="11"/>
      <color theme="1"/>
      <name val="Arial"/>
      <family val="2"/>
    </font>
    <font>
      <sz val="11"/>
      <color rgb="FFFF0000"/>
      <name val="Calibri"/>
      <family val="2"/>
    </font>
    <font>
      <sz val="9"/>
      <color theme="1"/>
      <name val="Arial Nova Cond Light"/>
      <family val="2"/>
    </font>
    <font>
      <b/>
      <sz val="10"/>
      <color theme="0"/>
      <name val="Arial Nova Cond Light"/>
      <family val="2"/>
    </font>
    <font>
      <sz val="10"/>
      <color theme="1"/>
      <name val="Arial Nova Cond Light"/>
      <family val="2"/>
    </font>
    <font>
      <b/>
      <sz val="10"/>
      <color theme="1"/>
      <name val="Arial Nova Cond Light"/>
      <family val="2"/>
    </font>
    <font>
      <sz val="8"/>
      <color theme="0"/>
      <name val="Arial Nova Cond Light"/>
      <family val="2"/>
    </font>
    <font>
      <b/>
      <sz val="8"/>
      <color rgb="FFFF0000"/>
      <name val="Arial Nova Cond Light"/>
      <family val="2"/>
    </font>
    <font>
      <b/>
      <sz val="8"/>
      <color theme="0"/>
      <name val="Arial Nova Cond Light"/>
      <family val="2"/>
    </font>
    <font>
      <sz val="8"/>
      <color theme="1"/>
      <name val="Arial Nova Cond Light"/>
      <family val="2"/>
    </font>
    <font>
      <b/>
      <sz val="8"/>
      <color theme="1"/>
      <name val="Arial Nova Cond Light"/>
      <family val="2"/>
    </font>
    <font>
      <b/>
      <sz val="8"/>
      <name val="Arial Nova Cond Light"/>
      <family val="2"/>
    </font>
    <font>
      <sz val="8"/>
      <color rgb="FFFF0000"/>
      <name val="Arial Nova Cond Light"/>
      <family val="2"/>
    </font>
    <font>
      <b/>
      <sz val="9"/>
      <color theme="1"/>
      <name val="Arial Nova Cond Light"/>
      <family val="2"/>
    </font>
    <font>
      <sz val="8"/>
      <name val="Arial Nova Cond Light"/>
      <family val="2"/>
    </font>
    <font>
      <b/>
      <sz val="24"/>
      <color theme="1"/>
      <name val="Calibri"/>
      <family val="2"/>
      <scheme val="minor"/>
    </font>
    <font>
      <b/>
      <sz val="11"/>
      <name val="Arial"/>
      <family val="2"/>
    </font>
    <font>
      <sz val="11"/>
      <color indexed="8"/>
      <name val="Arial"/>
      <family val="2"/>
    </font>
  </fonts>
  <fills count="41">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tint="-0.14999847407452621"/>
        <bgColor indexed="64"/>
      </patternFill>
    </fill>
    <fill>
      <patternFill patternType="solid">
        <fgColor theme="4"/>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indexed="43"/>
      </patternFill>
    </fill>
    <fill>
      <patternFill patternType="solid">
        <fgColor indexed="44"/>
      </patternFill>
    </fill>
    <fill>
      <patternFill patternType="solid">
        <fgColor indexed="57"/>
      </patternFill>
    </fill>
    <fill>
      <patternFill patternType="solid">
        <fgColor indexed="43"/>
        <bgColor indexed="64"/>
      </patternFill>
    </fill>
    <fill>
      <patternFill patternType="solid">
        <fgColor indexed="27"/>
        <bgColor indexed="64"/>
      </patternFill>
    </fill>
    <fill>
      <patternFill patternType="solid">
        <fgColor rgb="FF808080"/>
        <bgColor indexed="64"/>
      </patternFill>
    </fill>
    <fill>
      <patternFill patternType="solid">
        <fgColor rgb="FFFFFFFF"/>
        <bgColor indexed="64"/>
      </patternFill>
    </fill>
    <fill>
      <patternFill patternType="solid">
        <fgColor rgb="FFD9D9D9"/>
        <bgColor indexed="64"/>
      </patternFill>
    </fill>
    <fill>
      <patternFill patternType="solid">
        <fgColor rgb="FF92D050"/>
        <bgColor indexed="64"/>
      </patternFill>
    </fill>
    <fill>
      <patternFill patternType="solid">
        <fgColor rgb="FF00B050"/>
        <bgColor indexed="64"/>
      </patternFill>
    </fill>
    <fill>
      <patternFill patternType="solid">
        <fgColor rgb="FF92D050"/>
        <bgColor rgb="FF3AEE3A"/>
      </patternFill>
    </fill>
    <fill>
      <patternFill patternType="solid">
        <fgColor theme="6" tint="0.59999389629810485"/>
        <bgColor indexed="64"/>
      </patternFill>
    </fill>
    <fill>
      <patternFill patternType="solid">
        <fgColor theme="6" tint="-0.249977111117893"/>
        <bgColor indexed="64"/>
      </patternFill>
    </fill>
    <fill>
      <patternFill patternType="solid">
        <fgColor theme="6" tint="0.79998168889431442"/>
        <bgColor indexed="64"/>
      </patternFill>
    </fill>
    <fill>
      <patternFill patternType="solid">
        <fgColor rgb="FF669900"/>
        <bgColor indexed="64"/>
      </patternFill>
    </fill>
    <fill>
      <patternFill patternType="solid">
        <fgColor rgb="FFFFFF00"/>
        <bgColor indexed="64"/>
      </patternFill>
    </fill>
    <fill>
      <patternFill patternType="solid">
        <fgColor theme="0" tint="-4.9989318521683403E-2"/>
        <bgColor indexed="64"/>
      </patternFill>
    </fill>
    <fill>
      <patternFill patternType="solid">
        <fgColor rgb="FF7030A0"/>
        <bgColor indexed="64"/>
      </patternFill>
    </fill>
    <fill>
      <patternFill patternType="solid">
        <fgColor rgb="FF00B0F0"/>
        <bgColor indexed="64"/>
      </patternFill>
    </fill>
    <fill>
      <patternFill patternType="solid">
        <fgColor rgb="FFFFFF00"/>
        <bgColor theme="4" tint="0.79998168889431442"/>
      </patternFill>
    </fill>
    <fill>
      <patternFill patternType="solid">
        <fgColor theme="0" tint="-0.249977111117893"/>
        <bgColor indexed="64"/>
      </patternFill>
    </fill>
    <fill>
      <patternFill patternType="solid">
        <fgColor rgb="FF002060"/>
        <bgColor indexed="64"/>
      </patternFill>
    </fill>
    <fill>
      <patternFill patternType="solid">
        <fgColor rgb="FFA3FFFF"/>
        <bgColor indexed="64"/>
      </patternFill>
    </fill>
    <fill>
      <patternFill patternType="solid">
        <fgColor theme="9"/>
        <bgColor theme="9"/>
      </patternFill>
    </fill>
    <fill>
      <patternFill patternType="solid">
        <fgColor theme="9" tint="0.79998168889431442"/>
        <bgColor theme="9" tint="0.79998168889431442"/>
      </patternFill>
    </fill>
    <fill>
      <patternFill patternType="solid">
        <fgColor theme="9" tint="0.59999389629810485"/>
        <bgColor theme="9" tint="0.59999389629810485"/>
      </patternFill>
    </fill>
    <fill>
      <patternFill patternType="solid">
        <fgColor theme="7" tint="0.59999389629810485"/>
        <bgColor indexed="64"/>
      </patternFill>
    </fill>
    <fill>
      <patternFill patternType="solid">
        <fgColor theme="4"/>
        <bgColor indexed="64"/>
      </patternFill>
    </fill>
    <fill>
      <patternFill patternType="solid">
        <fgColor theme="0" tint="-0.14999847407452621"/>
        <bgColor theme="9" tint="0.59999389629810485"/>
      </patternFill>
    </fill>
    <fill>
      <patternFill patternType="solid">
        <fgColor theme="9" tint="0.59999389629810485"/>
        <bgColor theme="9"/>
      </patternFill>
    </fill>
    <fill>
      <patternFill patternType="solid">
        <fgColor theme="9" tint="0.59999389629810485"/>
        <bgColor theme="9" tint="0.79998168889431442"/>
      </patternFill>
    </fill>
    <fill>
      <patternFill patternType="solid">
        <fgColor theme="0" tint="-0.34998626667073579"/>
        <bgColor indexed="64"/>
      </patternFill>
    </fill>
  </fills>
  <borders count="89">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style="medium">
        <color auto="1"/>
      </top>
      <bottom style="thin">
        <color auto="1"/>
      </bottom>
      <diagonal/>
    </border>
    <border>
      <left style="thin">
        <color auto="1"/>
      </left>
      <right style="thin">
        <color auto="1"/>
      </right>
      <top style="thin">
        <color auto="1"/>
      </top>
      <bottom style="medium">
        <color auto="1"/>
      </bottom>
      <diagonal/>
    </border>
    <border>
      <left style="thin">
        <color auto="1"/>
      </left>
      <right style="thin">
        <color auto="1"/>
      </right>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diagonal/>
    </border>
    <border>
      <left style="medium">
        <color auto="1"/>
      </left>
      <right style="thin">
        <color auto="1"/>
      </right>
      <top/>
      <bottom/>
      <diagonal/>
    </border>
    <border>
      <left style="medium">
        <color auto="1"/>
      </left>
      <right style="thin">
        <color auto="1"/>
      </right>
      <top/>
      <bottom style="medium">
        <color auto="1"/>
      </bottom>
      <diagonal/>
    </border>
    <border>
      <left style="thin">
        <color auto="1"/>
      </left>
      <right/>
      <top style="medium">
        <color auto="1"/>
      </top>
      <bottom style="thin">
        <color auto="1"/>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diagonal/>
    </border>
    <border>
      <left style="medium">
        <color auto="1"/>
      </left>
      <right style="thin">
        <color auto="1"/>
      </right>
      <top style="thin">
        <color auto="1"/>
      </top>
      <bottom/>
      <diagonal/>
    </border>
    <border>
      <left style="thin">
        <color auto="1"/>
      </left>
      <right style="medium">
        <color auto="1"/>
      </right>
      <top/>
      <bottom style="thin">
        <color auto="1"/>
      </bottom>
      <diagonal/>
    </border>
    <border>
      <left style="thin">
        <color auto="1"/>
      </left>
      <right style="thin">
        <color auto="1"/>
      </right>
      <top/>
      <bottom/>
      <diagonal/>
    </border>
    <border>
      <left style="medium">
        <color auto="1"/>
      </left>
      <right/>
      <top style="medium">
        <color auto="1"/>
      </top>
      <bottom/>
      <diagonal/>
    </border>
    <border>
      <left/>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right style="thin">
        <color auto="1"/>
      </right>
      <top/>
      <bottom style="medium">
        <color auto="1"/>
      </bottom>
      <diagonal/>
    </border>
    <border>
      <left style="thin">
        <color auto="1"/>
      </left>
      <right style="thin">
        <color auto="1"/>
      </right>
      <top style="medium">
        <color auto="1"/>
      </top>
      <bottom/>
      <diagonal/>
    </border>
    <border>
      <left style="thin">
        <color auto="1"/>
      </left>
      <right style="thin">
        <color auto="1"/>
      </right>
      <top/>
      <bottom style="medium">
        <color auto="1"/>
      </bottom>
      <diagonal/>
    </border>
    <border>
      <left/>
      <right style="thin">
        <color auto="1"/>
      </right>
      <top style="medium">
        <color auto="1"/>
      </top>
      <bottom style="thin">
        <color auto="1"/>
      </bottom>
      <diagonal/>
    </border>
    <border>
      <left/>
      <right style="medium">
        <color auto="1"/>
      </right>
      <top style="medium">
        <color auto="1"/>
      </top>
      <bottom/>
      <diagonal/>
    </border>
    <border>
      <left/>
      <right style="medium">
        <color auto="1"/>
      </right>
      <top/>
      <bottom style="medium">
        <color auto="1"/>
      </bottom>
      <diagonal/>
    </border>
    <border>
      <left style="medium">
        <color auto="1"/>
      </left>
      <right style="thin">
        <color auto="1"/>
      </right>
      <top/>
      <bottom style="thin">
        <color auto="1"/>
      </bottom>
      <diagonal/>
    </border>
    <border>
      <left style="medium">
        <color auto="1"/>
      </left>
      <right/>
      <top style="medium">
        <color auto="1"/>
      </top>
      <bottom style="thin">
        <color auto="1"/>
      </bottom>
      <diagonal/>
    </border>
    <border>
      <left/>
      <right/>
      <top/>
      <bottom style="thin">
        <color auto="1"/>
      </bottom>
      <diagonal/>
    </border>
    <border>
      <left/>
      <right style="thin">
        <color auto="1"/>
      </right>
      <top/>
      <bottom style="thin">
        <color auto="1"/>
      </bottom>
      <diagonal/>
    </border>
    <border>
      <left style="medium">
        <color auto="1"/>
      </left>
      <right/>
      <top style="thin">
        <color auto="1"/>
      </top>
      <bottom style="medium">
        <color auto="1"/>
      </bottom>
      <diagonal/>
    </border>
    <border>
      <left/>
      <right style="thin">
        <color auto="1"/>
      </right>
      <top style="thin">
        <color auto="1"/>
      </top>
      <bottom style="medium">
        <color auto="1"/>
      </bottom>
      <diagonal/>
    </border>
    <border>
      <left style="thin">
        <color auto="1"/>
      </left>
      <right style="medium">
        <color auto="1"/>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style="medium">
        <color auto="1"/>
      </top>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right/>
      <top style="thin">
        <color auto="1"/>
      </top>
      <bottom/>
      <diagonal/>
    </border>
    <border>
      <left style="medium">
        <color auto="1"/>
      </left>
      <right/>
      <top/>
      <bottom style="thin">
        <color auto="1"/>
      </bottom>
      <diagonal/>
    </border>
    <border>
      <left/>
      <right style="medium">
        <color auto="1"/>
      </right>
      <top style="thin">
        <color auto="1"/>
      </top>
      <bottom/>
      <diagonal/>
    </border>
    <border>
      <left/>
      <right style="thin">
        <color auto="1"/>
      </right>
      <top style="medium">
        <color auto="1"/>
      </top>
      <bottom style="medium">
        <color auto="1"/>
      </bottom>
      <diagonal/>
    </border>
    <border>
      <left style="medium">
        <color auto="1"/>
      </left>
      <right style="medium">
        <color auto="1"/>
      </right>
      <top/>
      <bottom/>
      <diagonal/>
    </border>
    <border>
      <left style="thin">
        <color auto="1"/>
      </left>
      <right/>
      <top/>
      <bottom/>
      <diagonal/>
    </border>
    <border>
      <left style="thin">
        <color auto="1"/>
      </left>
      <right style="medium">
        <color auto="1"/>
      </right>
      <top style="medium">
        <color auto="1"/>
      </top>
      <bottom/>
      <diagonal/>
    </border>
    <border>
      <left style="thin">
        <color auto="1"/>
      </left>
      <right style="medium">
        <color auto="1"/>
      </right>
      <top/>
      <bottom/>
      <diagonal/>
    </border>
    <border>
      <left style="medium">
        <color auto="1"/>
      </left>
      <right style="thin">
        <color auto="1"/>
      </right>
      <top style="thin">
        <color auto="1"/>
      </top>
      <bottom style="medium">
        <color auto="1"/>
      </bottom>
      <diagonal/>
    </border>
    <border>
      <left style="thin">
        <color auto="1"/>
      </left>
      <right/>
      <top/>
      <bottom style="medium">
        <color auto="1"/>
      </bottom>
      <diagonal/>
    </border>
    <border>
      <left style="medium">
        <color auto="1"/>
      </left>
      <right style="medium">
        <color auto="1"/>
      </right>
      <top style="medium">
        <color auto="1"/>
      </top>
      <bottom style="thin">
        <color auto="1"/>
      </bottom>
      <diagonal/>
    </border>
    <border>
      <left style="thin">
        <color auto="1"/>
      </left>
      <right/>
      <top style="medium">
        <color auto="1"/>
      </top>
      <bottom/>
      <diagonal/>
    </border>
    <border>
      <left style="medium">
        <color auto="1"/>
      </left>
      <right style="medium">
        <color auto="1"/>
      </right>
      <top style="thin">
        <color auto="1"/>
      </top>
      <bottom style="thin">
        <color auto="1"/>
      </bottom>
      <diagonal/>
    </border>
    <border>
      <left style="thin">
        <color auto="1"/>
      </left>
      <right/>
      <top style="thin">
        <color auto="1"/>
      </top>
      <bottom style="medium">
        <color auto="1"/>
      </bottom>
      <diagonal/>
    </border>
    <border>
      <left style="medium">
        <color auto="1"/>
      </left>
      <right style="medium">
        <color auto="1"/>
      </right>
      <top style="thin">
        <color auto="1"/>
      </top>
      <bottom style="medium">
        <color auto="1"/>
      </bottom>
      <diagonal/>
    </border>
    <border>
      <left style="medium">
        <color auto="1"/>
      </left>
      <right style="medium">
        <color auto="1"/>
      </right>
      <top/>
      <bottom style="medium">
        <color auto="1"/>
      </bottom>
      <diagonal/>
    </border>
    <border>
      <left style="medium">
        <color auto="1"/>
      </left>
      <right style="thin">
        <color auto="1"/>
      </right>
      <top style="medium">
        <color auto="1"/>
      </top>
      <bottom style="medium">
        <color auto="1"/>
      </bottom>
      <diagonal/>
    </border>
    <border>
      <left style="medium">
        <color auto="1"/>
      </left>
      <right style="medium">
        <color auto="1"/>
      </right>
      <top style="medium">
        <color auto="1"/>
      </top>
      <bottom style="medium">
        <color auto="1"/>
      </bottom>
      <diagonal/>
    </border>
    <border>
      <left style="thin">
        <color auto="1"/>
      </left>
      <right/>
      <top style="medium">
        <color auto="1"/>
      </top>
      <bottom style="medium">
        <color auto="1"/>
      </bottom>
      <diagonal/>
    </border>
    <border>
      <left style="medium">
        <color auto="1"/>
      </left>
      <right style="medium">
        <color auto="1"/>
      </right>
      <top/>
      <bottom style="thin">
        <color auto="1"/>
      </bottom>
      <diagonal/>
    </border>
    <border>
      <left/>
      <right style="medium">
        <color auto="1"/>
      </right>
      <top/>
      <bottom style="thin">
        <color auto="1"/>
      </bottom>
      <diagonal/>
    </border>
    <border>
      <left/>
      <right style="medium">
        <color auto="1"/>
      </right>
      <top style="thin">
        <color auto="1"/>
      </top>
      <bottom style="thin">
        <color auto="1"/>
      </bottom>
      <diagonal/>
    </border>
    <border>
      <left/>
      <right style="thin">
        <color auto="1"/>
      </right>
      <top style="thin">
        <color auto="1"/>
      </top>
      <bottom/>
      <diagonal/>
    </border>
    <border>
      <left style="medium">
        <color auto="1"/>
      </left>
      <right/>
      <top style="thin">
        <color auto="1"/>
      </top>
      <bottom/>
      <diagonal/>
    </border>
    <border>
      <left style="medium">
        <color auto="1"/>
      </left>
      <right/>
      <top style="thin">
        <color auto="1"/>
      </top>
      <bottom style="thin">
        <color auto="1"/>
      </bottom>
      <diagonal/>
    </border>
    <border>
      <left style="thin">
        <color auto="1"/>
      </left>
      <right/>
      <top/>
      <bottom style="thin">
        <color auto="1"/>
      </bottom>
      <diagonal/>
    </border>
    <border>
      <left style="medium">
        <color auto="1"/>
      </left>
      <right style="medium">
        <color auto="1"/>
      </right>
      <top style="thin">
        <color auto="1"/>
      </top>
      <bottom/>
      <diagonal/>
    </border>
    <border>
      <left/>
      <right/>
      <top style="medium">
        <color theme="9" tint="-0.249977111117893"/>
      </top>
      <bottom/>
      <diagonal/>
    </border>
    <border>
      <left/>
      <right/>
      <top style="thin">
        <color theme="4" tint="0.39997558519241921"/>
      </top>
      <bottom/>
      <diagonal/>
    </border>
    <border>
      <left/>
      <right/>
      <top style="thin">
        <color theme="4"/>
      </top>
      <bottom style="thin">
        <color theme="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top/>
      <bottom style="thin">
        <color theme="0" tint="-0.499984740745262"/>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auto="1"/>
      </left>
      <right/>
      <top style="thin">
        <color auto="1"/>
      </top>
      <bottom/>
      <diagonal/>
    </border>
    <border>
      <left/>
      <right style="thin">
        <color auto="1"/>
      </right>
      <top/>
      <bottom/>
      <diagonal/>
    </border>
  </borders>
  <cellStyleXfs count="2922">
    <xf numFmtId="0" fontId="0" fillId="0" borderId="0"/>
    <xf numFmtId="171" fontId="9" fillId="0" borderId="0" applyFont="0" applyFill="0" applyBorder="0" applyAlignment="0" applyProtection="0"/>
    <xf numFmtId="171" fontId="4" fillId="0" borderId="0" applyFont="0" applyFill="0" applyBorder="0" applyAlignment="0" applyProtection="0"/>
    <xf numFmtId="169" fontId="6" fillId="0" borderId="0" applyFont="0" applyFill="0" applyBorder="0" applyAlignment="0" applyProtection="0"/>
    <xf numFmtId="167" fontId="21" fillId="0" borderId="0" applyFont="0" applyFill="0" applyBorder="0" applyAlignment="0" applyProtection="0"/>
    <xf numFmtId="169" fontId="1" fillId="0" borderId="0" applyFont="0" applyFill="0" applyBorder="0" applyAlignment="0" applyProtection="0"/>
    <xf numFmtId="167" fontId="1" fillId="0" borderId="0" applyFont="0" applyFill="0" applyBorder="0" applyAlignment="0" applyProtection="0"/>
    <xf numFmtId="168" fontId="4" fillId="0" borderId="0" applyFont="0" applyFill="0" applyBorder="0" applyAlignment="0" applyProtection="0"/>
    <xf numFmtId="169" fontId="1" fillId="0" borderId="0" applyFont="0" applyFill="0" applyBorder="0" applyAlignment="0" applyProtection="0"/>
    <xf numFmtId="168" fontId="6" fillId="0" borderId="0" applyFont="0" applyFill="0" applyBorder="0" applyAlignment="0" applyProtection="0"/>
    <xf numFmtId="168" fontId="1" fillId="0" borderId="0" applyFont="0" applyFill="0" applyBorder="0" applyAlignment="0" applyProtection="0"/>
    <xf numFmtId="170" fontId="4" fillId="0" borderId="0" applyFont="0" applyFill="0" applyBorder="0" applyAlignment="0" applyProtection="0"/>
    <xf numFmtId="173" fontId="4" fillId="0" borderId="0" applyFont="0" applyFill="0" applyBorder="0" applyAlignment="0" applyProtection="0"/>
    <xf numFmtId="166" fontId="21" fillId="0" borderId="0" applyFont="0" applyFill="0" applyBorder="0" applyAlignment="0" applyProtection="0"/>
    <xf numFmtId="174" fontId="13" fillId="0" borderId="0" applyFont="0" applyFill="0" applyBorder="0" applyAlignment="0" applyProtection="0"/>
    <xf numFmtId="168" fontId="1" fillId="0" borderId="0" applyFont="0" applyFill="0" applyBorder="0" applyAlignment="0" applyProtection="0"/>
    <xf numFmtId="0" fontId="4" fillId="0" borderId="0"/>
    <xf numFmtId="0" fontId="4" fillId="0" borderId="0"/>
    <xf numFmtId="0" fontId="13" fillId="0" borderId="0"/>
    <xf numFmtId="0" fontId="4" fillId="0" borderId="0"/>
    <xf numFmtId="0" fontId="4" fillId="0" borderId="0"/>
    <xf numFmtId="9" fontId="6" fillId="0" borderId="0" applyFont="0" applyFill="0" applyBorder="0" applyAlignment="0" applyProtection="0"/>
    <xf numFmtId="9" fontId="2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21" fillId="0" borderId="0" applyFont="0" applyFill="0" applyBorder="0" applyAlignment="0" applyProtection="0"/>
    <xf numFmtId="0" fontId="4" fillId="0" borderId="0"/>
    <xf numFmtId="0" fontId="38" fillId="6" borderId="0" applyNumberFormat="0" applyBorder="0" applyAlignment="0" applyProtection="0"/>
    <xf numFmtId="0" fontId="38" fillId="7" borderId="0" applyNumberFormat="0" applyBorder="0" applyAlignment="0" applyProtection="0"/>
    <xf numFmtId="0" fontId="38" fillId="8" borderId="0" applyNumberFormat="0" applyBorder="0" applyAlignment="0" applyProtection="0"/>
    <xf numFmtId="0" fontId="38" fillId="9" borderId="0" applyNumberFormat="0" applyBorder="0" applyAlignment="0" applyProtection="0"/>
    <xf numFmtId="0" fontId="38" fillId="10" borderId="0" applyNumberFormat="0" applyBorder="0" applyAlignment="0" applyProtection="0"/>
    <xf numFmtId="0" fontId="38" fillId="11" borderId="0" applyNumberFormat="0" applyBorder="0" applyAlignment="0" applyProtection="0"/>
    <xf numFmtId="49" fontId="39" fillId="0" borderId="0" applyFill="0" applyBorder="0" applyProtection="0">
      <alignment horizontal="left" vertical="center"/>
    </xf>
    <xf numFmtId="0" fontId="40" fillId="0" borderId="0" applyNumberFormat="0" applyFill="0" applyBorder="0" applyProtection="0">
      <alignment horizontal="left" vertical="center"/>
    </xf>
    <xf numFmtId="0" fontId="40" fillId="0" borderId="0" applyNumberFormat="0" applyFill="0" applyBorder="0" applyProtection="0">
      <alignment horizontal="right" vertical="center"/>
    </xf>
    <xf numFmtId="0" fontId="39" fillId="0" borderId="1" applyNumberFormat="0" applyFill="0" applyProtection="0">
      <alignment horizontal="left" vertical="center"/>
    </xf>
    <xf numFmtId="0" fontId="39" fillId="0" borderId="1" applyNumberFormat="0" applyFill="0" applyProtection="0">
      <alignment horizontal="left" vertical="center"/>
    </xf>
    <xf numFmtId="0" fontId="39" fillId="0" borderId="1" applyNumberFormat="0" applyFill="0" applyProtection="0">
      <alignment horizontal="left" vertical="center"/>
    </xf>
    <xf numFmtId="0" fontId="39" fillId="0" borderId="1" applyNumberFormat="0" applyFill="0" applyProtection="0">
      <alignment horizontal="left" vertical="center"/>
    </xf>
    <xf numFmtId="0" fontId="39" fillId="0" borderId="1" applyNumberFormat="0" applyFill="0" applyProtection="0">
      <alignment horizontal="left" vertical="center"/>
    </xf>
    <xf numFmtId="0" fontId="39" fillId="0" borderId="1" applyNumberFormat="0" applyFill="0" applyProtection="0">
      <alignment horizontal="left" vertical="center"/>
    </xf>
    <xf numFmtId="0" fontId="39" fillId="0" borderId="1" applyNumberFormat="0" applyFill="0" applyProtection="0">
      <alignment horizontal="left" vertical="center"/>
    </xf>
    <xf numFmtId="0" fontId="39" fillId="0" borderId="1" applyNumberFormat="0" applyFill="0" applyProtection="0">
      <alignment horizontal="left" vertical="center"/>
    </xf>
    <xf numFmtId="0" fontId="27" fillId="0" borderId="1" applyNumberFormat="0" applyFont="0" applyFill="0" applyAlignment="0" applyProtection="0"/>
    <xf numFmtId="0" fontId="27" fillId="0" borderId="1" applyNumberFormat="0" applyFont="0" applyFill="0" applyAlignment="0" applyProtection="0"/>
    <xf numFmtId="0" fontId="27" fillId="0" borderId="1" applyNumberFormat="0" applyFont="0" applyFill="0" applyAlignment="0" applyProtection="0"/>
    <xf numFmtId="0" fontId="27" fillId="0" borderId="1" applyNumberFormat="0" applyFont="0" applyFill="0" applyAlignment="0" applyProtection="0"/>
    <xf numFmtId="0" fontId="27" fillId="0" borderId="1" applyNumberFormat="0" applyFont="0" applyFill="0" applyAlignment="0" applyProtection="0"/>
    <xf numFmtId="0" fontId="27" fillId="0" borderId="1" applyNumberFormat="0" applyFont="0" applyFill="0" applyAlignment="0" applyProtection="0"/>
    <xf numFmtId="0" fontId="27" fillId="0" borderId="1" applyNumberFormat="0" applyFont="0" applyFill="0" applyAlignment="0" applyProtection="0"/>
    <xf numFmtId="0" fontId="27" fillId="0" borderId="1" applyNumberFormat="0" applyFont="0" applyFill="0" applyAlignment="0" applyProtection="0"/>
    <xf numFmtId="0" fontId="27" fillId="0" borderId="1" applyNumberFormat="0" applyFont="0" applyFill="0" applyAlignment="0" applyProtection="0"/>
    <xf numFmtId="0" fontId="27" fillId="0" borderId="1" applyNumberFormat="0" applyFont="0" applyFill="0" applyAlignment="0" applyProtection="0"/>
    <xf numFmtId="0" fontId="27" fillId="0" borderId="1" applyNumberFormat="0" applyFont="0" applyFill="0" applyAlignment="0" applyProtection="0"/>
    <xf numFmtId="0" fontId="27" fillId="0" borderId="1" applyNumberFormat="0" applyFont="0" applyFill="0" applyAlignment="0" applyProtection="0"/>
    <xf numFmtId="0" fontId="27" fillId="0" borderId="1" applyNumberFormat="0" applyFont="0" applyFill="0" applyAlignment="0" applyProtection="0"/>
    <xf numFmtId="0" fontId="27" fillId="0" borderId="1" applyNumberFormat="0" applyFont="0" applyFill="0" applyAlignment="0" applyProtection="0"/>
    <xf numFmtId="0" fontId="27" fillId="0" borderId="1" applyNumberFormat="0" applyFont="0" applyFill="0" applyAlignment="0" applyProtection="0"/>
    <xf numFmtId="0" fontId="27" fillId="0" borderId="1" applyNumberFormat="0" applyFont="0" applyFill="0" applyAlignment="0" applyProtection="0"/>
    <xf numFmtId="0" fontId="27" fillId="0" borderId="1" applyNumberFormat="0" applyFont="0" applyFill="0" applyAlignment="0" applyProtection="0"/>
    <xf numFmtId="0" fontId="27" fillId="0" borderId="1" applyNumberFormat="0" applyFont="0" applyFill="0" applyAlignment="0" applyProtection="0"/>
    <xf numFmtId="0" fontId="27" fillId="0" borderId="1" applyNumberFormat="0" applyFont="0" applyFill="0" applyAlignment="0" applyProtection="0"/>
    <xf numFmtId="0" fontId="27" fillId="0" borderId="1" applyNumberFormat="0" applyFont="0" applyFill="0" applyAlignment="0" applyProtection="0"/>
    <xf numFmtId="0" fontId="27" fillId="0" borderId="1" applyNumberFormat="0" applyFont="0" applyFill="0" applyAlignment="0" applyProtection="0"/>
    <xf numFmtId="0" fontId="27" fillId="0" borderId="1" applyNumberFormat="0" applyFont="0" applyFill="0" applyAlignment="0" applyProtection="0"/>
    <xf numFmtId="0" fontId="27" fillId="0" borderId="1" applyNumberFormat="0" applyFont="0" applyFill="0" applyAlignment="0" applyProtection="0"/>
    <xf numFmtId="0" fontId="27" fillId="0" borderId="1" applyNumberFormat="0" applyFont="0" applyFill="0" applyAlignment="0" applyProtection="0"/>
    <xf numFmtId="43" fontId="27" fillId="0" borderId="0" applyFont="0" applyFill="0" applyBorder="0" applyAlignment="0" applyProtection="0"/>
    <xf numFmtId="41" fontId="27" fillId="0" borderId="0" applyFont="0" applyFill="0" applyBorder="0" applyAlignment="0" applyProtection="0"/>
    <xf numFmtId="41" fontId="27" fillId="0" borderId="0" applyFont="0" applyFill="0" applyBorder="0" applyAlignment="0" applyProtection="0"/>
    <xf numFmtId="41" fontId="27" fillId="0" borderId="0" applyFont="0" applyFill="0" applyBorder="0" applyAlignment="0" applyProtection="0"/>
    <xf numFmtId="41" fontId="27" fillId="0" borderId="0" applyFont="0" applyFill="0" applyBorder="0" applyAlignment="0" applyProtection="0"/>
    <xf numFmtId="41" fontId="27" fillId="0" borderId="0" applyFont="0" applyFill="0" applyBorder="0" applyAlignment="0" applyProtection="0"/>
    <xf numFmtId="41"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166" fontId="27" fillId="0" borderId="0" applyFont="0" applyFill="0" applyBorder="0" applyAlignment="0" applyProtection="0"/>
    <xf numFmtId="176" fontId="27" fillId="0" borderId="0" applyFont="0" applyFill="0" applyBorder="0" applyAlignment="0" applyProtection="0"/>
    <xf numFmtId="176" fontId="27" fillId="0" borderId="0" applyFont="0" applyFill="0" applyBorder="0" applyAlignment="0" applyProtection="0"/>
    <xf numFmtId="176" fontId="27" fillId="0" borderId="0" applyFont="0" applyFill="0" applyBorder="0" applyAlignment="0" applyProtection="0"/>
    <xf numFmtId="176" fontId="27" fillId="0" borderId="0" applyFont="0" applyFill="0" applyBorder="0" applyAlignment="0" applyProtection="0"/>
    <xf numFmtId="176" fontId="27" fillId="0" borderId="0" applyFont="0" applyFill="0" applyBorder="0" applyAlignment="0" applyProtection="0"/>
    <xf numFmtId="176" fontId="27" fillId="0" borderId="0" applyFont="0" applyFill="0" applyBorder="0" applyAlignment="0" applyProtection="0"/>
    <xf numFmtId="176" fontId="27" fillId="0" borderId="0" applyFont="0" applyFill="0" applyBorder="0" applyAlignment="0" applyProtection="0"/>
    <xf numFmtId="176" fontId="27" fillId="0" borderId="0" applyFont="0" applyFill="0" applyBorder="0" applyAlignment="0" applyProtection="0"/>
    <xf numFmtId="176" fontId="27" fillId="0" borderId="0" applyFont="0" applyFill="0" applyBorder="0" applyAlignment="0" applyProtection="0"/>
    <xf numFmtId="176" fontId="27" fillId="0" borderId="0" applyFont="0" applyFill="0" applyBorder="0" applyAlignment="0" applyProtection="0"/>
    <xf numFmtId="176" fontId="27" fillId="0" borderId="0" applyFont="0" applyFill="0" applyBorder="0" applyAlignment="0" applyProtection="0"/>
    <xf numFmtId="176" fontId="27" fillId="0" borderId="0" applyFont="0" applyFill="0" applyBorder="0" applyAlignment="0" applyProtection="0"/>
    <xf numFmtId="176" fontId="27" fillId="0" borderId="0" applyFont="0" applyFill="0" applyBorder="0" applyAlignment="0" applyProtection="0"/>
    <xf numFmtId="176" fontId="27" fillId="0" borderId="0" applyFont="0" applyFill="0" applyBorder="0" applyAlignment="0" applyProtection="0"/>
    <xf numFmtId="176" fontId="27" fillId="0" borderId="0" applyFont="0" applyFill="0" applyBorder="0" applyAlignment="0" applyProtection="0"/>
    <xf numFmtId="176" fontId="27" fillId="0" borderId="0" applyFont="0" applyFill="0" applyBorder="0" applyAlignment="0" applyProtection="0"/>
    <xf numFmtId="176" fontId="27" fillId="0" borderId="0" applyFont="0" applyFill="0" applyBorder="0" applyAlignment="0" applyProtection="0"/>
    <xf numFmtId="176" fontId="27" fillId="0" borderId="0" applyFont="0" applyFill="0" applyBorder="0" applyAlignment="0" applyProtection="0"/>
    <xf numFmtId="176" fontId="27" fillId="0" borderId="0" applyFont="0" applyFill="0" applyBorder="0" applyAlignment="0" applyProtection="0"/>
    <xf numFmtId="176" fontId="27" fillId="0" borderId="0" applyFont="0" applyFill="0" applyBorder="0" applyAlignment="0" applyProtection="0"/>
    <xf numFmtId="176" fontId="27" fillId="0" borderId="0" applyFont="0" applyFill="0" applyBorder="0" applyAlignment="0" applyProtection="0"/>
    <xf numFmtId="176" fontId="27" fillId="0" borderId="0" applyFont="0" applyFill="0" applyBorder="0" applyAlignment="0" applyProtection="0"/>
    <xf numFmtId="176" fontId="27" fillId="0" borderId="0" applyFont="0" applyFill="0" applyBorder="0" applyAlignment="0" applyProtection="0"/>
    <xf numFmtId="176" fontId="27" fillId="0" borderId="0" applyFont="0" applyFill="0" applyBorder="0" applyAlignment="0" applyProtection="0"/>
    <xf numFmtId="176" fontId="27" fillId="0" borderId="0" applyFont="0" applyFill="0" applyBorder="0" applyAlignment="0" applyProtection="0"/>
    <xf numFmtId="176" fontId="27" fillId="0" borderId="0" applyFont="0" applyFill="0" applyBorder="0" applyAlignment="0" applyProtection="0"/>
    <xf numFmtId="176" fontId="27" fillId="0" borderId="0" applyFont="0" applyFill="0" applyBorder="0" applyAlignment="0" applyProtection="0"/>
    <xf numFmtId="176" fontId="27" fillId="0" borderId="0" applyFont="0" applyFill="0" applyBorder="0" applyAlignment="0" applyProtection="0"/>
    <xf numFmtId="176" fontId="27" fillId="0" borderId="0" applyFont="0" applyFill="0" applyBorder="0" applyAlignment="0" applyProtection="0"/>
    <xf numFmtId="176" fontId="27" fillId="0" borderId="0" applyFont="0" applyFill="0" applyBorder="0" applyAlignment="0" applyProtection="0"/>
    <xf numFmtId="176" fontId="27" fillId="0" borderId="0" applyFont="0" applyFill="0" applyBorder="0" applyAlignment="0" applyProtection="0"/>
    <xf numFmtId="17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66" fontId="27" fillId="0" borderId="0" applyFont="0" applyFill="0" applyBorder="0" applyAlignment="0" applyProtection="0"/>
    <xf numFmtId="14" fontId="39" fillId="0" borderId="0" applyFill="0" applyBorder="0" applyProtection="0">
      <alignment horizontal="right" vertical="center"/>
    </xf>
    <xf numFmtId="22" fontId="39" fillId="0" borderId="0" applyFill="0" applyBorder="0" applyProtection="0">
      <alignment horizontal="right" vertical="center"/>
    </xf>
    <xf numFmtId="4" fontId="39" fillId="0" borderId="0" applyFill="0" applyBorder="0" applyProtection="0">
      <alignment horizontal="right" vertical="center"/>
    </xf>
    <xf numFmtId="4" fontId="39" fillId="0" borderId="1" applyFill="0" applyProtection="0">
      <alignment horizontal="right" vertical="center"/>
    </xf>
    <xf numFmtId="4" fontId="39" fillId="0" borderId="1" applyFill="0" applyProtection="0">
      <alignment horizontal="right" vertical="center"/>
    </xf>
    <xf numFmtId="4" fontId="39" fillId="0" borderId="1" applyFill="0" applyProtection="0">
      <alignment horizontal="right" vertical="center"/>
    </xf>
    <xf numFmtId="4" fontId="39" fillId="0" borderId="1" applyFill="0" applyProtection="0">
      <alignment horizontal="right" vertical="center"/>
    </xf>
    <xf numFmtId="4" fontId="39" fillId="0" borderId="1" applyFill="0" applyProtection="0">
      <alignment horizontal="right" vertical="center"/>
    </xf>
    <xf numFmtId="4" fontId="39" fillId="0" borderId="1" applyFill="0" applyProtection="0">
      <alignment horizontal="right" vertical="center"/>
    </xf>
    <xf numFmtId="4" fontId="39" fillId="0" borderId="1" applyFill="0" applyProtection="0">
      <alignment horizontal="right" vertical="center"/>
    </xf>
    <xf numFmtId="4" fontId="39" fillId="0" borderId="1" applyFill="0" applyProtection="0">
      <alignment horizontal="right" vertical="center"/>
    </xf>
    <xf numFmtId="0" fontId="38" fillId="5" borderId="0" applyNumberFormat="0" applyBorder="0" applyAlignment="0" applyProtection="0"/>
    <xf numFmtId="0" fontId="41" fillId="5" borderId="0" applyNumberFormat="0" applyBorder="0" applyAlignment="0" applyProtection="0"/>
    <xf numFmtId="177" fontId="39" fillId="0" borderId="0" applyFill="0" applyBorder="0" applyProtection="0">
      <alignment horizontal="right" vertical="center"/>
    </xf>
    <xf numFmtId="177" fontId="39" fillId="0" borderId="1" applyFill="0" applyProtection="0">
      <alignment horizontal="right" vertical="center"/>
    </xf>
    <xf numFmtId="177" fontId="39" fillId="0" borderId="1" applyFill="0" applyProtection="0">
      <alignment horizontal="right" vertical="center"/>
    </xf>
    <xf numFmtId="177" fontId="39" fillId="0" borderId="1" applyFill="0" applyProtection="0">
      <alignment horizontal="right" vertical="center"/>
    </xf>
    <xf numFmtId="177" fontId="39" fillId="0" borderId="1" applyFill="0" applyProtection="0">
      <alignment horizontal="right" vertical="center"/>
    </xf>
    <xf numFmtId="177" fontId="39" fillId="0" borderId="1" applyFill="0" applyProtection="0">
      <alignment horizontal="right" vertical="center"/>
    </xf>
    <xf numFmtId="177" fontId="39" fillId="0" borderId="1" applyFill="0" applyProtection="0">
      <alignment horizontal="right" vertical="center"/>
    </xf>
    <xf numFmtId="177" fontId="39" fillId="0" borderId="1" applyFill="0" applyProtection="0">
      <alignment horizontal="right" vertical="center"/>
    </xf>
    <xf numFmtId="177" fontId="39" fillId="0" borderId="1" applyFill="0" applyProtection="0">
      <alignment horizontal="right" vertical="center"/>
    </xf>
    <xf numFmtId="0" fontId="40" fillId="2" borderId="0" applyNumberFormat="0" applyBorder="0" applyProtection="0">
      <alignment horizontal="center" vertical="center"/>
    </xf>
    <xf numFmtId="0" fontId="40" fillId="12" borderId="0" applyNumberFormat="0" applyBorder="0" applyProtection="0">
      <alignment horizontal="center" vertical="center" wrapText="1"/>
    </xf>
    <xf numFmtId="0" fontId="39" fillId="12" borderId="0" applyNumberFormat="0" applyBorder="0" applyProtection="0">
      <alignment horizontal="right" vertical="center" wrapText="1"/>
    </xf>
    <xf numFmtId="0" fontId="40" fillId="13" borderId="0" applyNumberFormat="0" applyBorder="0" applyProtection="0">
      <alignment horizontal="center" vertical="center"/>
    </xf>
    <xf numFmtId="0" fontId="40" fillId="14" borderId="0" applyNumberFormat="0" applyBorder="0" applyProtection="0">
      <alignment horizontal="center" vertical="center" wrapText="1"/>
    </xf>
    <xf numFmtId="0" fontId="40" fillId="14" borderId="0" applyNumberFormat="0" applyBorder="0" applyProtection="0">
      <alignment horizontal="right" vertical="center" wrapText="1"/>
    </xf>
    <xf numFmtId="0" fontId="40" fillId="14" borderId="1" applyNumberFormat="0" applyProtection="0">
      <alignment horizontal="left" vertical="center" wrapText="1"/>
    </xf>
    <xf numFmtId="0" fontId="40" fillId="14" borderId="1" applyNumberFormat="0" applyProtection="0">
      <alignment horizontal="left" vertical="center" wrapText="1"/>
    </xf>
    <xf numFmtId="0" fontId="40" fillId="14" borderId="1" applyNumberFormat="0" applyProtection="0">
      <alignment horizontal="left" vertical="center" wrapText="1"/>
    </xf>
    <xf numFmtId="0" fontId="40" fillId="14" borderId="1" applyNumberFormat="0" applyProtection="0">
      <alignment horizontal="left" vertical="center" wrapText="1"/>
    </xf>
    <xf numFmtId="0" fontId="40" fillId="14" borderId="1" applyNumberFormat="0" applyProtection="0">
      <alignment horizontal="left" vertical="center" wrapText="1"/>
    </xf>
    <xf numFmtId="0" fontId="40" fillId="14" borderId="1" applyNumberFormat="0" applyProtection="0">
      <alignment horizontal="left" vertical="center" wrapText="1"/>
    </xf>
    <xf numFmtId="0" fontId="40" fillId="14" borderId="1" applyNumberFormat="0" applyProtection="0">
      <alignment horizontal="left" vertical="center" wrapText="1"/>
    </xf>
    <xf numFmtId="0" fontId="40" fillId="14" borderId="1" applyNumberFormat="0" applyProtection="0">
      <alignment horizontal="left" vertical="center" wrapText="1"/>
    </xf>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4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2" fontId="2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21" fillId="0" borderId="0" applyFont="0" applyFill="0" applyBorder="0" applyAlignment="0" applyProtection="0"/>
    <xf numFmtId="176" fontId="21" fillId="0" borderId="0" applyFont="0" applyFill="0" applyBorder="0" applyAlignment="0" applyProtection="0"/>
    <xf numFmtId="176" fontId="21" fillId="0" borderId="0" applyFont="0" applyFill="0" applyBorder="0" applyAlignment="0" applyProtection="0"/>
    <xf numFmtId="176" fontId="21" fillId="0" borderId="0" applyFont="0" applyFill="0" applyBorder="0" applyAlignment="0" applyProtection="0"/>
    <xf numFmtId="176" fontId="21" fillId="0" borderId="0" applyFont="0" applyFill="0" applyBorder="0" applyAlignment="0" applyProtection="0"/>
    <xf numFmtId="176" fontId="21" fillId="0" borderId="0" applyFont="0" applyFill="0" applyBorder="0" applyAlignment="0" applyProtection="0"/>
    <xf numFmtId="176" fontId="21" fillId="0" borderId="0" applyFont="0" applyFill="0" applyBorder="0" applyAlignment="0" applyProtection="0"/>
    <xf numFmtId="176" fontId="2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5" fontId="42" fillId="0" borderId="0" applyFont="0" applyFill="0" applyBorder="0" applyAlignment="0" applyProtection="0"/>
    <xf numFmtId="168" fontId="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8" fontId="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8"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8"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8"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44" fontId="4" fillId="0" borderId="0" applyFont="0" applyFill="0" applyBorder="0" applyAlignment="0" applyProtection="0"/>
    <xf numFmtId="166"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5" fontId="21" fillId="0" borderId="0" applyFont="0" applyFill="0" applyBorder="0" applyAlignment="0" applyProtection="0"/>
    <xf numFmtId="166" fontId="4" fillId="0" borderId="0" applyFont="0" applyFill="0" applyBorder="0" applyAlignment="0" applyProtection="0"/>
    <xf numFmtId="165" fontId="21"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5" fontId="42"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44"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5" fontId="43" fillId="0" borderId="0" applyFont="0" applyFill="0" applyBorder="0" applyAlignment="0" applyProtection="0"/>
    <xf numFmtId="165" fontId="43" fillId="0" borderId="0" applyFont="0" applyFill="0" applyBorder="0" applyAlignment="0" applyProtection="0"/>
    <xf numFmtId="165" fontId="43" fillId="0" borderId="0" applyFont="0" applyFill="0" applyBorder="0" applyAlignment="0" applyProtection="0"/>
    <xf numFmtId="165" fontId="43" fillId="0" borderId="0" applyFont="0" applyFill="0" applyBorder="0" applyAlignment="0" applyProtection="0"/>
    <xf numFmtId="165" fontId="43" fillId="0" borderId="0" applyFont="0" applyFill="0" applyBorder="0" applyAlignment="0" applyProtection="0"/>
    <xf numFmtId="165" fontId="43" fillId="0" borderId="0" applyFont="0" applyFill="0" applyBorder="0" applyAlignment="0" applyProtection="0"/>
    <xf numFmtId="165" fontId="43" fillId="0" borderId="0" applyFont="0" applyFill="0" applyBorder="0" applyAlignment="0" applyProtection="0"/>
    <xf numFmtId="165" fontId="43" fillId="0" borderId="0" applyFont="0" applyFill="0" applyBorder="0" applyAlignment="0" applyProtection="0"/>
    <xf numFmtId="165" fontId="43" fillId="0" borderId="0" applyFont="0" applyFill="0" applyBorder="0" applyAlignment="0" applyProtection="0"/>
    <xf numFmtId="165" fontId="43"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5" fontId="42" fillId="0" borderId="0" applyFont="0" applyFill="0" applyBorder="0" applyAlignment="0" applyProtection="0"/>
    <xf numFmtId="165" fontId="42"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44" fillId="9" borderId="0" applyNumberFormat="0" applyBorder="0" applyAlignment="0" applyProtection="0"/>
    <xf numFmtId="0" fontId="21" fillId="0" borderId="0"/>
    <xf numFmtId="0" fontId="4" fillId="0" borderId="0"/>
    <xf numFmtId="0" fontId="42" fillId="0" borderId="0"/>
    <xf numFmtId="0" fontId="36" fillId="0" borderId="0"/>
    <xf numFmtId="0" fontId="36" fillId="0" borderId="0"/>
    <xf numFmtId="0" fontId="42" fillId="0" borderId="0"/>
    <xf numFmtId="0" fontId="4" fillId="0" borderId="0"/>
    <xf numFmtId="0" fontId="21" fillId="0" borderId="0"/>
    <xf numFmtId="0" fontId="4" fillId="0" borderId="0"/>
    <xf numFmtId="0" fontId="42" fillId="0" borderId="0"/>
    <xf numFmtId="0" fontId="42" fillId="0" borderId="0"/>
    <xf numFmtId="0" fontId="37" fillId="0" borderId="0"/>
    <xf numFmtId="0" fontId="45" fillId="0" borderId="0"/>
    <xf numFmtId="0" fontId="4" fillId="0" borderId="0"/>
    <xf numFmtId="3" fontId="39" fillId="0" borderId="0" applyFill="0" applyBorder="0" applyProtection="0">
      <alignment horizontal="right" vertical="center"/>
    </xf>
    <xf numFmtId="3" fontId="39" fillId="0" borderId="1" applyFill="0" applyProtection="0">
      <alignment horizontal="right" vertical="center"/>
    </xf>
    <xf numFmtId="3" fontId="39" fillId="0" borderId="1" applyFill="0" applyProtection="0">
      <alignment horizontal="right" vertical="center"/>
    </xf>
    <xf numFmtId="3" fontId="39" fillId="0" borderId="1" applyFill="0" applyProtection="0">
      <alignment horizontal="right" vertical="center"/>
    </xf>
    <xf numFmtId="3" fontId="39" fillId="0" borderId="1" applyFill="0" applyProtection="0">
      <alignment horizontal="right" vertical="center"/>
    </xf>
    <xf numFmtId="3" fontId="39" fillId="0" borderId="1" applyFill="0" applyProtection="0">
      <alignment horizontal="right" vertical="center"/>
    </xf>
    <xf numFmtId="3" fontId="39" fillId="0" borderId="1" applyFill="0" applyProtection="0">
      <alignment horizontal="right" vertical="center"/>
    </xf>
    <xf numFmtId="3" fontId="39" fillId="0" borderId="1" applyFill="0" applyProtection="0">
      <alignment horizontal="right" vertical="center"/>
    </xf>
    <xf numFmtId="3" fontId="39" fillId="0" borderId="1" applyFill="0" applyProtection="0">
      <alignment horizontal="right" vertical="center"/>
    </xf>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1" fillId="0" borderId="0" applyFont="0" applyFill="0" applyBorder="0" applyAlignment="0" applyProtection="0"/>
    <xf numFmtId="9" fontId="2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2" fontId="21" fillId="0" borderId="0" applyFont="0" applyFill="0" applyBorder="0" applyAlignment="0" applyProtection="0"/>
    <xf numFmtId="169" fontId="1" fillId="0" borderId="0" applyFont="0" applyFill="0" applyBorder="0" applyAlignment="0" applyProtection="0"/>
    <xf numFmtId="0" fontId="37" fillId="0" borderId="0"/>
    <xf numFmtId="0" fontId="21" fillId="0" borderId="0"/>
    <xf numFmtId="43" fontId="21" fillId="0" borderId="0" applyFont="0" applyFill="0" applyBorder="0" applyAlignment="0" applyProtection="0"/>
    <xf numFmtId="0" fontId="42" fillId="0" borderId="0"/>
    <xf numFmtId="9" fontId="21" fillId="0" borderId="0" applyFont="0" applyFill="0" applyBorder="0" applyAlignment="0" applyProtection="0"/>
    <xf numFmtId="168" fontId="1" fillId="0" borderId="0" applyFont="0" applyFill="0" applyBorder="0" applyAlignment="0" applyProtection="0"/>
    <xf numFmtId="43" fontId="27" fillId="0" borderId="0" applyFont="0" applyFill="0" applyBorder="0" applyAlignment="0" applyProtection="0"/>
    <xf numFmtId="41" fontId="27" fillId="0" borderId="0" applyFont="0" applyFill="0" applyBorder="0" applyAlignment="0" applyProtection="0"/>
    <xf numFmtId="41" fontId="27" fillId="0" borderId="0" applyFont="0" applyFill="0" applyBorder="0" applyAlignment="0" applyProtection="0"/>
    <xf numFmtId="41" fontId="27" fillId="0" borderId="0" applyFont="0" applyFill="0" applyBorder="0" applyAlignment="0" applyProtection="0"/>
    <xf numFmtId="41" fontId="27" fillId="0" borderId="0" applyFont="0" applyFill="0" applyBorder="0" applyAlignment="0" applyProtection="0"/>
    <xf numFmtId="41" fontId="27" fillId="0" borderId="0" applyFont="0" applyFill="0" applyBorder="0" applyAlignment="0" applyProtection="0"/>
    <xf numFmtId="41"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1"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1" fillId="0" borderId="0" applyFont="0" applyFill="0" applyBorder="0" applyAlignment="0" applyProtection="0"/>
    <xf numFmtId="43" fontId="21" fillId="0" borderId="0" applyFont="0" applyFill="0" applyBorder="0" applyAlignment="0" applyProtection="0"/>
  </cellStyleXfs>
  <cellXfs count="1231">
    <xf numFmtId="0" fontId="0" fillId="0" borderId="0" xfId="0"/>
    <xf numFmtId="0" fontId="0" fillId="0" borderId="0" xfId="0" applyFill="1"/>
    <xf numFmtId="0" fontId="7" fillId="0" borderId="0" xfId="0" applyFont="1"/>
    <xf numFmtId="0" fontId="0" fillId="3" borderId="0" xfId="0" applyFill="1"/>
    <xf numFmtId="0" fontId="4" fillId="0" borderId="0" xfId="16" applyAlignment="1">
      <alignment vertical="center"/>
    </xf>
    <xf numFmtId="10" fontId="4" fillId="0" borderId="0" xfId="16" applyNumberFormat="1" applyAlignment="1">
      <alignment vertical="center"/>
    </xf>
    <xf numFmtId="0" fontId="4" fillId="2" borderId="0" xfId="16" applyFill="1" applyAlignment="1">
      <alignment vertical="center"/>
    </xf>
    <xf numFmtId="0" fontId="12" fillId="2" borderId="0" xfId="16" applyFont="1" applyFill="1" applyAlignment="1">
      <alignment vertical="center"/>
    </xf>
    <xf numFmtId="0" fontId="12" fillId="0" borderId="0" xfId="16" applyFont="1" applyAlignment="1">
      <alignment vertical="center"/>
    </xf>
    <xf numFmtId="10" fontId="4" fillId="2" borderId="0" xfId="16" applyNumberFormat="1" applyFill="1" applyAlignment="1">
      <alignment vertical="center"/>
    </xf>
    <xf numFmtId="0" fontId="0" fillId="3" borderId="0" xfId="0" applyFill="1" applyAlignment="1">
      <alignment horizontal="center"/>
    </xf>
    <xf numFmtId="0" fontId="0" fillId="0" borderId="0" xfId="0" applyFill="1" applyAlignment="1">
      <alignment horizontal="center"/>
    </xf>
    <xf numFmtId="0" fontId="4" fillId="2" borderId="0" xfId="16" applyFill="1" applyAlignment="1">
      <alignment horizontal="left" vertical="center"/>
    </xf>
    <xf numFmtId="0" fontId="4" fillId="0" borderId="0" xfId="16" applyAlignment="1">
      <alignment horizontal="left" vertical="center"/>
    </xf>
    <xf numFmtId="0" fontId="0" fillId="0" borderId="0" xfId="0" applyFill="1" applyAlignment="1">
      <alignment horizontal="center"/>
    </xf>
    <xf numFmtId="0" fontId="29" fillId="0" borderId="0" xfId="0" applyFont="1" applyFill="1"/>
    <xf numFmtId="0" fontId="31" fillId="0" borderId="0" xfId="0" applyFont="1" applyFill="1"/>
    <xf numFmtId="0" fontId="0" fillId="0" borderId="1" xfId="0" applyFill="1" applyBorder="1" applyAlignment="1">
      <alignment horizontal="center" vertical="center"/>
    </xf>
    <xf numFmtId="0" fontId="24" fillId="3" borderId="0" xfId="0" applyFont="1" applyFill="1"/>
    <xf numFmtId="0" fontId="22" fillId="0" borderId="0" xfId="0" applyFont="1"/>
    <xf numFmtId="0" fontId="46" fillId="15" borderId="0" xfId="0" applyFont="1" applyFill="1"/>
    <xf numFmtId="4" fontId="46" fillId="15" borderId="0" xfId="0" applyNumberFormat="1" applyFont="1" applyFill="1"/>
    <xf numFmtId="0" fontId="48" fillId="15" borderId="0" xfId="0" applyFont="1" applyFill="1"/>
    <xf numFmtId="0" fontId="25" fillId="15" borderId="0" xfId="0" applyFont="1" applyFill="1" applyProtection="1">
      <protection locked="0"/>
    </xf>
    <xf numFmtId="0" fontId="26" fillId="15" borderId="0" xfId="0" applyFont="1" applyFill="1" applyAlignment="1" applyProtection="1">
      <alignment horizontal="center"/>
      <protection locked="0"/>
    </xf>
    <xf numFmtId="0" fontId="46" fillId="0" borderId="0" xfId="0" applyFont="1"/>
    <xf numFmtId="4" fontId="46" fillId="0" borderId="0" xfId="0" applyNumberFormat="1" applyFont="1"/>
    <xf numFmtId="178" fontId="5" fillId="0" borderId="0" xfId="0" applyNumberFormat="1" applyFont="1" applyAlignment="1">
      <alignment horizontal="center"/>
    </xf>
    <xf numFmtId="0" fontId="7" fillId="0" borderId="0" xfId="0" applyFont="1" applyFill="1" applyAlignment="1">
      <alignment vertical="center"/>
    </xf>
    <xf numFmtId="0" fontId="10" fillId="0" borderId="27" xfId="0" applyFont="1" applyFill="1" applyBorder="1" applyAlignment="1">
      <alignment horizontal="left" vertical="center" wrapText="1"/>
    </xf>
    <xf numFmtId="0" fontId="10" fillId="0" borderId="0" xfId="0" applyFont="1" applyFill="1" applyBorder="1" applyAlignment="1">
      <alignment horizontal="left" vertical="center" wrapText="1"/>
    </xf>
    <xf numFmtId="0" fontId="10" fillId="0" borderId="24" xfId="0" applyFont="1" applyFill="1" applyBorder="1" applyAlignment="1">
      <alignment horizontal="left" vertical="center" wrapText="1"/>
    </xf>
    <xf numFmtId="0" fontId="15" fillId="17" borderId="4" xfId="16" applyFont="1" applyFill="1" applyBorder="1" applyAlignment="1">
      <alignment horizontal="center" vertical="center" textRotation="90" wrapText="1"/>
    </xf>
    <xf numFmtId="0" fontId="46" fillId="15" borderId="0" xfId="0" applyFont="1" applyFill="1" applyAlignment="1">
      <alignment horizontal="center"/>
    </xf>
    <xf numFmtId="0" fontId="25" fillId="15" borderId="0" xfId="0" applyFont="1" applyFill="1" applyAlignment="1" applyProtection="1">
      <alignment horizontal="center"/>
      <protection locked="0"/>
    </xf>
    <xf numFmtId="0" fontId="0" fillId="0" borderId="1" xfId="0" applyBorder="1" applyAlignment="1">
      <alignment horizontal="center" vertical="center"/>
    </xf>
    <xf numFmtId="0" fontId="0" fillId="0" borderId="0" xfId="0" applyAlignment="1">
      <alignment vertical="center"/>
    </xf>
    <xf numFmtId="0" fontId="0" fillId="0" borderId="0" xfId="0" applyAlignment="1">
      <alignment horizontal="center" vertical="center"/>
    </xf>
    <xf numFmtId="0" fontId="10" fillId="0" borderId="27" xfId="0" applyFont="1" applyFill="1" applyBorder="1" applyAlignment="1">
      <alignment horizontal="center" vertical="center" wrapText="1"/>
    </xf>
    <xf numFmtId="0" fontId="46" fillId="0" borderId="0" xfId="0" applyFont="1" applyAlignment="1">
      <alignment horizontal="center"/>
    </xf>
    <xf numFmtId="2" fontId="0" fillId="0" borderId="0" xfId="0" applyNumberFormat="1" applyFill="1" applyAlignment="1">
      <alignment horizontal="center"/>
    </xf>
    <xf numFmtId="43" fontId="53" fillId="0" borderId="0" xfId="0" applyNumberFormat="1" applyFont="1" applyFill="1" applyAlignment="1"/>
    <xf numFmtId="41" fontId="0" fillId="0" borderId="0" xfId="0" applyNumberFormat="1" applyFill="1" applyAlignment="1">
      <alignment horizontal="center"/>
    </xf>
    <xf numFmtId="43" fontId="0" fillId="0" borderId="0" xfId="0" applyNumberFormat="1" applyFill="1" applyAlignment="1">
      <alignment horizontal="center"/>
    </xf>
    <xf numFmtId="0" fontId="5" fillId="22" borderId="49" xfId="0" applyFont="1" applyFill="1" applyBorder="1" applyAlignment="1">
      <alignment horizontal="center" vertical="center" wrapText="1"/>
    </xf>
    <xf numFmtId="0" fontId="5" fillId="17" borderId="49" xfId="0" applyFont="1" applyFill="1" applyBorder="1" applyAlignment="1">
      <alignment horizontal="center" vertical="center" wrapText="1"/>
    </xf>
    <xf numFmtId="0" fontId="5" fillId="17" borderId="67" xfId="0" applyFont="1" applyFill="1" applyBorder="1" applyAlignment="1">
      <alignment horizontal="center" vertical="center" wrapText="1"/>
    </xf>
    <xf numFmtId="0" fontId="5" fillId="18" borderId="54" xfId="0" applyFont="1" applyFill="1" applyBorder="1" applyAlignment="1">
      <alignment horizontal="center" vertical="center" wrapText="1"/>
    </xf>
    <xf numFmtId="0" fontId="5" fillId="18" borderId="50" xfId="0" applyFont="1" applyFill="1" applyBorder="1" applyAlignment="1">
      <alignment horizontal="center" vertical="center" wrapText="1"/>
    </xf>
    <xf numFmtId="0" fontId="5" fillId="17" borderId="69" xfId="0" applyFont="1" applyFill="1" applyBorder="1" applyAlignment="1">
      <alignment horizontal="center" vertical="center" wrapText="1"/>
    </xf>
    <xf numFmtId="0" fontId="11" fillId="21" borderId="68" xfId="0" applyFont="1" applyFill="1" applyBorder="1" applyAlignment="1">
      <alignment horizontal="center" vertical="center" wrapText="1"/>
    </xf>
    <xf numFmtId="0" fontId="10" fillId="0" borderId="27" xfId="0" applyFont="1" applyFill="1" applyBorder="1" applyAlignment="1">
      <alignment horizontal="left" vertical="center" wrapText="1"/>
    </xf>
    <xf numFmtId="0" fontId="7" fillId="0" borderId="0" xfId="0" applyFont="1" applyFill="1" applyBorder="1" applyAlignment="1">
      <alignment horizontal="center" vertical="center" wrapText="1"/>
    </xf>
    <xf numFmtId="0" fontId="7" fillId="0" borderId="0" xfId="0" applyFont="1" applyFill="1" applyBorder="1" applyAlignment="1">
      <alignment horizontal="center" vertical="center"/>
    </xf>
    <xf numFmtId="0" fontId="59" fillId="0" borderId="0" xfId="0" applyFont="1" applyFill="1" applyBorder="1" applyAlignment="1">
      <alignment horizontal="center" vertical="top" wrapText="1"/>
    </xf>
    <xf numFmtId="0" fontId="7" fillId="0" borderId="0" xfId="0" applyFont="1" applyFill="1" applyBorder="1" applyAlignment="1">
      <alignment vertical="center"/>
    </xf>
    <xf numFmtId="0" fontId="7" fillId="0" borderId="0" xfId="0" applyFont="1" applyFill="1" applyBorder="1" applyAlignment="1">
      <alignment horizontal="left" vertical="top" wrapText="1"/>
    </xf>
    <xf numFmtId="0" fontId="49" fillId="0" borderId="0" xfId="0" applyFont="1" applyFill="1" applyBorder="1" applyAlignment="1">
      <alignment horizontal="center" vertical="center"/>
    </xf>
    <xf numFmtId="175" fontId="7" fillId="0" borderId="0" xfId="3" applyNumberFormat="1" applyFont="1" applyFill="1" applyBorder="1" applyAlignment="1">
      <alignment horizontal="center" vertical="center"/>
    </xf>
    <xf numFmtId="2" fontId="7" fillId="0" borderId="0" xfId="0" applyNumberFormat="1" applyFont="1" applyFill="1" applyBorder="1" applyAlignment="1">
      <alignment horizontal="center" vertical="center"/>
    </xf>
    <xf numFmtId="0" fontId="56" fillId="0" borderId="0" xfId="0" applyFont="1" applyFill="1" applyBorder="1" applyAlignment="1">
      <alignment horizontal="center" vertical="center"/>
    </xf>
    <xf numFmtId="0" fontId="51" fillId="0" borderId="0" xfId="0" applyFont="1" applyFill="1" applyBorder="1" applyAlignment="1">
      <alignment vertical="top" wrapText="1"/>
    </xf>
    <xf numFmtId="0" fontId="28" fillId="0" borderId="0" xfId="0" applyFont="1" applyFill="1" applyBorder="1" applyAlignment="1">
      <alignment horizontal="center" vertical="center" wrapText="1"/>
    </xf>
    <xf numFmtId="0" fontId="50" fillId="0" borderId="0" xfId="0" applyFont="1" applyFill="1" applyBorder="1" applyAlignment="1">
      <alignment horizontal="left" vertical="top" wrapText="1"/>
    </xf>
    <xf numFmtId="0" fontId="50" fillId="0" borderId="0" xfId="0" applyFont="1" applyFill="1" applyBorder="1" applyAlignment="1">
      <alignment horizontal="center" vertical="center" wrapText="1"/>
    </xf>
    <xf numFmtId="182" fontId="55" fillId="0" borderId="0" xfId="0" applyNumberFormat="1" applyFont="1" applyFill="1" applyBorder="1" applyAlignment="1">
      <alignment horizontal="center" vertical="center" wrapText="1"/>
    </xf>
    <xf numFmtId="2" fontId="54" fillId="0" borderId="0" xfId="0" applyNumberFormat="1" applyFont="1" applyFill="1" applyBorder="1" applyAlignment="1">
      <alignment horizontal="center" vertical="center"/>
    </xf>
    <xf numFmtId="9" fontId="57" fillId="0" borderId="0" xfId="21" applyFont="1" applyFill="1" applyBorder="1" applyAlignment="1">
      <alignment horizontal="center" vertical="center"/>
    </xf>
    <xf numFmtId="10" fontId="57" fillId="0" borderId="0" xfId="21" applyNumberFormat="1" applyFont="1" applyFill="1" applyBorder="1" applyAlignment="1">
      <alignment horizontal="center" vertical="center" wrapText="1"/>
    </xf>
    <xf numFmtId="10" fontId="60" fillId="0" borderId="0" xfId="21" applyNumberFormat="1" applyFont="1" applyFill="1" applyBorder="1" applyAlignment="1">
      <alignment horizontal="center" vertical="center" wrapText="1"/>
    </xf>
    <xf numFmtId="0" fontId="10" fillId="0" borderId="27" xfId="0" applyFont="1" applyFill="1" applyBorder="1" applyAlignment="1">
      <alignment horizontal="left" vertical="center" wrapText="1"/>
    </xf>
    <xf numFmtId="0" fontId="11" fillId="20" borderId="68" xfId="0" applyFont="1" applyFill="1" applyBorder="1" applyAlignment="1">
      <alignment horizontal="center" vertical="center" wrapText="1"/>
    </xf>
    <xf numFmtId="0" fontId="11" fillId="17" borderId="68" xfId="0" applyFont="1" applyFill="1" applyBorder="1" applyAlignment="1">
      <alignment horizontal="center" vertical="center" wrapText="1"/>
    </xf>
    <xf numFmtId="0" fontId="11" fillId="22" borderId="68" xfId="0" applyFont="1" applyFill="1" applyBorder="1" applyAlignment="1">
      <alignment horizontal="center" vertical="center" wrapText="1"/>
    </xf>
    <xf numFmtId="0" fontId="11" fillId="20" borderId="47" xfId="0" applyFont="1" applyFill="1" applyBorder="1" applyAlignment="1">
      <alignment horizontal="center" vertical="center" wrapText="1"/>
    </xf>
    <xf numFmtId="0" fontId="2" fillId="17" borderId="4" xfId="16" applyFont="1" applyFill="1" applyBorder="1" applyAlignment="1">
      <alignment horizontal="center" vertical="center" wrapText="1"/>
    </xf>
    <xf numFmtId="172" fontId="7" fillId="0" borderId="49" xfId="24" applyNumberFormat="1" applyFont="1" applyFill="1" applyBorder="1" applyAlignment="1">
      <alignment horizontal="center" vertical="center"/>
    </xf>
    <xf numFmtId="10" fontId="7" fillId="0" borderId="49" xfId="24" applyNumberFormat="1" applyFont="1" applyFill="1" applyBorder="1" applyAlignment="1">
      <alignment horizontal="center" vertical="center"/>
    </xf>
    <xf numFmtId="10" fontId="7" fillId="0" borderId="50" xfId="24" applyNumberFormat="1" applyFont="1" applyFill="1" applyBorder="1" applyAlignment="1">
      <alignment horizontal="center" vertical="center"/>
    </xf>
    <xf numFmtId="10" fontId="7" fillId="0" borderId="67" xfId="24" applyNumberFormat="1" applyFont="1" applyFill="1" applyBorder="1" applyAlignment="1">
      <alignment horizontal="center" vertical="center"/>
    </xf>
    <xf numFmtId="10" fontId="4" fillId="17" borderId="4" xfId="16" applyNumberFormat="1" applyFill="1" applyBorder="1" applyAlignment="1">
      <alignment horizontal="center" vertical="center" wrapText="1"/>
    </xf>
    <xf numFmtId="10" fontId="12" fillId="17" borderId="9" xfId="0" applyNumberFormat="1" applyFont="1" applyFill="1" applyBorder="1" applyAlignment="1">
      <alignment vertical="center"/>
    </xf>
    <xf numFmtId="0" fontId="2" fillId="17" borderId="44" xfId="16" applyFont="1" applyFill="1" applyBorder="1" applyAlignment="1">
      <alignment horizontal="center" vertical="center" wrapText="1"/>
    </xf>
    <xf numFmtId="0" fontId="24" fillId="0" borderId="0" xfId="0" applyFont="1"/>
    <xf numFmtId="0" fontId="42" fillId="0" borderId="0" xfId="0" applyFont="1"/>
    <xf numFmtId="0" fontId="2" fillId="17" borderId="68" xfId="0" applyFont="1" applyFill="1" applyBorder="1" applyAlignment="1">
      <alignment horizontal="center" vertical="center" wrapText="1"/>
    </xf>
    <xf numFmtId="0" fontId="22" fillId="0" borderId="0" xfId="0" applyFont="1" applyAlignment="1">
      <alignment horizontal="center" vertical="center"/>
    </xf>
    <xf numFmtId="0" fontId="16" fillId="17" borderId="71" xfId="0" applyFont="1" applyFill="1" applyBorder="1" applyAlignment="1" applyProtection="1">
      <alignment horizontal="left" vertical="center" wrapText="1"/>
      <protection locked="0"/>
    </xf>
    <xf numFmtId="0" fontId="16" fillId="17" borderId="72" xfId="0" applyFont="1" applyFill="1" applyBorder="1" applyAlignment="1" applyProtection="1">
      <alignment horizontal="left" vertical="center" wrapText="1"/>
      <protection locked="0"/>
    </xf>
    <xf numFmtId="179" fontId="18" fillId="0" borderId="1" xfId="2866" applyNumberFormat="1" applyFont="1" applyFill="1" applyBorder="1" applyAlignment="1">
      <alignment horizontal="center" vertical="center" wrapText="1"/>
    </xf>
    <xf numFmtId="179" fontId="18" fillId="0" borderId="10" xfId="2866" applyNumberFormat="1" applyFont="1" applyFill="1" applyBorder="1" applyAlignment="1">
      <alignment horizontal="center" vertical="center" wrapText="1"/>
    </xf>
    <xf numFmtId="0" fontId="16" fillId="17" borderId="53" xfId="0" applyFont="1" applyFill="1" applyBorder="1" applyAlignment="1" applyProtection="1">
      <alignment vertical="center" wrapText="1"/>
      <protection locked="0"/>
    </xf>
    <xf numFmtId="0" fontId="16" fillId="17" borderId="31" xfId="0" applyFont="1" applyFill="1" applyBorder="1" applyAlignment="1" applyProtection="1">
      <alignment horizontal="left" vertical="center" wrapText="1"/>
      <protection locked="0"/>
    </xf>
    <xf numFmtId="0" fontId="16" fillId="17" borderId="9" xfId="0" applyFont="1" applyFill="1" applyBorder="1" applyAlignment="1" applyProtection="1">
      <alignment horizontal="left" vertical="center" wrapText="1"/>
      <protection locked="0"/>
    </xf>
    <xf numFmtId="0" fontId="16" fillId="17" borderId="10" xfId="0" applyFont="1" applyFill="1" applyBorder="1" applyAlignment="1" applyProtection="1">
      <alignment horizontal="left" vertical="center" wrapText="1"/>
      <protection locked="0"/>
    </xf>
    <xf numFmtId="0" fontId="16" fillId="17" borderId="18" xfId="0" applyFont="1" applyFill="1" applyBorder="1" applyAlignment="1" applyProtection="1">
      <alignment horizontal="left" vertical="center" wrapText="1"/>
      <protection locked="0"/>
    </xf>
    <xf numFmtId="0" fontId="16" fillId="17" borderId="11" xfId="0" applyFont="1" applyFill="1" applyBorder="1" applyAlignment="1" applyProtection="1">
      <alignment horizontal="left" vertical="center" wrapText="1"/>
      <protection locked="0"/>
    </xf>
    <xf numFmtId="0" fontId="16" fillId="17" borderId="65" xfId="0" applyFont="1" applyFill="1" applyBorder="1" applyAlignment="1" applyProtection="1">
      <alignment vertical="center" wrapText="1"/>
      <protection locked="0"/>
    </xf>
    <xf numFmtId="0" fontId="19" fillId="17" borderId="40" xfId="0" applyFont="1" applyFill="1" applyBorder="1" applyAlignment="1">
      <alignment horizontal="left" vertical="center" wrapText="1"/>
    </xf>
    <xf numFmtId="42" fontId="19" fillId="17" borderId="16" xfId="0" applyNumberFormat="1" applyFont="1" applyFill="1" applyBorder="1" applyAlignment="1">
      <alignment horizontal="center" vertical="center" wrapText="1"/>
    </xf>
    <xf numFmtId="42" fontId="19" fillId="17" borderId="9" xfId="0" applyNumberFormat="1" applyFont="1" applyFill="1" applyBorder="1" applyAlignment="1">
      <alignment horizontal="center" vertical="center" wrapText="1"/>
    </xf>
    <xf numFmtId="0" fontId="19" fillId="17" borderId="6" xfId="0" applyFont="1" applyFill="1" applyBorder="1" applyAlignment="1">
      <alignment horizontal="left" vertical="center" wrapText="1"/>
    </xf>
    <xf numFmtId="42" fontId="19" fillId="17" borderId="17" xfId="0" applyNumberFormat="1" applyFont="1" applyFill="1" applyBorder="1" applyAlignment="1">
      <alignment horizontal="center" vertical="center" wrapText="1"/>
    </xf>
    <xf numFmtId="42" fontId="19" fillId="17" borderId="10" xfId="0" applyNumberFormat="1" applyFont="1" applyFill="1" applyBorder="1" applyAlignment="1">
      <alignment horizontal="center" vertical="center" wrapText="1"/>
    </xf>
    <xf numFmtId="0" fontId="19" fillId="17" borderId="28" xfId="0" applyFont="1" applyFill="1" applyBorder="1" applyAlignment="1">
      <alignment horizontal="left" vertical="center" wrapText="1"/>
    </xf>
    <xf numFmtId="42" fontId="19" fillId="17" borderId="59" xfId="0" applyNumberFormat="1" applyFont="1" applyFill="1" applyBorder="1" applyAlignment="1">
      <alignment horizontal="center" vertical="center" wrapText="1"/>
    </xf>
    <xf numFmtId="42" fontId="19" fillId="17" borderId="11" xfId="0" applyNumberFormat="1" applyFont="1" applyFill="1" applyBorder="1" applyAlignment="1">
      <alignment horizontal="center" vertical="center" wrapText="1"/>
    </xf>
    <xf numFmtId="0" fontId="38" fillId="0" borderId="0" xfId="0" applyFont="1"/>
    <xf numFmtId="0" fontId="38" fillId="0" borderId="0" xfId="0" applyFont="1" applyAlignment="1">
      <alignment vertical="center"/>
    </xf>
    <xf numFmtId="9" fontId="0" fillId="0" borderId="0" xfId="0" applyNumberFormat="1"/>
    <xf numFmtId="0" fontId="48" fillId="16" borderId="1" xfId="0" applyFont="1" applyFill="1" applyBorder="1" applyAlignment="1">
      <alignment horizontal="center" vertical="center"/>
    </xf>
    <xf numFmtId="10" fontId="0" fillId="0" borderId="0" xfId="24" applyNumberFormat="1" applyFont="1"/>
    <xf numFmtId="179" fontId="0" fillId="0" borderId="0" xfId="0" applyNumberFormat="1"/>
    <xf numFmtId="9" fontId="0" fillId="0" borderId="1" xfId="24" applyFont="1" applyBorder="1" applyAlignment="1">
      <alignment horizontal="center" vertical="center"/>
    </xf>
    <xf numFmtId="172" fontId="7" fillId="0" borderId="67" xfId="24" applyNumberFormat="1" applyFont="1" applyFill="1" applyBorder="1" applyAlignment="1">
      <alignment horizontal="center" vertical="center"/>
    </xf>
    <xf numFmtId="172" fontId="0" fillId="0" borderId="0" xfId="0" applyNumberFormat="1"/>
    <xf numFmtId="175" fontId="0" fillId="0" borderId="0" xfId="0" applyNumberFormat="1"/>
    <xf numFmtId="10" fontId="0" fillId="0" borderId="0" xfId="0" applyNumberFormat="1"/>
    <xf numFmtId="0" fontId="0" fillId="0" borderId="0" xfId="0" applyAlignment="1">
      <alignment horizontal="left"/>
    </xf>
    <xf numFmtId="172" fontId="7" fillId="0" borderId="54" xfId="24" applyNumberFormat="1" applyFont="1" applyFill="1" applyBorder="1" applyAlignment="1">
      <alignment horizontal="center" vertical="center"/>
    </xf>
    <xf numFmtId="10" fontId="7" fillId="0" borderId="68" xfId="24" applyNumberFormat="1" applyFont="1" applyFill="1" applyBorder="1" applyAlignment="1">
      <alignment horizontal="center" vertical="center"/>
    </xf>
    <xf numFmtId="9" fontId="4" fillId="2" borderId="0" xfId="16" applyNumberFormat="1" applyFill="1" applyAlignment="1">
      <alignment vertical="center"/>
    </xf>
    <xf numFmtId="172" fontId="12" fillId="17" borderId="3" xfId="0" applyNumberFormat="1" applyFont="1" applyFill="1" applyBorder="1" applyAlignment="1">
      <alignment vertical="center"/>
    </xf>
    <xf numFmtId="172" fontId="12" fillId="18" borderId="4" xfId="0" applyNumberFormat="1" applyFont="1" applyFill="1" applyBorder="1" applyAlignment="1">
      <alignment vertical="center"/>
    </xf>
    <xf numFmtId="10" fontId="12" fillId="18" borderId="11" xfId="0" applyNumberFormat="1" applyFont="1" applyFill="1" applyBorder="1" applyAlignment="1">
      <alignment vertical="center"/>
    </xf>
    <xf numFmtId="10" fontId="2" fillId="17" borderId="34" xfId="16" applyNumberFormat="1" applyFont="1" applyFill="1" applyBorder="1" applyAlignment="1">
      <alignment horizontal="center" vertical="center" wrapText="1"/>
    </xf>
    <xf numFmtId="10" fontId="2" fillId="17" borderId="34" xfId="24" applyNumberFormat="1" applyFont="1" applyFill="1" applyBorder="1" applyAlignment="1">
      <alignment horizontal="center" vertical="center" wrapText="1"/>
    </xf>
    <xf numFmtId="0" fontId="4" fillId="3" borderId="0" xfId="16" applyFill="1" applyAlignment="1">
      <alignment vertical="center"/>
    </xf>
    <xf numFmtId="0" fontId="2" fillId="17" borderId="13" xfId="0" applyFont="1" applyFill="1" applyBorder="1" applyAlignment="1">
      <alignment horizontal="center" vertical="center" wrapText="1"/>
    </xf>
    <xf numFmtId="0" fontId="2" fillId="17" borderId="21" xfId="0" applyFont="1" applyFill="1" applyBorder="1" applyAlignment="1">
      <alignment horizontal="center" vertical="center" wrapText="1"/>
    </xf>
    <xf numFmtId="0" fontId="2" fillId="17" borderId="21" xfId="19" applyFont="1" applyFill="1" applyBorder="1" applyAlignment="1">
      <alignment horizontal="center" vertical="center" wrapText="1"/>
    </xf>
    <xf numFmtId="0" fontId="2" fillId="17" borderId="56" xfId="0" applyFont="1" applyFill="1" applyBorder="1" applyAlignment="1">
      <alignment horizontal="center" vertical="center" wrapText="1"/>
    </xf>
    <xf numFmtId="0" fontId="2" fillId="17" borderId="2" xfId="0" applyFont="1" applyFill="1" applyBorder="1" applyAlignment="1">
      <alignment horizontal="center" vertical="center" wrapText="1"/>
    </xf>
    <xf numFmtId="0" fontId="2" fillId="17" borderId="19" xfId="0" applyFont="1" applyFill="1" applyBorder="1" applyAlignment="1">
      <alignment horizontal="center" vertical="center" wrapText="1"/>
    </xf>
    <xf numFmtId="179" fontId="18" fillId="0" borderId="17" xfId="2866" applyNumberFormat="1" applyFont="1" applyFill="1" applyBorder="1" applyAlignment="1">
      <alignment horizontal="center" vertical="center" wrapText="1"/>
    </xf>
    <xf numFmtId="0" fontId="16" fillId="17" borderId="11" xfId="0" applyFont="1" applyFill="1" applyBorder="1" applyAlignment="1" applyProtection="1">
      <alignment vertical="center" wrapText="1"/>
      <protection locked="0"/>
    </xf>
    <xf numFmtId="42" fontId="19" fillId="17" borderId="9" xfId="0" applyNumberFormat="1" applyFont="1" applyFill="1" applyBorder="1" applyAlignment="1">
      <alignment horizontal="justify" vertical="center" wrapText="1"/>
    </xf>
    <xf numFmtId="42" fontId="19" fillId="17" borderId="10" xfId="0" applyNumberFormat="1" applyFont="1" applyFill="1" applyBorder="1" applyAlignment="1">
      <alignment horizontal="justify" vertical="center" wrapText="1"/>
    </xf>
    <xf numFmtId="42" fontId="19" fillId="17" borderId="11" xfId="0" applyNumberFormat="1" applyFont="1" applyFill="1" applyBorder="1" applyAlignment="1">
      <alignment horizontal="justify" vertical="center" wrapText="1"/>
    </xf>
    <xf numFmtId="179" fontId="46" fillId="15" borderId="0" xfId="0" applyNumberFormat="1" applyFont="1" applyFill="1"/>
    <xf numFmtId="179" fontId="46" fillId="0" borderId="0" xfId="0" applyNumberFormat="1" applyFont="1"/>
    <xf numFmtId="0" fontId="68" fillId="18" borderId="17" xfId="0" applyFont="1" applyFill="1" applyBorder="1" applyAlignment="1">
      <alignment horizontal="center" vertical="center"/>
    </xf>
    <xf numFmtId="0" fontId="68" fillId="19" borderId="1" xfId="2867" applyFont="1" applyFill="1" applyBorder="1" applyAlignment="1">
      <alignment horizontal="center" vertical="center" wrapText="1"/>
    </xf>
    <xf numFmtId="0" fontId="68" fillId="19" borderId="10" xfId="2867" applyFont="1" applyFill="1" applyBorder="1" applyAlignment="1">
      <alignment horizontal="center" vertical="center" wrapText="1"/>
    </xf>
    <xf numFmtId="0" fontId="0" fillId="0" borderId="17" xfId="0" applyBorder="1"/>
    <xf numFmtId="175" fontId="21" fillId="0" borderId="1" xfId="2866" applyNumberFormat="1" applyFont="1" applyBorder="1" applyAlignment="1">
      <alignment horizontal="left"/>
    </xf>
    <xf numFmtId="175" fontId="21" fillId="0" borderId="1" xfId="2866" applyNumberFormat="1" applyFont="1" applyBorder="1" applyAlignment="1">
      <alignment horizontal="center"/>
    </xf>
    <xf numFmtId="10" fontId="21" fillId="0" borderId="10" xfId="24" applyNumberFormat="1" applyFont="1" applyBorder="1" applyAlignment="1">
      <alignment horizontal="center" vertical="center"/>
    </xf>
    <xf numFmtId="175" fontId="21" fillId="0" borderId="1" xfId="2866" applyNumberFormat="1" applyFont="1" applyFill="1" applyBorder="1" applyAlignment="1">
      <alignment horizontal="center"/>
    </xf>
    <xf numFmtId="10" fontId="21" fillId="0" borderId="10" xfId="24" applyNumberFormat="1" applyFont="1" applyFill="1" applyBorder="1" applyAlignment="1">
      <alignment horizontal="center" vertical="center"/>
    </xf>
    <xf numFmtId="0" fontId="0" fillId="0" borderId="59" xfId="0" applyBorder="1"/>
    <xf numFmtId="175" fontId="21" fillId="0" borderId="4" xfId="2866" applyNumberFormat="1" applyFont="1" applyBorder="1" applyAlignment="1">
      <alignment horizontal="left"/>
    </xf>
    <xf numFmtId="175" fontId="21" fillId="0" borderId="4" xfId="2866" applyNumberFormat="1" applyFont="1" applyFill="1" applyBorder="1" applyAlignment="1">
      <alignment horizontal="center"/>
    </xf>
    <xf numFmtId="10" fontId="21" fillId="0" borderId="11" xfId="24" applyNumberFormat="1" applyFont="1" applyFill="1" applyBorder="1" applyAlignment="1">
      <alignment horizontal="center" vertical="center"/>
    </xf>
    <xf numFmtId="175" fontId="21" fillId="0" borderId="1" xfId="2866" applyNumberFormat="1" applyFont="1" applyFill="1" applyBorder="1" applyAlignment="1">
      <alignment horizontal="left"/>
    </xf>
    <xf numFmtId="175" fontId="21" fillId="0" borderId="1" xfId="2866" applyNumberFormat="1" applyFont="1" applyFill="1" applyBorder="1" applyAlignment="1">
      <alignment horizontal="right"/>
    </xf>
    <xf numFmtId="0" fontId="0" fillId="0" borderId="1" xfId="0" applyBorder="1"/>
    <xf numFmtId="0" fontId="0" fillId="0" borderId="10" xfId="0" applyBorder="1"/>
    <xf numFmtId="0" fontId="0" fillId="0" borderId="4" xfId="0" applyBorder="1"/>
    <xf numFmtId="3" fontId="0" fillId="0" borderId="1" xfId="0" applyNumberFormat="1" applyBorder="1" applyAlignment="1">
      <alignment horizontal="center" vertical="center"/>
    </xf>
    <xf numFmtId="0" fontId="0" fillId="25" borderId="1" xfId="0" applyFill="1" applyBorder="1"/>
    <xf numFmtId="0" fontId="0" fillId="25" borderId="1" xfId="0" applyFill="1" applyBorder="1" applyAlignment="1">
      <alignment horizontal="center" vertical="center"/>
    </xf>
    <xf numFmtId="3" fontId="0" fillId="25" borderId="1" xfId="0" applyNumberFormat="1" applyFill="1" applyBorder="1" applyAlignment="1">
      <alignment horizontal="center" vertical="center"/>
    </xf>
    <xf numFmtId="9" fontId="0" fillId="25" borderId="1" xfId="24" applyFont="1" applyFill="1" applyBorder="1" applyAlignment="1">
      <alignment horizontal="center" vertical="center"/>
    </xf>
    <xf numFmtId="0" fontId="0" fillId="25" borderId="10" xfId="0" applyFill="1" applyBorder="1"/>
    <xf numFmtId="9" fontId="0" fillId="0" borderId="1" xfId="24" applyFont="1" applyFill="1" applyBorder="1" applyAlignment="1">
      <alignment horizontal="center" vertical="center"/>
    </xf>
    <xf numFmtId="3" fontId="0" fillId="0" borderId="2" xfId="0" applyNumberFormat="1" applyBorder="1" applyAlignment="1">
      <alignment horizontal="center" vertical="center"/>
    </xf>
    <xf numFmtId="0" fontId="0" fillId="0" borderId="2" xfId="0" applyBorder="1"/>
    <xf numFmtId="0" fontId="0" fillId="0" borderId="4" xfId="0" applyBorder="1" applyAlignment="1">
      <alignment horizontal="center" vertical="center"/>
    </xf>
    <xf numFmtId="3" fontId="0" fillId="0" borderId="4" xfId="0" applyNumberFormat="1" applyBorder="1" applyAlignment="1">
      <alignment horizontal="center" vertical="center"/>
    </xf>
    <xf numFmtId="9" fontId="0" fillId="0" borderId="4" xfId="24" applyFont="1" applyFill="1" applyBorder="1" applyAlignment="1">
      <alignment horizontal="center" vertical="center"/>
    </xf>
    <xf numFmtId="0" fontId="75" fillId="0" borderId="0" xfId="0" applyFont="1"/>
    <xf numFmtId="0" fontId="0" fillId="0" borderId="1" xfId="0" applyBorder="1" applyAlignment="1">
      <alignment vertical="center"/>
    </xf>
    <xf numFmtId="0" fontId="0" fillId="25" borderId="1" xfId="0" applyFill="1" applyBorder="1" applyAlignment="1">
      <alignment vertical="center"/>
    </xf>
    <xf numFmtId="0" fontId="68" fillId="19" borderId="1" xfId="2867" applyFont="1" applyFill="1" applyBorder="1" applyAlignment="1">
      <alignment horizontal="center" vertical="top" wrapText="1"/>
    </xf>
    <xf numFmtId="0" fontId="0" fillId="0" borderId="11" xfId="0" applyBorder="1"/>
    <xf numFmtId="0" fontId="68" fillId="19" borderId="4" xfId="2867" applyFont="1" applyFill="1" applyBorder="1" applyAlignment="1">
      <alignment horizontal="center" vertical="center" wrapText="1"/>
    </xf>
    <xf numFmtId="0" fontId="68" fillId="19" borderId="11" xfId="2867" applyFont="1" applyFill="1" applyBorder="1" applyAlignment="1">
      <alignment horizontal="center" vertical="center" wrapText="1"/>
    </xf>
    <xf numFmtId="0" fontId="0" fillId="0" borderId="5" xfId="0" applyBorder="1" applyAlignment="1">
      <alignment vertical="center"/>
    </xf>
    <xf numFmtId="175" fontId="0" fillId="0" borderId="1" xfId="2866" applyNumberFormat="1" applyFont="1" applyBorder="1" applyAlignment="1">
      <alignment horizontal="center" vertical="center"/>
    </xf>
    <xf numFmtId="175" fontId="0" fillId="0" borderId="5" xfId="2866" applyNumberFormat="1" applyFont="1" applyBorder="1" applyAlignment="1">
      <alignment horizontal="center" vertical="center"/>
    </xf>
    <xf numFmtId="0" fontId="0" fillId="0" borderId="20" xfId="0" applyBorder="1" applyAlignment="1">
      <alignment vertical="center"/>
    </xf>
    <xf numFmtId="0" fontId="0" fillId="25" borderId="5" xfId="0" applyFill="1" applyBorder="1" applyAlignment="1">
      <alignment vertical="center"/>
    </xf>
    <xf numFmtId="175" fontId="0" fillId="25" borderId="5" xfId="2866" applyNumberFormat="1" applyFont="1" applyFill="1" applyBorder="1" applyAlignment="1">
      <alignment horizontal="center" vertical="center"/>
    </xf>
    <xf numFmtId="0" fontId="0" fillId="25" borderId="20" xfId="0" applyFill="1" applyBorder="1" applyAlignment="1">
      <alignment vertical="center"/>
    </xf>
    <xf numFmtId="175" fontId="0" fillId="0" borderId="1" xfId="2866" applyNumberFormat="1" applyFont="1" applyFill="1" applyBorder="1" applyAlignment="1">
      <alignment horizontal="center" vertical="center"/>
    </xf>
    <xf numFmtId="175" fontId="0" fillId="0" borderId="5" xfId="2866" applyNumberFormat="1" applyFont="1" applyFill="1" applyBorder="1" applyAlignment="1">
      <alignment horizontal="center" vertical="center"/>
    </xf>
    <xf numFmtId="9" fontId="0" fillId="0" borderId="0" xfId="0" applyNumberFormat="1" applyAlignment="1">
      <alignment vertical="center"/>
    </xf>
    <xf numFmtId="2" fontId="0" fillId="0" borderId="1" xfId="0" applyNumberFormat="1" applyBorder="1" applyAlignment="1">
      <alignment vertical="center"/>
    </xf>
    <xf numFmtId="2" fontId="0" fillId="0" borderId="10" xfId="0" applyNumberFormat="1" applyBorder="1" applyAlignment="1">
      <alignment vertical="center"/>
    </xf>
    <xf numFmtId="2" fontId="0" fillId="25" borderId="5" xfId="0" applyNumberFormat="1" applyFill="1" applyBorder="1" applyAlignment="1">
      <alignment vertical="center"/>
    </xf>
    <xf numFmtId="2" fontId="0" fillId="25" borderId="20" xfId="0" applyNumberFormat="1" applyFill="1" applyBorder="1" applyAlignment="1">
      <alignment vertical="center"/>
    </xf>
    <xf numFmtId="2" fontId="0" fillId="25" borderId="4" xfId="0" applyNumberFormat="1" applyFill="1" applyBorder="1" applyAlignment="1">
      <alignment vertical="center"/>
    </xf>
    <xf numFmtId="175" fontId="0" fillId="25" borderId="4" xfId="2866" applyNumberFormat="1" applyFont="1" applyFill="1" applyBorder="1" applyAlignment="1">
      <alignment horizontal="center" vertical="center"/>
    </xf>
    <xf numFmtId="2" fontId="0" fillId="25" borderId="11" xfId="0" applyNumberFormat="1" applyFill="1" applyBorder="1" applyAlignment="1">
      <alignment vertical="center"/>
    </xf>
    <xf numFmtId="175" fontId="28" fillId="0" borderId="5" xfId="2866" applyNumberFormat="1" applyFont="1" applyBorder="1" applyAlignment="1">
      <alignment horizontal="center" vertical="center"/>
    </xf>
    <xf numFmtId="175" fontId="28" fillId="25" borderId="5" xfId="2866" applyNumberFormat="1" applyFont="1" applyFill="1" applyBorder="1" applyAlignment="1">
      <alignment horizontal="center" vertical="center"/>
    </xf>
    <xf numFmtId="0" fontId="0" fillId="0" borderId="24" xfId="0" applyBorder="1"/>
    <xf numFmtId="0" fontId="0" fillId="0" borderId="38" xfId="0" applyBorder="1"/>
    <xf numFmtId="0" fontId="0" fillId="0" borderId="5" xfId="0" applyBorder="1"/>
    <xf numFmtId="0" fontId="0" fillId="0" borderId="20" xfId="0" applyBorder="1"/>
    <xf numFmtId="0" fontId="0" fillId="0" borderId="25" xfId="0" applyBorder="1"/>
    <xf numFmtId="0" fontId="73" fillId="17" borderId="1" xfId="0" applyFont="1" applyFill="1" applyBorder="1" applyAlignment="1">
      <alignment horizontal="center" vertical="center" wrapText="1"/>
    </xf>
    <xf numFmtId="0" fontId="0" fillId="0" borderId="1" xfId="0" applyBorder="1" applyAlignment="1">
      <alignment horizontal="center"/>
    </xf>
    <xf numFmtId="10" fontId="0" fillId="0" borderId="1" xfId="24" applyNumberFormat="1" applyFont="1" applyBorder="1" applyAlignment="1">
      <alignment horizontal="center" vertical="center"/>
    </xf>
    <xf numFmtId="183" fontId="0" fillId="0" borderId="1" xfId="0" applyNumberFormat="1" applyBorder="1" applyAlignment="1">
      <alignment horizontal="center" vertical="center"/>
    </xf>
    <xf numFmtId="2" fontId="0" fillId="0" borderId="1" xfId="0" applyNumberFormat="1" applyBorder="1" applyAlignment="1">
      <alignment horizontal="center" vertical="center"/>
    </xf>
    <xf numFmtId="10" fontId="0" fillId="0" borderId="1" xfId="24" applyNumberFormat="1" applyFont="1" applyFill="1" applyBorder="1" applyAlignment="1">
      <alignment horizontal="center" vertical="center"/>
    </xf>
    <xf numFmtId="0" fontId="0" fillId="0" borderId="4" xfId="0" applyBorder="1" applyAlignment="1">
      <alignment horizontal="center"/>
    </xf>
    <xf numFmtId="10" fontId="0" fillId="0" borderId="4" xfId="24" applyNumberFormat="1" applyFont="1" applyFill="1" applyBorder="1" applyAlignment="1">
      <alignment horizontal="center" vertical="center"/>
    </xf>
    <xf numFmtId="9" fontId="0" fillId="0" borderId="1" xfId="21" applyFont="1" applyBorder="1" applyAlignment="1">
      <alignment horizontal="center" vertical="center"/>
    </xf>
    <xf numFmtId="172" fontId="65" fillId="0" borderId="1" xfId="16" applyNumberFormat="1" applyFont="1" applyFill="1" applyBorder="1" applyAlignment="1">
      <alignment horizontal="center" vertical="center" wrapText="1"/>
    </xf>
    <xf numFmtId="172" fontId="12" fillId="0" borderId="1" xfId="16" applyNumberFormat="1" applyFont="1" applyFill="1" applyBorder="1" applyAlignment="1">
      <alignment horizontal="center" vertical="center" wrapText="1"/>
    </xf>
    <xf numFmtId="10" fontId="65" fillId="0" borderId="4" xfId="16" applyNumberFormat="1" applyFont="1" applyFill="1" applyBorder="1" applyAlignment="1">
      <alignment horizontal="center" vertical="center" wrapText="1"/>
    </xf>
    <xf numFmtId="172" fontId="7" fillId="0" borderId="69" xfId="24" applyNumberFormat="1" applyFont="1" applyFill="1" applyBorder="1" applyAlignment="1">
      <alignment horizontal="center" vertical="center"/>
    </xf>
    <xf numFmtId="9" fontId="7" fillId="0" borderId="0" xfId="0" applyNumberFormat="1" applyFont="1"/>
    <xf numFmtId="10" fontId="7" fillId="0" borderId="0" xfId="0" applyNumberFormat="1" applyFont="1"/>
    <xf numFmtId="9" fontId="4" fillId="0" borderId="0" xfId="21" applyFont="1" applyAlignment="1">
      <alignment vertical="center"/>
    </xf>
    <xf numFmtId="169" fontId="4" fillId="0" borderId="0" xfId="3" applyFont="1" applyAlignment="1">
      <alignment vertical="center"/>
    </xf>
    <xf numFmtId="169" fontId="4" fillId="0" borderId="0" xfId="3" applyFont="1" applyFill="1" applyAlignment="1">
      <alignment vertical="center"/>
    </xf>
    <xf numFmtId="0" fontId="0" fillId="0" borderId="0" xfId="0" applyAlignment="1">
      <alignment horizontal="center"/>
    </xf>
    <xf numFmtId="0" fontId="0" fillId="0" borderId="17" xfId="0" applyFill="1" applyBorder="1"/>
    <xf numFmtId="9" fontId="0" fillId="25" borderId="1" xfId="21" applyFont="1" applyFill="1" applyBorder="1" applyAlignment="1">
      <alignment horizontal="center" vertical="center"/>
    </xf>
    <xf numFmtId="0" fontId="0" fillId="0" borderId="1" xfId="0" applyFont="1" applyBorder="1" applyAlignment="1">
      <alignment vertical="center"/>
    </xf>
    <xf numFmtId="0" fontId="0" fillId="0" borderId="1" xfId="0" applyFont="1" applyBorder="1" applyAlignment="1">
      <alignment horizontal="center" vertical="center"/>
    </xf>
    <xf numFmtId="3" fontId="0" fillId="0" borderId="1" xfId="0" applyNumberFormat="1" applyFont="1" applyBorder="1" applyAlignment="1">
      <alignment horizontal="center" vertical="center"/>
    </xf>
    <xf numFmtId="0" fontId="0" fillId="0" borderId="10" xfId="0" applyFont="1" applyBorder="1" applyAlignment="1">
      <alignment vertical="center"/>
    </xf>
    <xf numFmtId="0" fontId="0" fillId="0" borderId="0" xfId="0" applyFont="1" applyAlignment="1">
      <alignment vertical="center"/>
    </xf>
    <xf numFmtId="0" fontId="0" fillId="25" borderId="1" xfId="0" applyFont="1" applyFill="1" applyBorder="1" applyAlignment="1">
      <alignment vertical="center"/>
    </xf>
    <xf numFmtId="0" fontId="0" fillId="25" borderId="1" xfId="0" applyFont="1" applyFill="1" applyBorder="1" applyAlignment="1">
      <alignment horizontal="center" vertical="center"/>
    </xf>
    <xf numFmtId="3" fontId="0" fillId="25" borderId="1" xfId="0" applyNumberFormat="1" applyFont="1" applyFill="1" applyBorder="1" applyAlignment="1">
      <alignment horizontal="center" vertical="center"/>
    </xf>
    <xf numFmtId="0" fontId="0" fillId="25" borderId="10" xfId="0" applyFont="1" applyFill="1" applyBorder="1" applyAlignment="1">
      <alignment vertical="center"/>
    </xf>
    <xf numFmtId="0" fontId="0" fillId="0" borderId="1" xfId="0" applyFill="1" applyBorder="1"/>
    <xf numFmtId="0" fontId="0" fillId="0" borderId="1" xfId="0" applyFill="1" applyBorder="1" applyAlignment="1">
      <alignment horizontal="center"/>
    </xf>
    <xf numFmtId="0" fontId="0" fillId="0" borderId="10" xfId="0" applyFill="1" applyBorder="1"/>
    <xf numFmtId="4" fontId="46" fillId="15" borderId="0" xfId="0" applyNumberFormat="1" applyFont="1" applyFill="1" applyAlignment="1">
      <alignment horizontal="center"/>
    </xf>
    <xf numFmtId="3" fontId="0" fillId="0" borderId="0" xfId="0" applyNumberFormat="1" applyFill="1"/>
    <xf numFmtId="0" fontId="30" fillId="0" borderId="11" xfId="0" applyFont="1" applyBorder="1" applyAlignment="1">
      <alignment horizontal="center" vertical="center" wrapText="1"/>
    </xf>
    <xf numFmtId="10" fontId="4" fillId="0" borderId="0" xfId="21" applyNumberFormat="1" applyFont="1" applyAlignment="1">
      <alignment vertical="center"/>
    </xf>
    <xf numFmtId="175" fontId="4" fillId="0" borderId="0" xfId="3" applyNumberFormat="1" applyFont="1" applyAlignment="1">
      <alignment vertical="center"/>
    </xf>
    <xf numFmtId="175" fontId="4" fillId="0" borderId="0" xfId="16" applyNumberFormat="1" applyAlignment="1">
      <alignment vertical="center"/>
    </xf>
    <xf numFmtId="10" fontId="5" fillId="0" borderId="49" xfId="21" applyNumberFormat="1" applyFont="1" applyFill="1" applyBorder="1" applyAlignment="1">
      <alignment horizontal="center" vertical="center" wrapText="1"/>
    </xf>
    <xf numFmtId="0" fontId="0" fillId="0" borderId="0" xfId="0" applyFont="1" applyFill="1" applyAlignment="1">
      <alignment vertical="center"/>
    </xf>
    <xf numFmtId="0" fontId="0" fillId="0" borderId="0" xfId="0" applyFill="1"/>
    <xf numFmtId="0" fontId="0" fillId="0" borderId="1" xfId="0" applyFill="1" applyBorder="1" applyAlignment="1">
      <alignment horizontal="center" vertical="center"/>
    </xf>
    <xf numFmtId="0" fontId="38" fillId="0" borderId="0" xfId="0" applyFont="1"/>
    <xf numFmtId="175" fontId="21" fillId="0" borderId="1" xfId="2866" applyNumberFormat="1" applyFont="1" applyFill="1" applyBorder="1" applyAlignment="1">
      <alignment horizontal="center"/>
    </xf>
    <xf numFmtId="10" fontId="21" fillId="0" borderId="10" xfId="24" applyNumberFormat="1" applyFont="1" applyFill="1" applyBorder="1" applyAlignment="1">
      <alignment horizontal="center" vertical="center"/>
    </xf>
    <xf numFmtId="175" fontId="21" fillId="0" borderId="1" xfId="2866" applyNumberFormat="1" applyFont="1" applyFill="1" applyBorder="1" applyAlignment="1">
      <alignment horizontal="left"/>
    </xf>
    <xf numFmtId="175" fontId="21" fillId="0" borderId="1" xfId="2866" applyNumberFormat="1" applyFont="1" applyFill="1" applyBorder="1" applyAlignment="1">
      <alignment horizontal="right"/>
    </xf>
    <xf numFmtId="0" fontId="0" fillId="0" borderId="1" xfId="0" applyBorder="1" applyAlignment="1">
      <alignment vertical="center"/>
    </xf>
    <xf numFmtId="0" fontId="0" fillId="0" borderId="5" xfId="0" applyBorder="1" applyAlignment="1">
      <alignment vertical="center"/>
    </xf>
    <xf numFmtId="175" fontId="0" fillId="0" borderId="5" xfId="2866" applyNumberFormat="1" applyFont="1" applyBorder="1" applyAlignment="1">
      <alignment horizontal="center" vertical="center"/>
    </xf>
    <xf numFmtId="0" fontId="0" fillId="0" borderId="20" xfId="0" applyBorder="1" applyAlignment="1">
      <alignment vertical="center"/>
    </xf>
    <xf numFmtId="0" fontId="0" fillId="25" borderId="5" xfId="0" applyFill="1" applyBorder="1" applyAlignment="1">
      <alignment vertical="center"/>
    </xf>
    <xf numFmtId="175" fontId="0" fillId="25" borderId="5" xfId="2866" applyNumberFormat="1" applyFont="1" applyFill="1" applyBorder="1" applyAlignment="1">
      <alignment horizontal="center" vertical="center"/>
    </xf>
    <xf numFmtId="0" fontId="0" fillId="25" borderId="20" xfId="0" applyFill="1" applyBorder="1" applyAlignment="1">
      <alignment vertical="center"/>
    </xf>
    <xf numFmtId="175" fontId="28" fillId="0" borderId="5" xfId="2866" applyNumberFormat="1" applyFont="1" applyBorder="1" applyAlignment="1">
      <alignment horizontal="center" vertical="center"/>
    </xf>
    <xf numFmtId="175" fontId="28" fillId="25" borderId="5" xfId="2866" applyNumberFormat="1" applyFont="1" applyFill="1" applyBorder="1" applyAlignment="1">
      <alignment horizontal="center" vertical="center"/>
    </xf>
    <xf numFmtId="10" fontId="0" fillId="0" borderId="1" xfId="24" applyNumberFormat="1" applyFont="1" applyFill="1" applyBorder="1" applyAlignment="1">
      <alignment horizontal="center" vertical="center"/>
    </xf>
    <xf numFmtId="0" fontId="0" fillId="0" borderId="17" xfId="0" applyFill="1" applyBorder="1"/>
    <xf numFmtId="0" fontId="0" fillId="0" borderId="0" xfId="0" applyFont="1" applyAlignment="1">
      <alignment vertical="center"/>
    </xf>
    <xf numFmtId="0" fontId="0" fillId="0" borderId="1" xfId="0" applyFill="1" applyBorder="1"/>
    <xf numFmtId="0" fontId="0" fillId="0" borderId="1" xfId="0" applyFill="1" applyBorder="1" applyAlignment="1">
      <alignment horizontal="center"/>
    </xf>
    <xf numFmtId="0" fontId="0" fillId="0" borderId="10" xfId="0" applyFill="1" applyBorder="1"/>
    <xf numFmtId="0" fontId="38" fillId="0" borderId="0" xfId="0" applyFont="1" applyFill="1"/>
    <xf numFmtId="10" fontId="12" fillId="0" borderId="4" xfId="16" applyNumberFormat="1" applyFont="1" applyFill="1" applyBorder="1" applyAlignment="1">
      <alignment horizontal="center" vertical="center" wrapText="1"/>
    </xf>
    <xf numFmtId="0" fontId="7" fillId="0" borderId="67" xfId="0" applyFont="1" applyFill="1" applyBorder="1" applyAlignment="1">
      <alignment horizontal="center" vertical="center"/>
    </xf>
    <xf numFmtId="0" fontId="7" fillId="0" borderId="47" xfId="0" applyFont="1" applyFill="1" applyBorder="1" applyAlignment="1">
      <alignment horizontal="center" vertical="center"/>
    </xf>
    <xf numFmtId="0" fontId="7" fillId="0" borderId="49" xfId="0" applyFont="1" applyFill="1" applyBorder="1" applyAlignment="1">
      <alignment horizontal="center" vertical="center"/>
    </xf>
    <xf numFmtId="9" fontId="7" fillId="0" borderId="50" xfId="24" applyNumberFormat="1" applyFont="1" applyFill="1" applyBorder="1" applyAlignment="1">
      <alignment horizontal="center" vertical="center"/>
    </xf>
    <xf numFmtId="3" fontId="17" fillId="0" borderId="1" xfId="2866" applyNumberFormat="1" applyFont="1" applyFill="1" applyBorder="1" applyAlignment="1">
      <alignment horizontal="center" vertical="center"/>
    </xf>
    <xf numFmtId="10" fontId="55" fillId="0" borderId="0" xfId="21" applyNumberFormat="1" applyFont="1" applyFill="1" applyBorder="1" applyAlignment="1">
      <alignment horizontal="center" vertical="center" wrapText="1"/>
    </xf>
    <xf numFmtId="0" fontId="67" fillId="0" borderId="0" xfId="0" applyFont="1"/>
    <xf numFmtId="4" fontId="76" fillId="15" borderId="0" xfId="0" applyNumberFormat="1" applyFont="1" applyFill="1"/>
    <xf numFmtId="9" fontId="55" fillId="0" borderId="0" xfId="21" applyFont="1" applyFill="1" applyBorder="1" applyAlignment="1">
      <alignment horizontal="center" vertical="center" wrapText="1"/>
    </xf>
    <xf numFmtId="0" fontId="0" fillId="0" borderId="59" xfId="0" applyFill="1" applyBorder="1"/>
    <xf numFmtId="0" fontId="0" fillId="0" borderId="4" xfId="0" applyFill="1" applyBorder="1"/>
    <xf numFmtId="0" fontId="0" fillId="0" borderId="4" xfId="0" applyFill="1" applyBorder="1" applyAlignment="1">
      <alignment horizontal="center"/>
    </xf>
    <xf numFmtId="0" fontId="0" fillId="0" borderId="4" xfId="0" applyFill="1" applyBorder="1" applyAlignment="1">
      <alignment horizontal="center" vertical="center"/>
    </xf>
    <xf numFmtId="0" fontId="0" fillId="0" borderId="11" xfId="0" applyFill="1" applyBorder="1"/>
    <xf numFmtId="10" fontId="12" fillId="0" borderId="1" xfId="16" applyNumberFormat="1" applyFont="1" applyFill="1" applyBorder="1" applyAlignment="1">
      <alignment horizontal="center" vertical="center" wrapText="1"/>
    </xf>
    <xf numFmtId="10" fontId="0" fillId="0" borderId="0" xfId="21" applyNumberFormat="1" applyFont="1" applyFill="1"/>
    <xf numFmtId="172" fontId="47" fillId="0" borderId="9" xfId="24" applyNumberFormat="1" applyFont="1" applyFill="1" applyBorder="1" applyAlignment="1">
      <alignment horizontal="center" vertical="center"/>
    </xf>
    <xf numFmtId="172" fontId="17" fillId="0" borderId="10" xfId="24" applyNumberFormat="1" applyFont="1" applyFill="1" applyBorder="1" applyAlignment="1">
      <alignment horizontal="center" vertical="center"/>
    </xf>
    <xf numFmtId="3" fontId="17" fillId="0" borderId="10" xfId="0" applyNumberFormat="1" applyFont="1" applyFill="1" applyBorder="1" applyAlignment="1">
      <alignment horizontal="center" vertical="center"/>
    </xf>
    <xf numFmtId="10" fontId="17" fillId="0" borderId="3" xfId="24" applyNumberFormat="1" applyFont="1" applyFill="1" applyBorder="1" applyAlignment="1">
      <alignment horizontal="center" vertical="center" wrapText="1"/>
    </xf>
    <xf numFmtId="3" fontId="17" fillId="0" borderId="1" xfId="0" applyNumberFormat="1" applyFont="1" applyFill="1" applyBorder="1" applyAlignment="1">
      <alignment horizontal="center" vertical="center"/>
    </xf>
    <xf numFmtId="10" fontId="17" fillId="0" borderId="1" xfId="24" applyNumberFormat="1" applyFont="1" applyFill="1" applyBorder="1" applyAlignment="1">
      <alignment horizontal="center" vertical="center"/>
    </xf>
    <xf numFmtId="10" fontId="17" fillId="0" borderId="16" xfId="24" applyNumberFormat="1" applyFont="1" applyFill="1" applyBorder="1" applyAlignment="1">
      <alignment horizontal="center" vertical="center" wrapText="1"/>
    </xf>
    <xf numFmtId="3" fontId="17" fillId="0" borderId="17" xfId="0" applyNumberFormat="1" applyFont="1" applyFill="1" applyBorder="1" applyAlignment="1">
      <alignment horizontal="center" vertical="center"/>
    </xf>
    <xf numFmtId="10" fontId="17" fillId="0" borderId="17" xfId="24" applyNumberFormat="1" applyFont="1" applyFill="1" applyBorder="1" applyAlignment="1">
      <alignment horizontal="center" vertical="center"/>
    </xf>
    <xf numFmtId="183" fontId="38" fillId="0" borderId="0" xfId="0" applyNumberFormat="1" applyFont="1"/>
    <xf numFmtId="172" fontId="38" fillId="0" borderId="0" xfId="24" applyNumberFormat="1" applyFont="1"/>
    <xf numFmtId="10" fontId="38" fillId="0" borderId="0" xfId="0" applyNumberFormat="1" applyFont="1"/>
    <xf numFmtId="169" fontId="38" fillId="0" borderId="0" xfId="2866" applyFont="1" applyFill="1"/>
    <xf numFmtId="9" fontId="38" fillId="0" borderId="0" xfId="0" applyNumberFormat="1" applyFont="1"/>
    <xf numFmtId="43" fontId="38" fillId="0" borderId="0" xfId="2866" applyNumberFormat="1" applyFont="1" applyFill="1"/>
    <xf numFmtId="10" fontId="65" fillId="0" borderId="1" xfId="16" applyNumberFormat="1" applyFont="1" applyFill="1" applyBorder="1" applyAlignment="1">
      <alignment horizontal="center" vertical="center" wrapText="1"/>
    </xf>
    <xf numFmtId="179" fontId="18" fillId="0" borderId="7" xfId="2866" applyNumberFormat="1" applyFont="1" applyFill="1" applyBorder="1" applyAlignment="1">
      <alignment horizontal="center" vertical="center" wrapText="1"/>
    </xf>
    <xf numFmtId="0" fontId="0" fillId="0" borderId="0" xfId="0" applyAlignment="1">
      <alignment horizontal="center"/>
    </xf>
    <xf numFmtId="0" fontId="77" fillId="0" borderId="0" xfId="0" applyFont="1"/>
    <xf numFmtId="0" fontId="77" fillId="0" borderId="0" xfId="0" applyFont="1" applyAlignment="1">
      <alignment horizontal="center"/>
    </xf>
    <xf numFmtId="44" fontId="77" fillId="0" borderId="0" xfId="0" applyNumberFormat="1" applyFont="1"/>
    <xf numFmtId="0" fontId="77" fillId="17" borderId="0" xfId="0" applyFont="1" applyFill="1"/>
    <xf numFmtId="44" fontId="77" fillId="17" borderId="0" xfId="0" applyNumberFormat="1" applyFont="1" applyFill="1"/>
    <xf numFmtId="0" fontId="77" fillId="0" borderId="0" xfId="0" applyFont="1" applyAlignment="1">
      <alignment wrapText="1"/>
    </xf>
    <xf numFmtId="0" fontId="77" fillId="24" borderId="0" xfId="0" applyFont="1" applyFill="1"/>
    <xf numFmtId="0" fontId="77" fillId="0" borderId="0" xfId="0" applyFont="1" applyAlignment="1">
      <alignment horizontal="left" vertical="top" wrapText="1"/>
    </xf>
    <xf numFmtId="44" fontId="0" fillId="0" borderId="0" xfId="0" applyNumberFormat="1"/>
    <xf numFmtId="0" fontId="78" fillId="32" borderId="78" xfId="0" applyFont="1" applyFill="1" applyBorder="1" applyAlignment="1">
      <alignment horizontal="center" vertical="center" wrapText="1"/>
    </xf>
    <xf numFmtId="0" fontId="79" fillId="0" borderId="0" xfId="0" applyFont="1"/>
    <xf numFmtId="0" fontId="80" fillId="33" borderId="0" xfId="0" applyFont="1" applyFill="1"/>
    <xf numFmtId="0" fontId="80" fillId="0" borderId="0" xfId="0" applyFont="1"/>
    <xf numFmtId="175" fontId="79" fillId="0" borderId="0" xfId="3" applyNumberFormat="1" applyFont="1"/>
    <xf numFmtId="175" fontId="79" fillId="0" borderId="0" xfId="0" applyNumberFormat="1" applyFont="1"/>
    <xf numFmtId="9" fontId="79" fillId="0" borderId="0" xfId="2871" applyFont="1"/>
    <xf numFmtId="0" fontId="80" fillId="34" borderId="0" xfId="0" applyFont="1" applyFill="1"/>
    <xf numFmtId="175" fontId="80" fillId="34" borderId="0" xfId="3" applyNumberFormat="1" applyFont="1" applyFill="1"/>
    <xf numFmtId="175" fontId="80" fillId="34" borderId="0" xfId="0" applyNumberFormat="1" applyFont="1" applyFill="1"/>
    <xf numFmtId="9" fontId="80" fillId="34" borderId="0" xfId="2871" applyFont="1" applyFill="1"/>
    <xf numFmtId="0" fontId="0" fillId="0" borderId="0" xfId="0" pivotButton="1"/>
    <xf numFmtId="0" fontId="81" fillId="26" borderId="81" xfId="0" applyFont="1" applyFill="1" applyBorder="1" applyAlignment="1">
      <alignment horizontal="center" vertical="top" wrapText="1"/>
    </xf>
    <xf numFmtId="49" fontId="81" fillId="26" borderId="81" xfId="0" applyNumberFormat="1" applyFont="1" applyFill="1" applyBorder="1" applyAlignment="1">
      <alignment horizontal="center" vertical="top" wrapText="1"/>
    </xf>
    <xf numFmtId="175" fontId="82" fillId="28" borderId="81" xfId="0" applyNumberFormat="1" applyFont="1" applyFill="1" applyBorder="1" applyAlignment="1">
      <alignment horizontal="center" vertical="top" wrapText="1"/>
    </xf>
    <xf numFmtId="172" fontId="83" fillId="26" borderId="81" xfId="2871" applyNumberFormat="1" applyFont="1" applyFill="1" applyBorder="1" applyAlignment="1">
      <alignment horizontal="center" vertical="top" wrapText="1"/>
    </xf>
    <xf numFmtId="0" fontId="84" fillId="0" borderId="0" xfId="0" applyFont="1" applyAlignment="1">
      <alignment vertical="top" wrapText="1"/>
    </xf>
    <xf numFmtId="0" fontId="84" fillId="0" borderId="81" xfId="0" applyFont="1" applyBorder="1" applyAlignment="1">
      <alignment vertical="top" wrapText="1"/>
    </xf>
    <xf numFmtId="49" fontId="84" fillId="0" borderId="81" xfId="0" applyNumberFormat="1" applyFont="1" applyBorder="1" applyAlignment="1">
      <alignment vertical="top" wrapText="1"/>
    </xf>
    <xf numFmtId="175" fontId="84" fillId="0" borderId="81" xfId="0" applyNumberFormat="1" applyFont="1" applyBorder="1" applyAlignment="1">
      <alignment vertical="top" wrapText="1"/>
    </xf>
    <xf numFmtId="172" fontId="85" fillId="0" borderId="81" xfId="2871" applyNumberFormat="1" applyFont="1" applyBorder="1" applyAlignment="1">
      <alignment vertical="top" wrapText="1"/>
    </xf>
    <xf numFmtId="175" fontId="86" fillId="27" borderId="81" xfId="0" applyNumberFormat="1" applyFont="1" applyFill="1" applyBorder="1" applyAlignment="1">
      <alignment vertical="top" wrapText="1"/>
    </xf>
    <xf numFmtId="49" fontId="86" fillId="27" borderId="81" xfId="0" applyNumberFormat="1" applyFont="1" applyFill="1" applyBorder="1" applyAlignment="1">
      <alignment vertical="top" wrapText="1"/>
    </xf>
    <xf numFmtId="172" fontId="86" fillId="27" borderId="81" xfId="2871" applyNumberFormat="1" applyFont="1" applyFill="1" applyBorder="1" applyAlignment="1">
      <alignment vertical="top" wrapText="1"/>
    </xf>
    <xf numFmtId="49" fontId="83" fillId="26" borderId="81" xfId="0" applyNumberFormat="1" applyFont="1" applyFill="1" applyBorder="1" applyAlignment="1">
      <alignment horizontal="center" vertical="top" wrapText="1"/>
    </xf>
    <xf numFmtId="49" fontId="83" fillId="17" borderId="81" xfId="0" applyNumberFormat="1" applyFont="1" applyFill="1" applyBorder="1" applyAlignment="1">
      <alignment horizontal="center" vertical="top" wrapText="1"/>
    </xf>
    <xf numFmtId="180" fontId="84" fillId="0" borderId="81" xfId="2869" applyNumberFormat="1" applyFont="1" applyBorder="1" applyAlignment="1">
      <alignment vertical="top" wrapText="1"/>
    </xf>
    <xf numFmtId="184" fontId="84" fillId="0" borderId="81" xfId="2869" applyNumberFormat="1" applyFont="1" applyBorder="1" applyAlignment="1">
      <alignment vertical="top" wrapText="1"/>
    </xf>
    <xf numFmtId="180" fontId="84" fillId="24" borderId="81" xfId="2869" applyNumberFormat="1" applyFont="1" applyFill="1" applyBorder="1" applyAlignment="1">
      <alignment vertical="top" wrapText="1"/>
    </xf>
    <xf numFmtId="180" fontId="87" fillId="24" borderId="81" xfId="2869" applyNumberFormat="1" applyFont="1" applyFill="1" applyBorder="1" applyAlignment="1">
      <alignment vertical="top" wrapText="1"/>
    </xf>
    <xf numFmtId="0" fontId="84" fillId="24" borderId="81" xfId="0" applyFont="1" applyFill="1" applyBorder="1" applyAlignment="1">
      <alignment vertical="top" wrapText="1"/>
    </xf>
    <xf numFmtId="184" fontId="84" fillId="24" borderId="81" xfId="2869" applyNumberFormat="1" applyFont="1" applyFill="1" applyBorder="1" applyAlignment="1">
      <alignment vertical="top" wrapText="1"/>
    </xf>
    <xf numFmtId="0" fontId="84" fillId="24" borderId="0" xfId="0" applyFont="1" applyFill="1" applyAlignment="1">
      <alignment vertical="top" wrapText="1"/>
    </xf>
    <xf numFmtId="0" fontId="85" fillId="31" borderId="81" xfId="0" applyFont="1" applyFill="1" applyBorder="1" applyAlignment="1">
      <alignment horizontal="center" vertical="top" wrapText="1"/>
    </xf>
    <xf numFmtId="0" fontId="88" fillId="17" borderId="81" xfId="0" applyFont="1" applyFill="1" applyBorder="1" applyAlignment="1">
      <alignment horizontal="center" vertical="top" wrapText="1"/>
    </xf>
    <xf numFmtId="181" fontId="77" fillId="0" borderId="81" xfId="0" applyNumberFormat="1" applyFont="1" applyBorder="1" applyAlignment="1">
      <alignment horizontal="right" vertical="top" wrapText="1"/>
    </xf>
    <xf numFmtId="181" fontId="88" fillId="31" borderId="81" xfId="0" applyNumberFormat="1" applyFont="1" applyFill="1" applyBorder="1" applyAlignment="1">
      <alignment horizontal="right" vertical="top" wrapText="1"/>
    </xf>
    <xf numFmtId="175" fontId="88" fillId="31" borderId="81" xfId="0" applyNumberFormat="1" applyFont="1" applyFill="1" applyBorder="1" applyAlignment="1">
      <alignment horizontal="left" vertical="top" wrapText="1"/>
    </xf>
    <xf numFmtId="0" fontId="84" fillId="0" borderId="0" xfId="0" applyFont="1" applyAlignment="1">
      <alignment horizontal="left" vertical="top" wrapText="1"/>
    </xf>
    <xf numFmtId="0" fontId="83" fillId="36" borderId="81" xfId="0" applyFont="1" applyFill="1" applyBorder="1" applyAlignment="1">
      <alignment horizontal="left" vertical="top" wrapText="1"/>
    </xf>
    <xf numFmtId="180" fontId="83" fillId="36" borderId="81" xfId="0" applyNumberFormat="1" applyFont="1" applyFill="1" applyBorder="1" applyAlignment="1">
      <alignment horizontal="left" vertical="top" wrapText="1"/>
    </xf>
    <xf numFmtId="180" fontId="83" fillId="17" borderId="81" xfId="0" applyNumberFormat="1" applyFont="1" applyFill="1" applyBorder="1" applyAlignment="1">
      <alignment horizontal="left" vertical="top" wrapText="1"/>
    </xf>
    <xf numFmtId="0" fontId="89" fillId="0" borderId="81" xfId="0" applyFont="1" applyBorder="1" applyAlignment="1">
      <alignment horizontal="left" vertical="top" wrapText="1"/>
    </xf>
    <xf numFmtId="180" fontId="89" fillId="0" borderId="81" xfId="0" applyNumberFormat="1" applyFont="1" applyBorder="1" applyAlignment="1">
      <alignment horizontal="left" vertical="top" wrapText="1"/>
    </xf>
    <xf numFmtId="0" fontId="89" fillId="0" borderId="0" xfId="0" applyFont="1" applyAlignment="1">
      <alignment horizontal="left" vertical="top" wrapText="1"/>
    </xf>
    <xf numFmtId="17" fontId="89" fillId="0" borderId="81" xfId="0" applyNumberFormat="1" applyFont="1" applyBorder="1" applyAlignment="1">
      <alignment horizontal="left" vertical="top" wrapText="1"/>
    </xf>
    <xf numFmtId="180" fontId="89" fillId="0" borderId="0" xfId="0" applyNumberFormat="1" applyFont="1" applyAlignment="1">
      <alignment horizontal="left" vertical="top" wrapText="1"/>
    </xf>
    <xf numFmtId="180" fontId="84" fillId="0" borderId="0" xfId="0" applyNumberFormat="1" applyFont="1" applyAlignment="1">
      <alignment horizontal="left" vertical="top" wrapText="1"/>
    </xf>
    <xf numFmtId="0" fontId="84" fillId="0" borderId="81" xfId="0" applyFont="1" applyBorder="1" applyAlignment="1">
      <alignment horizontal="left" vertical="top" wrapText="1"/>
    </xf>
    <xf numFmtId="180" fontId="84" fillId="0" borderId="81" xfId="0" applyNumberFormat="1" applyFont="1" applyBorder="1" applyAlignment="1">
      <alignment horizontal="left" vertical="top" wrapText="1"/>
    </xf>
    <xf numFmtId="17" fontId="84" fillId="0" borderId="81" xfId="0" applyNumberFormat="1" applyFont="1" applyBorder="1" applyAlignment="1">
      <alignment horizontal="left" vertical="top" wrapText="1"/>
    </xf>
    <xf numFmtId="180" fontId="87" fillId="0" borderId="81" xfId="0" applyNumberFormat="1" applyFont="1" applyBorder="1" applyAlignment="1">
      <alignment horizontal="left" vertical="top" wrapText="1"/>
    </xf>
    <xf numFmtId="0" fontId="83" fillId="32" borderId="81" xfId="0" applyFont="1" applyFill="1" applyBorder="1" applyAlignment="1">
      <alignment horizontal="left" vertical="top" wrapText="1"/>
    </xf>
    <xf numFmtId="172" fontId="83" fillId="32" borderId="81" xfId="24" applyNumberFormat="1" applyFont="1" applyFill="1" applyBorder="1" applyAlignment="1">
      <alignment horizontal="left" vertical="top" wrapText="1"/>
    </xf>
    <xf numFmtId="175" fontId="82" fillId="28" borderId="79" xfId="0" applyNumberFormat="1" applyFont="1" applyFill="1" applyBorder="1" applyAlignment="1">
      <alignment horizontal="left" vertical="top" wrapText="1"/>
    </xf>
    <xf numFmtId="172" fontId="83" fillId="26" borderId="0" xfId="2871" applyNumberFormat="1" applyFont="1" applyFill="1" applyAlignment="1">
      <alignment horizontal="left" vertical="top" wrapText="1"/>
    </xf>
    <xf numFmtId="0" fontId="83" fillId="26" borderId="0" xfId="0" applyFont="1" applyFill="1" applyAlignment="1">
      <alignment horizontal="left" vertical="top" wrapText="1"/>
    </xf>
    <xf numFmtId="49" fontId="83" fillId="26" borderId="0" xfId="0" applyNumberFormat="1" applyFont="1" applyFill="1" applyAlignment="1">
      <alignment horizontal="left" vertical="top" wrapText="1"/>
    </xf>
    <xf numFmtId="180" fontId="85" fillId="0" borderId="0" xfId="0" applyNumberFormat="1" applyFont="1" applyAlignment="1">
      <alignment horizontal="left" vertical="top" wrapText="1"/>
    </xf>
    <xf numFmtId="0" fontId="85" fillId="0" borderId="0" xfId="0" applyFont="1" applyAlignment="1">
      <alignment horizontal="left" vertical="top" wrapText="1"/>
    </xf>
    <xf numFmtId="0" fontId="86" fillId="38" borderId="83" xfId="0" applyFont="1" applyFill="1" applyBorder="1" applyAlignment="1">
      <alignment horizontal="center" vertical="top" wrapText="1"/>
    </xf>
    <xf numFmtId="0" fontId="86" fillId="38" borderId="83" xfId="0" applyFont="1" applyFill="1" applyBorder="1" applyAlignment="1">
      <alignment vertical="top" wrapText="1"/>
    </xf>
    <xf numFmtId="0" fontId="85" fillId="39" borderId="83" xfId="0" applyFont="1" applyFill="1" applyBorder="1" applyAlignment="1">
      <alignment horizontal="center" vertical="top" wrapText="1"/>
    </xf>
    <xf numFmtId="0" fontId="84" fillId="0" borderId="83" xfId="0" applyFont="1" applyBorder="1" applyAlignment="1">
      <alignment horizontal="left" vertical="top" wrapText="1"/>
    </xf>
    <xf numFmtId="175" fontId="84" fillId="0" borderId="83" xfId="0" applyNumberFormat="1" applyFont="1" applyBorder="1" applyAlignment="1">
      <alignment horizontal="left" vertical="top" wrapText="1"/>
    </xf>
    <xf numFmtId="175" fontId="84" fillId="0" borderId="83" xfId="0" applyNumberFormat="1" applyFont="1" applyBorder="1" applyAlignment="1">
      <alignment horizontal="center" vertical="top" wrapText="1"/>
    </xf>
    <xf numFmtId="9" fontId="84" fillId="0" borderId="83" xfId="2871" applyFont="1" applyBorder="1" applyAlignment="1">
      <alignment horizontal="center" vertical="top" wrapText="1"/>
    </xf>
    <xf numFmtId="175" fontId="85" fillId="37" borderId="83" xfId="0" applyNumberFormat="1" applyFont="1" applyFill="1" applyBorder="1" applyAlignment="1">
      <alignment horizontal="center" vertical="top" wrapText="1"/>
    </xf>
    <xf numFmtId="9" fontId="85" fillId="37" borderId="83" xfId="2871" applyFont="1" applyFill="1" applyBorder="1" applyAlignment="1">
      <alignment horizontal="center" vertical="top" wrapText="1"/>
    </xf>
    <xf numFmtId="175" fontId="82" fillId="28" borderId="79" xfId="0" applyNumberFormat="1" applyFont="1" applyFill="1" applyBorder="1" applyAlignment="1">
      <alignment vertical="top" wrapText="1"/>
    </xf>
    <xf numFmtId="175" fontId="84" fillId="0" borderId="0" xfId="0" applyNumberFormat="1" applyFont="1" applyAlignment="1">
      <alignment vertical="top" wrapText="1"/>
    </xf>
    <xf numFmtId="49" fontId="84" fillId="0" borderId="0" xfId="0" applyNumberFormat="1" applyFont="1" applyAlignment="1">
      <alignment vertical="top" wrapText="1"/>
    </xf>
    <xf numFmtId="175" fontId="83" fillId="30" borderId="80" xfId="0" applyNumberFormat="1" applyFont="1" applyFill="1" applyBorder="1" applyAlignment="1">
      <alignment vertical="top" wrapText="1"/>
    </xf>
    <xf numFmtId="49" fontId="83" fillId="30" borderId="80" xfId="0" applyNumberFormat="1" applyFont="1" applyFill="1" applyBorder="1" applyAlignment="1">
      <alignment vertical="top" wrapText="1"/>
    </xf>
    <xf numFmtId="0" fontId="83" fillId="26" borderId="0" xfId="0" applyFont="1" applyFill="1" applyAlignment="1">
      <alignment horizontal="center" vertical="top" wrapText="1"/>
    </xf>
    <xf numFmtId="49" fontId="83" fillId="26" borderId="0" xfId="0" applyNumberFormat="1" applyFont="1" applyFill="1" applyAlignment="1">
      <alignment horizontal="center" vertical="top" wrapText="1"/>
    </xf>
    <xf numFmtId="1" fontId="85" fillId="33" borderId="81" xfId="0" applyNumberFormat="1" applyFont="1" applyFill="1" applyBorder="1" applyAlignment="1">
      <alignment horizontal="left" vertical="top" wrapText="1"/>
    </xf>
    <xf numFmtId="185" fontId="84" fillId="0" borderId="81" xfId="0" applyNumberFormat="1" applyFont="1" applyBorder="1" applyAlignment="1">
      <alignment horizontal="left" vertical="top" wrapText="1"/>
    </xf>
    <xf numFmtId="185" fontId="84" fillId="24" borderId="81" xfId="0" applyNumberFormat="1" applyFont="1" applyFill="1" applyBorder="1" applyAlignment="1">
      <alignment horizontal="left" vertical="top" wrapText="1"/>
    </xf>
    <xf numFmtId="186" fontId="84" fillId="24" borderId="81" xfId="0" applyNumberFormat="1" applyFont="1" applyFill="1" applyBorder="1" applyAlignment="1">
      <alignment horizontal="left" vertical="top" wrapText="1"/>
    </xf>
    <xf numFmtId="172" fontId="84" fillId="24" borderId="81" xfId="24" applyNumberFormat="1" applyFont="1" applyFill="1" applyBorder="1" applyAlignment="1">
      <alignment horizontal="left" vertical="top" wrapText="1"/>
    </xf>
    <xf numFmtId="172" fontId="84" fillId="24" borderId="81" xfId="2871" applyNumberFormat="1" applyFont="1" applyFill="1" applyBorder="1" applyAlignment="1">
      <alignment horizontal="left" vertical="top" wrapText="1"/>
    </xf>
    <xf numFmtId="180" fontId="84" fillId="24" borderId="81" xfId="0" applyNumberFormat="1" applyFont="1" applyFill="1" applyBorder="1" applyAlignment="1">
      <alignment horizontal="left" vertical="top" wrapText="1"/>
    </xf>
    <xf numFmtId="10" fontId="84" fillId="0" borderId="81" xfId="2871" applyNumberFormat="1" applyFont="1" applyBorder="1" applyAlignment="1">
      <alignment horizontal="left" vertical="top" wrapText="1"/>
    </xf>
    <xf numFmtId="9" fontId="84" fillId="0" borderId="81" xfId="2871" applyFont="1" applyBorder="1" applyAlignment="1">
      <alignment horizontal="left" vertical="top" wrapText="1"/>
    </xf>
    <xf numFmtId="0" fontId="85" fillId="34" borderId="81" xfId="0" applyFont="1" applyFill="1" applyBorder="1" applyAlignment="1">
      <alignment horizontal="left" vertical="top" wrapText="1"/>
    </xf>
    <xf numFmtId="175" fontId="85" fillId="34" borderId="81" xfId="0" applyNumberFormat="1" applyFont="1" applyFill="1" applyBorder="1" applyAlignment="1">
      <alignment horizontal="left" vertical="top" wrapText="1"/>
    </xf>
    <xf numFmtId="186" fontId="85" fillId="34" borderId="81" xfId="0" applyNumberFormat="1" applyFont="1" applyFill="1" applyBorder="1" applyAlignment="1">
      <alignment horizontal="left" vertical="top" wrapText="1"/>
    </xf>
    <xf numFmtId="172" fontId="85" fillId="34" borderId="81" xfId="24" applyNumberFormat="1" applyFont="1" applyFill="1" applyBorder="1" applyAlignment="1">
      <alignment horizontal="left" vertical="top" wrapText="1"/>
    </xf>
    <xf numFmtId="172" fontId="85" fillId="34" borderId="81" xfId="2871" applyNumberFormat="1" applyFont="1" applyFill="1" applyBorder="1" applyAlignment="1">
      <alignment horizontal="left" vertical="top" wrapText="1"/>
    </xf>
    <xf numFmtId="180" fontId="85" fillId="34" borderId="81" xfId="0" applyNumberFormat="1" applyFont="1" applyFill="1" applyBorder="1" applyAlignment="1">
      <alignment horizontal="left" vertical="top" wrapText="1"/>
    </xf>
    <xf numFmtId="10" fontId="85" fillId="34" borderId="81" xfId="2871" applyNumberFormat="1" applyFont="1" applyFill="1" applyBorder="1" applyAlignment="1">
      <alignment horizontal="left" vertical="top" wrapText="1"/>
    </xf>
    <xf numFmtId="9" fontId="85" fillId="34" borderId="81" xfId="2871" applyFont="1" applyFill="1" applyBorder="1" applyAlignment="1">
      <alignment horizontal="left" vertical="top" wrapText="1"/>
    </xf>
    <xf numFmtId="49" fontId="84" fillId="0" borderId="0" xfId="0" applyNumberFormat="1" applyFont="1" applyAlignment="1">
      <alignment horizontal="left" vertical="top" wrapText="1"/>
    </xf>
    <xf numFmtId="175" fontId="84" fillId="0" borderId="0" xfId="0" applyNumberFormat="1" applyFont="1" applyAlignment="1">
      <alignment horizontal="left" vertical="top" wrapText="1"/>
    </xf>
    <xf numFmtId="169" fontId="84" fillId="0" borderId="0" xfId="0" applyNumberFormat="1" applyFont="1" applyAlignment="1">
      <alignment horizontal="left" vertical="top" wrapText="1"/>
    </xf>
    <xf numFmtId="172" fontId="85" fillId="0" borderId="0" xfId="2871" applyNumberFormat="1" applyFont="1" applyAlignment="1">
      <alignment horizontal="left" vertical="top" wrapText="1"/>
    </xf>
    <xf numFmtId="175" fontId="86" fillId="27" borderId="80" xfId="0" applyNumberFormat="1" applyFont="1" applyFill="1" applyBorder="1" applyAlignment="1">
      <alignment horizontal="left" vertical="top" wrapText="1"/>
    </xf>
    <xf numFmtId="49" fontId="86" fillId="27" borderId="80" xfId="0" applyNumberFormat="1" applyFont="1" applyFill="1" applyBorder="1" applyAlignment="1">
      <alignment horizontal="left" vertical="top" wrapText="1"/>
    </xf>
    <xf numFmtId="172" fontId="86" fillId="27" borderId="0" xfId="2871" applyNumberFormat="1" applyFont="1" applyFill="1" applyAlignment="1">
      <alignment horizontal="left" vertical="top" wrapText="1"/>
    </xf>
    <xf numFmtId="180" fontId="86" fillId="0" borderId="81" xfId="0" applyNumberFormat="1" applyFont="1" applyBorder="1" applyAlignment="1">
      <alignment horizontal="left" vertical="top" wrapText="1"/>
    </xf>
    <xf numFmtId="180" fontId="86" fillId="0" borderId="0" xfId="0" applyNumberFormat="1" applyFont="1" applyAlignment="1">
      <alignment horizontal="left" vertical="top" wrapText="1"/>
    </xf>
    <xf numFmtId="180" fontId="85" fillId="0" borderId="81" xfId="0" applyNumberFormat="1" applyFont="1" applyBorder="1" applyAlignment="1">
      <alignment horizontal="left" vertical="top" wrapText="1"/>
    </xf>
    <xf numFmtId="9" fontId="85" fillId="0" borderId="83" xfId="2871" applyFont="1" applyBorder="1" applyAlignment="1">
      <alignment horizontal="left" vertical="top" wrapText="1"/>
    </xf>
    <xf numFmtId="9" fontId="85" fillId="37" borderId="83" xfId="2871" applyFont="1" applyFill="1" applyBorder="1" applyAlignment="1">
      <alignment horizontal="left" vertical="top" wrapText="1"/>
    </xf>
    <xf numFmtId="172" fontId="83" fillId="30" borderId="0" xfId="2871" applyNumberFormat="1" applyFont="1" applyFill="1" applyAlignment="1">
      <alignment horizontal="left" vertical="top" wrapText="1"/>
    </xf>
    <xf numFmtId="186" fontId="85" fillId="24" borderId="81" xfId="0" applyNumberFormat="1" applyFont="1" applyFill="1" applyBorder="1" applyAlignment="1">
      <alignment horizontal="left" vertical="top" wrapText="1"/>
    </xf>
    <xf numFmtId="0" fontId="83" fillId="32" borderId="78" xfId="0" applyFont="1" applyFill="1" applyBorder="1" applyAlignment="1">
      <alignment horizontal="center" vertical="top" wrapText="1"/>
    </xf>
    <xf numFmtId="175" fontId="84" fillId="0" borderId="0" xfId="3" applyNumberFormat="1" applyFont="1" applyAlignment="1">
      <alignment vertical="top" wrapText="1"/>
    </xf>
    <xf numFmtId="9" fontId="84" fillId="0" borderId="0" xfId="2871" applyFont="1" applyAlignment="1">
      <alignment vertical="top" wrapText="1"/>
    </xf>
    <xf numFmtId="9" fontId="85" fillId="0" borderId="0" xfId="2871" applyFont="1" applyAlignment="1">
      <alignment horizontal="left" vertical="top" wrapText="1"/>
    </xf>
    <xf numFmtId="0" fontId="85" fillId="34" borderId="0" xfId="0" applyFont="1" applyFill="1" applyAlignment="1">
      <alignment vertical="top" wrapText="1"/>
    </xf>
    <xf numFmtId="175" fontId="85" fillId="34" borderId="0" xfId="3" applyNumberFormat="1" applyFont="1" applyFill="1" applyAlignment="1">
      <alignment vertical="top" wrapText="1"/>
    </xf>
    <xf numFmtId="175" fontId="85" fillId="34" borderId="0" xfId="0" applyNumberFormat="1" applyFont="1" applyFill="1" applyAlignment="1">
      <alignment vertical="top" wrapText="1"/>
    </xf>
    <xf numFmtId="9" fontId="85" fillId="34" borderId="0" xfId="2871" applyFont="1" applyFill="1" applyAlignment="1">
      <alignment vertical="top" wrapText="1"/>
    </xf>
    <xf numFmtId="9" fontId="85" fillId="34" borderId="0" xfId="2871" applyFont="1" applyFill="1" applyAlignment="1">
      <alignment horizontal="left" vertical="top" wrapText="1"/>
    </xf>
    <xf numFmtId="172" fontId="83" fillId="26" borderId="81" xfId="2871" applyNumberFormat="1" applyFont="1" applyFill="1" applyBorder="1" applyAlignment="1">
      <alignment horizontal="left" vertical="top" wrapText="1"/>
    </xf>
    <xf numFmtId="172" fontId="85" fillId="0" borderId="81" xfId="2871" applyNumberFormat="1" applyFont="1" applyBorder="1" applyAlignment="1">
      <alignment horizontal="left" vertical="top" wrapText="1"/>
    </xf>
    <xf numFmtId="172" fontId="86" fillId="27" borderId="81" xfId="2871" applyNumberFormat="1" applyFont="1" applyFill="1" applyBorder="1" applyAlignment="1">
      <alignment horizontal="left" vertical="top" wrapText="1"/>
    </xf>
    <xf numFmtId="0" fontId="24" fillId="0" borderId="0" xfId="0" applyFont="1" applyFill="1" applyAlignment="1">
      <alignment horizontal="center"/>
    </xf>
    <xf numFmtId="0" fontId="90" fillId="0" borderId="0" xfId="0" applyFont="1" applyFill="1" applyAlignment="1">
      <alignment horizontal="center"/>
    </xf>
    <xf numFmtId="0" fontId="53" fillId="0" borderId="0" xfId="0" applyFont="1" applyFill="1" applyAlignment="1">
      <alignment horizontal="center"/>
    </xf>
    <xf numFmtId="0" fontId="54" fillId="0" borderId="0" xfId="0" applyFont="1" applyAlignment="1">
      <alignment horizontal="center"/>
    </xf>
    <xf numFmtId="0" fontId="54" fillId="0" borderId="0" xfId="0" applyFont="1" applyFill="1" applyAlignment="1">
      <alignment horizontal="center" vertical="center"/>
    </xf>
    <xf numFmtId="181" fontId="3" fillId="17" borderId="70" xfId="0" applyNumberFormat="1" applyFont="1" applyFill="1" applyBorder="1" applyAlignment="1" applyProtection="1">
      <alignment horizontal="left" vertical="top" wrapText="1"/>
      <protection locked="0"/>
    </xf>
    <xf numFmtId="181" fontId="3" fillId="18" borderId="63" xfId="0" applyNumberFormat="1" applyFont="1" applyFill="1" applyBorder="1" applyAlignment="1" applyProtection="1">
      <alignment horizontal="left" vertical="top" wrapText="1"/>
      <protection locked="0"/>
    </xf>
    <xf numFmtId="181" fontId="3" fillId="17" borderId="65" xfId="0" applyNumberFormat="1" applyFont="1" applyFill="1" applyBorder="1" applyAlignment="1" applyProtection="1">
      <alignment horizontal="left" vertical="top" wrapText="1"/>
      <protection locked="0"/>
    </xf>
    <xf numFmtId="0" fontId="0" fillId="0" borderId="0" xfId="0" applyFont="1" applyFill="1" applyAlignment="1">
      <alignment vertical="top"/>
    </xf>
    <xf numFmtId="0" fontId="0" fillId="3" borderId="0" xfId="0" applyFont="1" applyFill="1" applyAlignment="1">
      <alignment vertical="top"/>
    </xf>
    <xf numFmtId="0" fontId="3" fillId="3" borderId="0" xfId="0" applyFont="1" applyFill="1" applyAlignment="1">
      <alignment vertical="top"/>
    </xf>
    <xf numFmtId="0" fontId="3" fillId="3" borderId="0" xfId="0" applyFont="1" applyFill="1" applyAlignment="1">
      <alignment horizontal="center" vertical="top"/>
    </xf>
    <xf numFmtId="175" fontId="0" fillId="3" borderId="0" xfId="0" applyNumberFormat="1" applyFont="1" applyFill="1" applyAlignment="1">
      <alignment horizontal="center" vertical="top"/>
    </xf>
    <xf numFmtId="0" fontId="23" fillId="0" borderId="0" xfId="0" applyFont="1" applyFill="1" applyAlignment="1">
      <alignment horizontal="center" vertical="top"/>
    </xf>
    <xf numFmtId="0" fontId="91" fillId="17" borderId="49" xfId="0" applyFont="1" applyFill="1" applyBorder="1" applyAlignment="1">
      <alignment horizontal="center" vertical="top" wrapText="1"/>
    </xf>
    <xf numFmtId="0" fontId="3" fillId="21" borderId="68" xfId="0" applyFont="1" applyFill="1" applyBorder="1" applyAlignment="1">
      <alignment horizontal="center" vertical="top" wrapText="1"/>
    </xf>
    <xf numFmtId="0" fontId="3" fillId="18" borderId="54" xfId="0" applyFont="1" applyFill="1" applyBorder="1" applyAlignment="1">
      <alignment horizontal="center" vertical="top" wrapText="1"/>
    </xf>
    <xf numFmtId="0" fontId="3" fillId="22" borderId="49" xfId="0" applyFont="1" applyFill="1" applyBorder="1" applyAlignment="1">
      <alignment horizontal="center" vertical="top" wrapText="1"/>
    </xf>
    <xf numFmtId="0" fontId="3" fillId="17" borderId="49" xfId="0" applyFont="1" applyFill="1" applyBorder="1" applyAlignment="1">
      <alignment horizontal="center" vertical="top" wrapText="1"/>
    </xf>
    <xf numFmtId="0" fontId="3" fillId="17" borderId="69" xfId="0" applyFont="1" applyFill="1" applyBorder="1" applyAlignment="1">
      <alignment horizontal="center" vertical="top" wrapText="1"/>
    </xf>
    <xf numFmtId="0" fontId="91" fillId="21" borderId="68" xfId="0" applyFont="1" applyFill="1" applyBorder="1" applyAlignment="1">
      <alignment horizontal="center" vertical="top" wrapText="1"/>
    </xf>
    <xf numFmtId="0" fontId="91" fillId="20" borderId="68" xfId="0" applyFont="1" applyFill="1" applyBorder="1" applyAlignment="1">
      <alignment horizontal="center" vertical="top" wrapText="1"/>
    </xf>
    <xf numFmtId="0" fontId="91" fillId="17" borderId="68" xfId="0" applyFont="1" applyFill="1" applyBorder="1" applyAlignment="1">
      <alignment horizontal="center" vertical="top" wrapText="1"/>
    </xf>
    <xf numFmtId="0" fontId="91" fillId="22" borderId="68" xfId="0" applyFont="1" applyFill="1" applyBorder="1" applyAlignment="1">
      <alignment horizontal="center" vertical="top" wrapText="1"/>
    </xf>
    <xf numFmtId="0" fontId="91" fillId="20" borderId="48" xfId="0" applyFont="1" applyFill="1" applyBorder="1" applyAlignment="1">
      <alignment horizontal="center" vertical="top" wrapText="1"/>
    </xf>
    <xf numFmtId="0" fontId="91" fillId="17" borderId="48" xfId="0" applyFont="1" applyFill="1" applyBorder="1" applyAlignment="1">
      <alignment horizontal="center" vertical="top" wrapText="1"/>
    </xf>
    <xf numFmtId="0" fontId="91" fillId="22" borderId="48" xfId="0" applyFont="1" applyFill="1" applyBorder="1" applyAlignment="1">
      <alignment horizontal="center" vertical="top" wrapText="1"/>
    </xf>
    <xf numFmtId="0" fontId="91" fillId="21" borderId="50" xfId="0" applyFont="1" applyFill="1" applyBorder="1" applyAlignment="1">
      <alignment horizontal="center" vertical="top" wrapText="1"/>
    </xf>
    <xf numFmtId="0" fontId="91" fillId="20" borderId="22" xfId="0" applyFont="1" applyFill="1" applyBorder="1" applyAlignment="1">
      <alignment horizontal="center" vertical="top" wrapText="1"/>
    </xf>
    <xf numFmtId="0" fontId="91" fillId="17" borderId="57" xfId="0" applyFont="1" applyFill="1" applyBorder="1" applyAlignment="1">
      <alignment horizontal="center" vertical="top" wrapText="1"/>
    </xf>
    <xf numFmtId="0" fontId="91" fillId="20" borderId="62" xfId="0" applyFont="1" applyFill="1" applyBorder="1" applyAlignment="1">
      <alignment horizontal="center" vertical="top" wrapText="1"/>
    </xf>
    <xf numFmtId="0" fontId="3" fillId="17" borderId="70" xfId="0" applyFont="1" applyFill="1" applyBorder="1" applyAlignment="1" applyProtection="1">
      <alignment horizontal="left" vertical="top" wrapText="1"/>
      <protection locked="0"/>
    </xf>
    <xf numFmtId="3" fontId="3" fillId="0" borderId="61" xfId="0" applyNumberFormat="1" applyFont="1" applyFill="1" applyBorder="1" applyAlignment="1">
      <alignment horizontal="center" vertical="top" wrapText="1"/>
    </xf>
    <xf numFmtId="3" fontId="3" fillId="0" borderId="3" xfId="0" applyNumberFormat="1" applyFont="1" applyFill="1" applyBorder="1" applyAlignment="1">
      <alignment horizontal="center" vertical="top" wrapText="1"/>
    </xf>
    <xf numFmtId="3" fontId="3" fillId="0" borderId="15" xfId="0" applyNumberFormat="1" applyFont="1" applyFill="1" applyBorder="1" applyAlignment="1">
      <alignment horizontal="center" vertical="top" wrapText="1"/>
    </xf>
    <xf numFmtId="3" fontId="3" fillId="0" borderId="9" xfId="0" applyNumberFormat="1" applyFont="1" applyFill="1" applyBorder="1" applyAlignment="1">
      <alignment horizontal="center" vertical="top" wrapText="1"/>
    </xf>
    <xf numFmtId="3" fontId="3" fillId="0" borderId="39" xfId="0" applyNumberFormat="1" applyFont="1" applyFill="1" applyBorder="1" applyAlignment="1">
      <alignment horizontal="center" vertical="top" wrapText="1"/>
    </xf>
    <xf numFmtId="0" fontId="0" fillId="0" borderId="0" xfId="0" applyFont="1" applyFill="1" applyAlignment="1">
      <alignment horizontal="center" vertical="top"/>
    </xf>
    <xf numFmtId="3" fontId="92" fillId="0" borderId="63" xfId="0" applyNumberFormat="1" applyFont="1" applyFill="1" applyBorder="1" applyAlignment="1">
      <alignment horizontal="center" vertical="top"/>
    </xf>
    <xf numFmtId="3" fontId="92" fillId="0" borderId="1" xfId="0" applyNumberFormat="1" applyFont="1" applyFill="1" applyBorder="1" applyAlignment="1">
      <alignment horizontal="center" vertical="top"/>
    </xf>
    <xf numFmtId="3" fontId="92" fillId="0" borderId="8" xfId="0" applyNumberFormat="1" applyFont="1" applyFill="1" applyBorder="1" applyAlignment="1">
      <alignment horizontal="center" vertical="top"/>
    </xf>
    <xf numFmtId="3" fontId="92" fillId="0" borderId="7" xfId="0" applyNumberFormat="1" applyFont="1" applyFill="1" applyBorder="1" applyAlignment="1">
      <alignment horizontal="center" vertical="top"/>
    </xf>
    <xf numFmtId="3" fontId="3" fillId="0" borderId="10" xfId="0" applyNumberFormat="1" applyFont="1" applyFill="1" applyBorder="1" applyAlignment="1">
      <alignment horizontal="center" vertical="top" wrapText="1"/>
    </xf>
    <xf numFmtId="3" fontId="3" fillId="0" borderId="63" xfId="0" applyNumberFormat="1" applyFont="1" applyFill="1" applyBorder="1" applyAlignment="1">
      <alignment horizontal="center" vertical="top" wrapText="1"/>
    </xf>
    <xf numFmtId="3" fontId="3" fillId="0" borderId="75" xfId="0" applyNumberFormat="1" applyFont="1" applyFill="1" applyBorder="1" applyAlignment="1">
      <alignment horizontal="center" vertical="top" wrapText="1"/>
    </xf>
    <xf numFmtId="181" fontId="0" fillId="0" borderId="0" xfId="0" applyNumberFormat="1" applyFont="1" applyFill="1" applyAlignment="1">
      <alignment horizontal="center" vertical="top"/>
    </xf>
    <xf numFmtId="181" fontId="3" fillId="21" borderId="63" xfId="0" applyNumberFormat="1" applyFont="1" applyFill="1" applyBorder="1" applyAlignment="1" applyProtection="1">
      <alignment horizontal="left" vertical="top" wrapText="1"/>
      <protection locked="0"/>
    </xf>
    <xf numFmtId="3" fontId="3" fillId="20" borderId="63" xfId="0" applyNumberFormat="1" applyFont="1" applyFill="1" applyBorder="1" applyAlignment="1">
      <alignment horizontal="center" vertical="top" wrapText="1"/>
    </xf>
    <xf numFmtId="3" fontId="92" fillId="20" borderId="1" xfId="0" applyNumberFormat="1" applyFont="1" applyFill="1" applyBorder="1" applyAlignment="1">
      <alignment horizontal="center" vertical="top"/>
    </xf>
    <xf numFmtId="3" fontId="3" fillId="20" borderId="10" xfId="0" applyNumberFormat="1" applyFont="1" applyFill="1" applyBorder="1" applyAlignment="1">
      <alignment horizontal="center" vertical="top" wrapText="1"/>
    </xf>
    <xf numFmtId="3" fontId="3" fillId="20" borderId="75" xfId="0" applyNumberFormat="1" applyFont="1" applyFill="1" applyBorder="1" applyAlignment="1">
      <alignment horizontal="center" vertical="top" wrapText="1"/>
    </xf>
    <xf numFmtId="0" fontId="3" fillId="17" borderId="63" xfId="0" applyFont="1" applyFill="1" applyBorder="1" applyAlignment="1" applyProtection="1">
      <alignment horizontal="left" vertical="top" wrapText="1"/>
      <protection locked="0"/>
    </xf>
    <xf numFmtId="3" fontId="3" fillId="0" borderId="17" xfId="10" applyNumberFormat="1" applyFont="1" applyFill="1" applyBorder="1" applyAlignment="1">
      <alignment horizontal="center" vertical="top" wrapText="1"/>
    </xf>
    <xf numFmtId="3" fontId="3" fillId="0" borderId="1" xfId="10" applyNumberFormat="1" applyFont="1" applyFill="1" applyBorder="1" applyAlignment="1">
      <alignment horizontal="center" vertical="top" wrapText="1"/>
    </xf>
    <xf numFmtId="0" fontId="92" fillId="0" borderId="1" xfId="0" applyNumberFormat="1" applyFont="1" applyFill="1" applyBorder="1" applyAlignment="1">
      <alignment horizontal="center" vertical="top"/>
    </xf>
    <xf numFmtId="3" fontId="3" fillId="0" borderId="1" xfId="0" applyNumberFormat="1" applyFont="1" applyFill="1" applyBorder="1" applyAlignment="1">
      <alignment horizontal="center" vertical="top" wrapText="1"/>
    </xf>
    <xf numFmtId="3" fontId="3" fillId="0" borderId="5" xfId="0" applyNumberFormat="1" applyFont="1" applyFill="1" applyBorder="1" applyAlignment="1">
      <alignment horizontal="center" vertical="top" wrapText="1"/>
    </xf>
    <xf numFmtId="3" fontId="3" fillId="0" borderId="76" xfId="0" applyNumberFormat="1" applyFont="1" applyFill="1" applyBorder="1" applyAlignment="1">
      <alignment horizontal="center" vertical="top" wrapText="1"/>
    </xf>
    <xf numFmtId="3" fontId="3" fillId="0" borderId="70" xfId="0" applyNumberFormat="1" applyFont="1" applyFill="1" applyBorder="1" applyAlignment="1">
      <alignment horizontal="center" vertical="top" wrapText="1"/>
    </xf>
    <xf numFmtId="0" fontId="92" fillId="0" borderId="8" xfId="0" applyNumberFormat="1" applyFont="1" applyFill="1" applyBorder="1" applyAlignment="1">
      <alignment horizontal="center" vertical="top"/>
    </xf>
    <xf numFmtId="3" fontId="3" fillId="4" borderId="63" xfId="0" applyNumberFormat="1" applyFont="1" applyFill="1" applyBorder="1" applyAlignment="1">
      <alignment horizontal="center" vertical="top" wrapText="1"/>
    </xf>
    <xf numFmtId="3" fontId="3" fillId="4" borderId="1" xfId="10" applyNumberFormat="1" applyFont="1" applyFill="1" applyBorder="1" applyAlignment="1">
      <alignment horizontal="center" vertical="top" wrapText="1"/>
    </xf>
    <xf numFmtId="3" fontId="3" fillId="4" borderId="10" xfId="0" applyNumberFormat="1" applyFont="1" applyFill="1" applyBorder="1" applyAlignment="1">
      <alignment horizontal="center" vertical="top" wrapText="1"/>
    </xf>
    <xf numFmtId="3" fontId="3" fillId="4" borderId="75" xfId="0" applyNumberFormat="1" applyFont="1" applyFill="1" applyBorder="1" applyAlignment="1">
      <alignment horizontal="center" vertical="top" wrapText="1"/>
    </xf>
    <xf numFmtId="181" fontId="3" fillId="18" borderId="65" xfId="0" applyNumberFormat="1" applyFont="1" applyFill="1" applyBorder="1" applyAlignment="1" applyProtection="1">
      <alignment horizontal="left" vertical="top" wrapText="1"/>
      <protection locked="0"/>
    </xf>
    <xf numFmtId="3" fontId="3" fillId="29" borderId="61" xfId="0" applyNumberFormat="1" applyFont="1" applyFill="1" applyBorder="1" applyAlignment="1">
      <alignment horizontal="center" vertical="top" wrapText="1"/>
    </xf>
    <xf numFmtId="3" fontId="3" fillId="29" borderId="16" xfId="0" applyNumberFormat="1" applyFont="1" applyFill="1" applyBorder="1" applyAlignment="1">
      <alignment horizontal="center" vertical="top" wrapText="1"/>
    </xf>
    <xf numFmtId="3" fontId="3" fillId="29" borderId="35" xfId="0" applyNumberFormat="1" applyFont="1" applyFill="1" applyBorder="1" applyAlignment="1">
      <alignment horizontal="center" vertical="top" wrapText="1"/>
    </xf>
    <xf numFmtId="3" fontId="3" fillId="29" borderId="3" xfId="0" applyNumberFormat="1" applyFont="1" applyFill="1" applyBorder="1" applyAlignment="1">
      <alignment horizontal="center" vertical="top" wrapText="1"/>
    </xf>
    <xf numFmtId="3" fontId="3" fillId="29" borderId="9" xfId="0" applyNumberFormat="1" applyFont="1" applyFill="1" applyBorder="1" applyAlignment="1">
      <alignment horizontal="center" vertical="top" wrapText="1"/>
    </xf>
    <xf numFmtId="3" fontId="92" fillId="29" borderId="8" xfId="0" applyNumberFormat="1" applyFont="1" applyFill="1" applyBorder="1" applyAlignment="1">
      <alignment horizontal="center" vertical="top"/>
    </xf>
    <xf numFmtId="3" fontId="3" fillId="29" borderId="15" xfId="0" applyNumberFormat="1" applyFont="1" applyFill="1" applyBorder="1" applyAlignment="1">
      <alignment horizontal="center" vertical="top" wrapText="1"/>
    </xf>
    <xf numFmtId="10" fontId="3" fillId="29" borderId="16" xfId="21" applyNumberFormat="1" applyFont="1" applyFill="1" applyBorder="1" applyAlignment="1">
      <alignment horizontal="center" vertical="top" wrapText="1"/>
    </xf>
    <xf numFmtId="10" fontId="3" fillId="29" borderId="3" xfId="21" applyNumberFormat="1" applyFont="1" applyFill="1" applyBorder="1" applyAlignment="1">
      <alignment horizontal="center" vertical="top" wrapText="1"/>
    </xf>
    <xf numFmtId="10" fontId="3" fillId="29" borderId="9" xfId="21" applyNumberFormat="1" applyFont="1" applyFill="1" applyBorder="1" applyAlignment="1">
      <alignment horizontal="center" vertical="top" wrapText="1"/>
    </xf>
    <xf numFmtId="3" fontId="3" fillId="29" borderId="63" xfId="0" applyNumberFormat="1" applyFont="1" applyFill="1" applyBorder="1" applyAlignment="1">
      <alignment horizontal="center" vertical="top" wrapText="1"/>
    </xf>
    <xf numFmtId="3" fontId="92" fillId="29" borderId="17" xfId="0" applyNumberFormat="1" applyFont="1" applyFill="1" applyBorder="1" applyAlignment="1">
      <alignment horizontal="center" vertical="top"/>
    </xf>
    <xf numFmtId="3" fontId="92" fillId="29" borderId="7" xfId="0" applyNumberFormat="1" applyFont="1" applyFill="1" applyBorder="1" applyAlignment="1">
      <alignment horizontal="center" vertical="top"/>
    </xf>
    <xf numFmtId="3" fontId="3" fillId="29" borderId="1" xfId="0" applyNumberFormat="1" applyFont="1" applyFill="1" applyBorder="1" applyAlignment="1">
      <alignment horizontal="center" vertical="top" wrapText="1"/>
    </xf>
    <xf numFmtId="3" fontId="92" fillId="29" borderId="1" xfId="0" applyNumberFormat="1" applyFont="1" applyFill="1" applyBorder="1" applyAlignment="1">
      <alignment horizontal="center" vertical="top"/>
    </xf>
    <xf numFmtId="3" fontId="3" fillId="29" borderId="10" xfId="0" applyNumberFormat="1" applyFont="1" applyFill="1" applyBorder="1" applyAlignment="1">
      <alignment horizontal="center" vertical="top" wrapText="1"/>
    </xf>
    <xf numFmtId="3" fontId="92" fillId="29" borderId="63" xfId="0" applyNumberFormat="1" applyFont="1" applyFill="1" applyBorder="1" applyAlignment="1">
      <alignment horizontal="center" vertical="top"/>
    </xf>
    <xf numFmtId="10" fontId="3" fillId="29" borderId="17" xfId="21" applyNumberFormat="1" applyFont="1" applyFill="1" applyBorder="1" applyAlignment="1">
      <alignment horizontal="center" vertical="top" wrapText="1"/>
    </xf>
    <xf numFmtId="10" fontId="3" fillId="29" borderId="1" xfId="21" applyNumberFormat="1" applyFont="1" applyFill="1" applyBorder="1" applyAlignment="1">
      <alignment horizontal="center" vertical="top" wrapText="1"/>
    </xf>
    <xf numFmtId="10" fontId="3" fillId="29" borderId="10" xfId="21" applyNumberFormat="1" applyFont="1" applyFill="1" applyBorder="1" applyAlignment="1">
      <alignment horizontal="center" vertical="top" wrapText="1"/>
    </xf>
    <xf numFmtId="180" fontId="92" fillId="29" borderId="17" xfId="0" applyNumberFormat="1" applyFont="1" applyFill="1" applyBorder="1" applyAlignment="1">
      <alignment horizontal="right" vertical="top"/>
    </xf>
    <xf numFmtId="180" fontId="92" fillId="29" borderId="7" xfId="0" applyNumberFormat="1" applyFont="1" applyFill="1" applyBorder="1" applyAlignment="1">
      <alignment horizontal="right" vertical="top"/>
    </xf>
    <xf numFmtId="180" fontId="92" fillId="29" borderId="1" xfId="0" applyNumberFormat="1" applyFont="1" applyFill="1" applyBorder="1" applyAlignment="1">
      <alignment horizontal="right" vertical="top"/>
    </xf>
    <xf numFmtId="180" fontId="92" fillId="29" borderId="63" xfId="0" applyNumberFormat="1" applyFont="1" applyFill="1" applyBorder="1" applyAlignment="1">
      <alignment horizontal="right" vertical="top"/>
    </xf>
    <xf numFmtId="180" fontId="92" fillId="29" borderId="8" xfId="0" applyNumberFormat="1" applyFont="1" applyFill="1" applyBorder="1" applyAlignment="1">
      <alignment horizontal="right" vertical="top"/>
    </xf>
    <xf numFmtId="0" fontId="92" fillId="29" borderId="7" xfId="0" applyNumberFormat="1" applyFont="1" applyFill="1" applyBorder="1" applyAlignment="1">
      <alignment horizontal="center" vertical="top"/>
    </xf>
    <xf numFmtId="0" fontId="92" fillId="29" borderId="1" xfId="0" applyNumberFormat="1" applyFont="1" applyFill="1" applyBorder="1" applyAlignment="1">
      <alignment horizontal="center" vertical="top"/>
    </xf>
    <xf numFmtId="0" fontId="92" fillId="29" borderId="8" xfId="0" applyNumberFormat="1" applyFont="1" applyFill="1" applyBorder="1" applyAlignment="1">
      <alignment horizontal="center" vertical="top"/>
    </xf>
    <xf numFmtId="3" fontId="3" fillId="29" borderId="77" xfId="0" applyNumberFormat="1" applyFont="1" applyFill="1" applyBorder="1" applyAlignment="1">
      <alignment horizontal="center" vertical="top" wrapText="1"/>
    </xf>
    <xf numFmtId="0" fontId="92" fillId="29" borderId="17" xfId="0" applyFont="1" applyFill="1" applyBorder="1" applyAlignment="1">
      <alignment horizontal="right" vertical="top"/>
    </xf>
    <xf numFmtId="0" fontId="92" fillId="29" borderId="7" xfId="0" applyFont="1" applyFill="1" applyBorder="1" applyAlignment="1">
      <alignment horizontal="right" vertical="top"/>
    </xf>
    <xf numFmtId="0" fontId="92" fillId="29" borderId="1" xfId="0" applyFont="1" applyFill="1" applyBorder="1" applyAlignment="1">
      <alignment horizontal="right" vertical="top"/>
    </xf>
    <xf numFmtId="0" fontId="92" fillId="29" borderId="63" xfId="0" applyFont="1" applyFill="1" applyBorder="1" applyAlignment="1">
      <alignment horizontal="right" vertical="top"/>
    </xf>
    <xf numFmtId="0" fontId="92" fillId="29" borderId="8" xfId="0" applyFont="1" applyFill="1" applyBorder="1" applyAlignment="1">
      <alignment horizontal="right" vertical="top"/>
    </xf>
    <xf numFmtId="3" fontId="3" fillId="29" borderId="17" xfId="10" applyNumberFormat="1" applyFont="1" applyFill="1" applyBorder="1" applyAlignment="1">
      <alignment horizontal="center" vertical="top" wrapText="1"/>
    </xf>
    <xf numFmtId="3" fontId="3" fillId="29" borderId="7" xfId="10" applyNumberFormat="1" applyFont="1" applyFill="1" applyBorder="1" applyAlignment="1">
      <alignment horizontal="center" vertical="top" wrapText="1"/>
    </xf>
    <xf numFmtId="3" fontId="3" fillId="29" borderId="1" xfId="10" applyNumberFormat="1" applyFont="1" applyFill="1" applyBorder="1" applyAlignment="1">
      <alignment horizontal="center" vertical="top" wrapText="1"/>
    </xf>
    <xf numFmtId="3" fontId="3" fillId="29" borderId="63" xfId="10" applyNumberFormat="1" applyFont="1" applyFill="1" applyBorder="1" applyAlignment="1">
      <alignment horizontal="center" vertical="top" wrapText="1"/>
    </xf>
    <xf numFmtId="3" fontId="3" fillId="29" borderId="8" xfId="10" applyNumberFormat="1" applyFont="1" applyFill="1" applyBorder="1" applyAlignment="1">
      <alignment horizontal="center" vertical="top" wrapText="1"/>
    </xf>
    <xf numFmtId="3" fontId="3" fillId="29" borderId="65" xfId="0" applyNumberFormat="1" applyFont="1" applyFill="1" applyBorder="1" applyAlignment="1">
      <alignment horizontal="center" vertical="top" wrapText="1"/>
    </xf>
    <xf numFmtId="3" fontId="3" fillId="29" borderId="59" xfId="10" applyNumberFormat="1" applyFont="1" applyFill="1" applyBorder="1" applyAlignment="1">
      <alignment horizontal="center" vertical="top" wrapText="1"/>
    </xf>
    <xf numFmtId="3" fontId="3" fillId="29" borderId="43" xfId="10" applyNumberFormat="1" applyFont="1" applyFill="1" applyBorder="1" applyAlignment="1">
      <alignment horizontal="center" vertical="top" wrapText="1"/>
    </xf>
    <xf numFmtId="3" fontId="3" fillId="29" borderId="4" xfId="0" applyNumberFormat="1" applyFont="1" applyFill="1" applyBorder="1" applyAlignment="1">
      <alignment horizontal="center" vertical="top" wrapText="1"/>
    </xf>
    <xf numFmtId="3" fontId="92" fillId="29" borderId="4" xfId="0" applyNumberFormat="1" applyFont="1" applyFill="1" applyBorder="1" applyAlignment="1">
      <alignment horizontal="center" vertical="top"/>
    </xf>
    <xf numFmtId="3" fontId="3" fillId="29" borderId="11" xfId="0" applyNumberFormat="1" applyFont="1" applyFill="1" applyBorder="1" applyAlignment="1">
      <alignment horizontal="center" vertical="top" wrapText="1"/>
    </xf>
    <xf numFmtId="3" fontId="92" fillId="29" borderId="65" xfId="0" applyNumberFormat="1" applyFont="1" applyFill="1" applyBorder="1" applyAlignment="1">
      <alignment horizontal="center" vertical="top"/>
    </xf>
    <xf numFmtId="3" fontId="92" fillId="29" borderId="64" xfId="0" applyNumberFormat="1" applyFont="1" applyFill="1" applyBorder="1" applyAlignment="1">
      <alignment horizontal="center" vertical="top"/>
    </xf>
    <xf numFmtId="10" fontId="3" fillId="17" borderId="70" xfId="21" applyNumberFormat="1" applyFont="1" applyFill="1" applyBorder="1" applyAlignment="1" applyProtection="1">
      <alignment horizontal="left" vertical="top" wrapText="1"/>
      <protection locked="0"/>
    </xf>
    <xf numFmtId="10" fontId="3" fillId="0" borderId="16" xfId="21" applyNumberFormat="1" applyFont="1" applyFill="1" applyBorder="1" applyAlignment="1">
      <alignment horizontal="center" vertical="top" wrapText="1"/>
    </xf>
    <xf numFmtId="10" fontId="3" fillId="0" borderId="35" xfId="21" applyNumberFormat="1" applyFont="1" applyFill="1" applyBorder="1" applyAlignment="1">
      <alignment horizontal="center" vertical="top" wrapText="1"/>
    </xf>
    <xf numFmtId="10" fontId="3" fillId="0" borderId="3" xfId="21" applyNumberFormat="1" applyFont="1" applyFill="1" applyBorder="1" applyAlignment="1">
      <alignment horizontal="center" vertical="top" wrapText="1"/>
    </xf>
    <xf numFmtId="10" fontId="3" fillId="0" borderId="9" xfId="21" applyNumberFormat="1" applyFont="1" applyFill="1" applyBorder="1" applyAlignment="1">
      <alignment horizontal="center" vertical="top" wrapText="1"/>
    </xf>
    <xf numFmtId="10" fontId="3" fillId="0" borderId="15" xfId="21" applyNumberFormat="1" applyFont="1" applyFill="1" applyBorder="1" applyAlignment="1">
      <alignment horizontal="center" vertical="top" wrapText="1"/>
    </xf>
    <xf numFmtId="10" fontId="3" fillId="0" borderId="61" xfId="21" applyNumberFormat="1" applyFont="1" applyFill="1" applyBorder="1" applyAlignment="1">
      <alignment horizontal="center" vertical="top" wrapText="1"/>
    </xf>
    <xf numFmtId="10" fontId="0" fillId="0" borderId="0" xfId="21" applyNumberFormat="1" applyFont="1" applyFill="1" applyAlignment="1">
      <alignment horizontal="center" vertical="top"/>
    </xf>
    <xf numFmtId="180" fontId="0" fillId="0" borderId="0" xfId="0" applyNumberFormat="1" applyFont="1" applyFill="1" applyAlignment="1">
      <alignment horizontal="center" vertical="top"/>
    </xf>
    <xf numFmtId="10" fontId="3" fillId="17" borderId="63" xfId="21" applyNumberFormat="1" applyFont="1" applyFill="1" applyBorder="1" applyAlignment="1" applyProtection="1">
      <alignment horizontal="left" vertical="top" wrapText="1"/>
      <protection locked="0"/>
    </xf>
    <xf numFmtId="180" fontId="92" fillId="0" borderId="63" xfId="0" applyNumberFormat="1" applyFont="1" applyFill="1" applyBorder="1" applyAlignment="1">
      <alignment horizontal="right" vertical="top"/>
    </xf>
    <xf numFmtId="10" fontId="3" fillId="0" borderId="17" xfId="24" applyNumberFormat="1" applyFont="1" applyFill="1" applyBorder="1" applyAlignment="1">
      <alignment horizontal="center" vertical="top" wrapText="1"/>
    </xf>
    <xf numFmtId="10" fontId="3" fillId="0" borderId="1" xfId="24" applyNumberFormat="1" applyFont="1" applyFill="1" applyBorder="1" applyAlignment="1">
      <alignment horizontal="center" vertical="top" wrapText="1"/>
    </xf>
    <xf numFmtId="10" fontId="92" fillId="0" borderId="1" xfId="0" applyNumberFormat="1" applyFont="1" applyFill="1" applyBorder="1" applyAlignment="1">
      <alignment horizontal="center" vertical="top"/>
    </xf>
    <xf numFmtId="10" fontId="92" fillId="0" borderId="1" xfId="21" applyNumberFormat="1" applyFont="1" applyFill="1" applyBorder="1" applyAlignment="1">
      <alignment horizontal="center" vertical="top"/>
    </xf>
    <xf numFmtId="10" fontId="92" fillId="0" borderId="8" xfId="21" applyNumberFormat="1" applyFont="1" applyFill="1" applyBorder="1" applyAlignment="1">
      <alignment horizontal="center" vertical="top"/>
    </xf>
    <xf numFmtId="10" fontId="92" fillId="0" borderId="63" xfId="21" applyNumberFormat="1" applyFont="1" applyFill="1" applyBorder="1" applyAlignment="1">
      <alignment horizontal="center" vertical="top"/>
    </xf>
    <xf numFmtId="9" fontId="92" fillId="0" borderId="7" xfId="21" applyFont="1" applyFill="1" applyBorder="1" applyAlignment="1">
      <alignment horizontal="center" vertical="top"/>
    </xf>
    <xf numFmtId="0" fontId="92" fillId="0" borderId="63" xfId="0" applyFont="1" applyFill="1" applyBorder="1" applyAlignment="1">
      <alignment horizontal="right" vertical="top"/>
    </xf>
    <xf numFmtId="3" fontId="92" fillId="0" borderId="17" xfId="0" applyNumberFormat="1" applyFont="1" applyFill="1" applyBorder="1" applyAlignment="1">
      <alignment horizontal="center" vertical="top"/>
    </xf>
    <xf numFmtId="3" fontId="92" fillId="4" borderId="4" xfId="0" applyNumberFormat="1" applyFont="1" applyFill="1" applyBorder="1" applyAlignment="1">
      <alignment horizontal="center" vertical="top"/>
    </xf>
    <xf numFmtId="3" fontId="3" fillId="17" borderId="16" xfId="10" applyNumberFormat="1" applyFont="1" applyFill="1" applyBorder="1" applyAlignment="1">
      <alignment horizontal="center" vertical="top" wrapText="1"/>
    </xf>
    <xf numFmtId="3" fontId="3" fillId="17" borderId="39" xfId="10" applyNumberFormat="1" applyFont="1" applyFill="1" applyBorder="1" applyAlignment="1">
      <alignment horizontal="center" vertical="top" wrapText="1"/>
    </xf>
    <xf numFmtId="181" fontId="0" fillId="17" borderId="24" xfId="0" applyNumberFormat="1" applyFont="1" applyFill="1" applyBorder="1" applyAlignment="1">
      <alignment horizontal="center" vertical="top" wrapText="1"/>
    </xf>
    <xf numFmtId="181" fontId="0" fillId="17" borderId="0" xfId="0" applyNumberFormat="1" applyFont="1" applyFill="1" applyBorder="1" applyAlignment="1">
      <alignment horizontal="center" vertical="top" wrapText="1"/>
    </xf>
    <xf numFmtId="181" fontId="0" fillId="17" borderId="0" xfId="0" applyNumberFormat="1" applyFont="1" applyFill="1" applyBorder="1" applyAlignment="1">
      <alignment vertical="top" wrapText="1"/>
    </xf>
    <xf numFmtId="3" fontId="3" fillId="18" borderId="17" xfId="10" applyNumberFormat="1" applyFont="1" applyFill="1" applyBorder="1" applyAlignment="1">
      <alignment horizontal="center" vertical="top" wrapText="1"/>
    </xf>
    <xf numFmtId="3" fontId="3" fillId="18" borderId="75" xfId="10" applyNumberFormat="1" applyFont="1" applyFill="1" applyBorder="1" applyAlignment="1">
      <alignment horizontal="center" vertical="top" wrapText="1"/>
    </xf>
    <xf numFmtId="181" fontId="0" fillId="17" borderId="26" xfId="0" applyNumberFormat="1" applyFont="1" applyFill="1" applyBorder="1" applyAlignment="1">
      <alignment horizontal="center" vertical="top" wrapText="1"/>
    </xf>
    <xf numFmtId="181" fontId="0" fillId="17" borderId="27" xfId="0" applyNumberFormat="1" applyFont="1" applyFill="1" applyBorder="1" applyAlignment="1">
      <alignment horizontal="center" vertical="top" wrapText="1"/>
    </xf>
    <xf numFmtId="181" fontId="0" fillId="17" borderId="27" xfId="0" applyNumberFormat="1" applyFont="1" applyFill="1" applyBorder="1" applyAlignment="1">
      <alignment vertical="top" wrapText="1"/>
    </xf>
    <xf numFmtId="0" fontId="3" fillId="0" borderId="0" xfId="0" applyFont="1" applyFill="1" applyAlignment="1">
      <alignment vertical="top"/>
    </xf>
    <xf numFmtId="0" fontId="3" fillId="0" borderId="0" xfId="0" applyFont="1" applyFill="1" applyAlignment="1">
      <alignment horizontal="center" vertical="top"/>
    </xf>
    <xf numFmtId="42" fontId="3" fillId="0" borderId="0" xfId="2865" applyFont="1" applyFill="1" applyAlignment="1">
      <alignment horizontal="center" vertical="top"/>
    </xf>
    <xf numFmtId="0" fontId="24" fillId="0" borderId="0" xfId="0" applyFont="1" applyAlignment="1">
      <alignment vertical="top"/>
    </xf>
    <xf numFmtId="0" fontId="0" fillId="0" borderId="0" xfId="0" applyFont="1" applyAlignment="1">
      <alignment vertical="top"/>
    </xf>
    <xf numFmtId="3" fontId="0" fillId="0" borderId="0" xfId="0" applyNumberFormat="1" applyFont="1" applyFill="1" applyAlignment="1">
      <alignment vertical="top"/>
    </xf>
    <xf numFmtId="3" fontId="3" fillId="0" borderId="0" xfId="0" applyNumberFormat="1" applyFont="1" applyFill="1" applyAlignment="1">
      <alignment horizontal="center" vertical="top"/>
    </xf>
    <xf numFmtId="181" fontId="3" fillId="0" borderId="0" xfId="0" applyNumberFormat="1" applyFont="1" applyFill="1" applyAlignment="1">
      <alignment horizontal="center" vertical="top"/>
    </xf>
    <xf numFmtId="181" fontId="92" fillId="0" borderId="0" xfId="9" applyNumberFormat="1" applyFont="1" applyFill="1" applyBorder="1" applyAlignment="1">
      <alignment horizontal="center" vertical="top"/>
    </xf>
    <xf numFmtId="0" fontId="3" fillId="0" borderId="0" xfId="0" applyFont="1" applyFill="1" applyBorder="1" applyAlignment="1">
      <alignment horizontal="center" vertical="top"/>
    </xf>
    <xf numFmtId="169" fontId="3" fillId="0" borderId="0" xfId="3" applyFont="1" applyFill="1" applyBorder="1" applyAlignment="1">
      <alignment horizontal="center" vertical="top"/>
    </xf>
    <xf numFmtId="181" fontId="92" fillId="0" borderId="0" xfId="0" applyNumberFormat="1" applyFont="1" applyFill="1" applyBorder="1" applyAlignment="1">
      <alignment horizontal="center" vertical="top"/>
    </xf>
    <xf numFmtId="180" fontId="3" fillId="0" borderId="0" xfId="0" applyNumberFormat="1" applyFont="1" applyFill="1" applyAlignment="1">
      <alignment horizontal="center" vertical="top"/>
    </xf>
    <xf numFmtId="8" fontId="3" fillId="0" borderId="0" xfId="0" applyNumberFormat="1" applyFont="1" applyFill="1" applyBorder="1" applyAlignment="1">
      <alignment horizontal="center" vertical="top"/>
    </xf>
    <xf numFmtId="43" fontId="3" fillId="0" borderId="0" xfId="0" applyNumberFormat="1" applyFont="1" applyFill="1" applyAlignment="1">
      <alignment horizontal="center" vertical="top"/>
    </xf>
    <xf numFmtId="0" fontId="4" fillId="0" borderId="0" xfId="16" applyAlignment="1">
      <alignment horizontal="center" vertical="center"/>
    </xf>
    <xf numFmtId="0" fontId="4" fillId="2" borderId="0" xfId="16" applyFill="1" applyAlignment="1">
      <alignment horizontal="center" vertical="center"/>
    </xf>
    <xf numFmtId="0" fontId="24" fillId="4" borderId="1" xfId="0" applyFont="1" applyFill="1" applyBorder="1" applyAlignment="1">
      <alignment horizontal="center" vertical="center"/>
    </xf>
    <xf numFmtId="0" fontId="7" fillId="0" borderId="49" xfId="0" applyFont="1" applyFill="1" applyBorder="1" applyAlignment="1">
      <alignment horizontal="justify" vertical="center" wrapText="1"/>
    </xf>
    <xf numFmtId="0" fontId="7" fillId="0" borderId="49" xfId="0" applyFont="1" applyFill="1" applyBorder="1" applyAlignment="1">
      <alignment horizontal="center" vertical="center" wrapText="1"/>
    </xf>
    <xf numFmtId="0" fontId="5" fillId="0" borderId="67" xfId="0" applyFont="1" applyFill="1" applyBorder="1" applyAlignment="1">
      <alignment horizontal="justify" vertical="top" wrapText="1"/>
    </xf>
    <xf numFmtId="0" fontId="7" fillId="0" borderId="34" xfId="0" applyFont="1" applyFill="1" applyBorder="1" applyAlignment="1">
      <alignment horizontal="center" vertical="center" wrapText="1"/>
    </xf>
    <xf numFmtId="0" fontId="7" fillId="0" borderId="34" xfId="0" applyFont="1" applyFill="1" applyBorder="1" applyAlignment="1">
      <alignment horizontal="justify" vertical="center" wrapText="1"/>
    </xf>
    <xf numFmtId="0" fontId="5" fillId="0" borderId="32" xfId="0" applyFont="1" applyFill="1" applyBorder="1" applyAlignment="1">
      <alignment horizontal="justify" vertical="top" wrapText="1"/>
    </xf>
    <xf numFmtId="3" fontId="7" fillId="0" borderId="34" xfId="0" applyNumberFormat="1" applyFont="1" applyFill="1" applyBorder="1" applyAlignment="1">
      <alignment horizontal="center" vertical="center" wrapText="1"/>
    </xf>
    <xf numFmtId="0" fontId="5" fillId="0" borderId="34" xfId="0" applyFont="1" applyFill="1" applyBorder="1" applyAlignment="1">
      <alignment horizontal="justify" vertical="top" wrapText="1"/>
    </xf>
    <xf numFmtId="2" fontId="0" fillId="0" borderId="1" xfId="0" applyNumberFormat="1" applyFill="1" applyBorder="1" applyAlignment="1">
      <alignment horizontal="center" vertical="center"/>
    </xf>
    <xf numFmtId="0" fontId="0" fillId="0" borderId="1" xfId="0" applyFill="1" applyBorder="1" applyAlignment="1">
      <alignment vertical="center"/>
    </xf>
    <xf numFmtId="0" fontId="0" fillId="0" borderId="5" xfId="0" applyFill="1" applyBorder="1" applyAlignment="1">
      <alignment vertical="center"/>
    </xf>
    <xf numFmtId="175" fontId="28" fillId="0" borderId="5" xfId="2866" applyNumberFormat="1" applyFont="1" applyFill="1" applyBorder="1" applyAlignment="1">
      <alignment horizontal="center" vertical="center"/>
    </xf>
    <xf numFmtId="0" fontId="0" fillId="0" borderId="20" xfId="0" applyFill="1" applyBorder="1" applyAlignment="1">
      <alignment vertical="center"/>
    </xf>
    <xf numFmtId="0" fontId="0" fillId="0" borderId="1" xfId="0" applyFont="1" applyFill="1" applyBorder="1" applyAlignment="1">
      <alignment vertical="center"/>
    </xf>
    <xf numFmtId="0" fontId="0" fillId="0" borderId="1" xfId="0" applyFont="1" applyFill="1" applyBorder="1" applyAlignment="1">
      <alignment horizontal="center" vertical="center"/>
    </xf>
    <xf numFmtId="3" fontId="0" fillId="0" borderId="1" xfId="0" applyNumberFormat="1" applyFont="1" applyFill="1" applyBorder="1" applyAlignment="1">
      <alignment horizontal="center" vertical="center"/>
    </xf>
    <xf numFmtId="172" fontId="0" fillId="0" borderId="1" xfId="24" applyNumberFormat="1" applyFont="1" applyFill="1" applyBorder="1" applyAlignment="1">
      <alignment horizontal="center" vertical="center"/>
    </xf>
    <xf numFmtId="9" fontId="0" fillId="0" borderId="1" xfId="21" applyFont="1" applyFill="1" applyBorder="1" applyAlignment="1">
      <alignment horizontal="center" vertical="center"/>
    </xf>
    <xf numFmtId="0" fontId="0" fillId="0" borderId="10" xfId="0" applyFont="1" applyFill="1" applyBorder="1" applyAlignment="1">
      <alignment vertical="center"/>
    </xf>
    <xf numFmtId="10" fontId="12" fillId="0" borderId="3" xfId="16" applyNumberFormat="1" applyFont="1" applyFill="1" applyBorder="1" applyAlignment="1">
      <alignment horizontal="center" vertical="center" wrapText="1"/>
    </xf>
    <xf numFmtId="10" fontId="12" fillId="0" borderId="1" xfId="16" applyNumberFormat="1" applyFont="1" applyFill="1" applyBorder="1" applyAlignment="1">
      <alignment horizontal="center" vertical="center"/>
    </xf>
    <xf numFmtId="10" fontId="12" fillId="0" borderId="4" xfId="16" applyNumberFormat="1" applyFont="1" applyFill="1" applyBorder="1" applyAlignment="1">
      <alignment horizontal="center" vertical="center"/>
    </xf>
    <xf numFmtId="10" fontId="12" fillId="0" borderId="1" xfId="24" applyNumberFormat="1" applyFont="1" applyFill="1" applyBorder="1" applyAlignment="1">
      <alignment horizontal="center" vertical="center"/>
    </xf>
    <xf numFmtId="10" fontId="12" fillId="0" borderId="4" xfId="24" applyNumberFormat="1" applyFont="1" applyFill="1" applyBorder="1" applyAlignment="1">
      <alignment horizontal="center" vertical="center"/>
    </xf>
    <xf numFmtId="0" fontId="2" fillId="0" borderId="0" xfId="16" applyFont="1" applyFill="1" applyBorder="1" applyAlignment="1">
      <alignment horizontal="center" vertical="center" wrapText="1"/>
    </xf>
    <xf numFmtId="10" fontId="2" fillId="0" borderId="0" xfId="16" applyNumberFormat="1" applyFont="1" applyFill="1" applyBorder="1" applyAlignment="1">
      <alignment horizontal="center" vertical="center" wrapText="1"/>
    </xf>
    <xf numFmtId="10" fontId="2" fillId="0" borderId="0" xfId="24" applyNumberFormat="1" applyFont="1" applyFill="1" applyBorder="1" applyAlignment="1">
      <alignment horizontal="center" vertical="center" wrapText="1"/>
    </xf>
    <xf numFmtId="0" fontId="12" fillId="0" borderId="0" xfId="16" applyFont="1" applyFill="1" applyAlignment="1">
      <alignment vertical="center"/>
    </xf>
    <xf numFmtId="3" fontId="3" fillId="0" borderId="16" xfId="0" applyNumberFormat="1" applyFont="1" applyFill="1" applyBorder="1" applyAlignment="1">
      <alignment horizontal="center" vertical="top" wrapText="1"/>
    </xf>
    <xf numFmtId="3" fontId="3" fillId="0" borderId="35" xfId="0" applyNumberFormat="1" applyFont="1" applyFill="1" applyBorder="1" applyAlignment="1">
      <alignment horizontal="center" vertical="top" wrapText="1"/>
    </xf>
    <xf numFmtId="3" fontId="92" fillId="0" borderId="10" xfId="0" applyNumberFormat="1" applyFont="1" applyFill="1" applyBorder="1" applyAlignment="1">
      <alignment horizontal="center" vertical="top"/>
    </xf>
    <xf numFmtId="180" fontId="92" fillId="0" borderId="17" xfId="0" applyNumberFormat="1" applyFont="1" applyFill="1" applyBorder="1" applyAlignment="1">
      <alignment horizontal="right" vertical="top"/>
    </xf>
    <xf numFmtId="180" fontId="92" fillId="0" borderId="7" xfId="0" applyNumberFormat="1" applyFont="1" applyFill="1" applyBorder="1" applyAlignment="1">
      <alignment horizontal="right" vertical="top"/>
    </xf>
    <xf numFmtId="180" fontId="92" fillId="0" borderId="1" xfId="0" applyNumberFormat="1" applyFont="1" applyFill="1" applyBorder="1" applyAlignment="1">
      <alignment horizontal="right" vertical="top"/>
    </xf>
    <xf numFmtId="180" fontId="92" fillId="0" borderId="10" xfId="0" applyNumberFormat="1" applyFont="1" applyFill="1" applyBorder="1" applyAlignment="1">
      <alignment horizontal="right" vertical="top"/>
    </xf>
    <xf numFmtId="0" fontId="92" fillId="0" borderId="63" xfId="0" applyNumberFormat="1" applyFont="1" applyFill="1" applyBorder="1" applyAlignment="1">
      <alignment horizontal="center" vertical="top"/>
    </xf>
    <xf numFmtId="0" fontId="92" fillId="0" borderId="17" xfId="0" applyFont="1" applyFill="1" applyBorder="1" applyAlignment="1">
      <alignment horizontal="right" vertical="top"/>
    </xf>
    <xf numFmtId="0" fontId="92" fillId="0" borderId="7" xfId="0" applyFont="1" applyFill="1" applyBorder="1" applyAlignment="1">
      <alignment horizontal="right" vertical="top"/>
    </xf>
    <xf numFmtId="0" fontId="92" fillId="0" borderId="1" xfId="0" applyFont="1" applyFill="1" applyBorder="1" applyAlignment="1">
      <alignment horizontal="right" vertical="top"/>
    </xf>
    <xf numFmtId="0" fontId="92" fillId="0" borderId="10" xfId="0" applyFont="1" applyFill="1" applyBorder="1" applyAlignment="1">
      <alignment horizontal="right" vertical="top"/>
    </xf>
    <xf numFmtId="3" fontId="3" fillId="0" borderId="77" xfId="0" applyNumberFormat="1" applyFont="1" applyFill="1" applyBorder="1" applyAlignment="1">
      <alignment horizontal="center" vertical="top" wrapText="1"/>
    </xf>
    <xf numFmtId="10" fontId="3" fillId="0" borderId="63" xfId="21" applyNumberFormat="1" applyFont="1" applyFill="1" applyBorder="1" applyAlignment="1">
      <alignment horizontal="center" vertical="top" wrapText="1"/>
    </xf>
    <xf numFmtId="10" fontId="3" fillId="0" borderId="17" xfId="21" applyNumberFormat="1" applyFont="1" applyFill="1" applyBorder="1" applyAlignment="1">
      <alignment horizontal="center" vertical="top" wrapText="1"/>
    </xf>
    <xf numFmtId="10" fontId="3" fillId="0" borderId="1" xfId="21" applyNumberFormat="1" applyFont="1" applyFill="1" applyBorder="1" applyAlignment="1">
      <alignment horizontal="center" vertical="top" wrapText="1"/>
    </xf>
    <xf numFmtId="10" fontId="92" fillId="0" borderId="17" xfId="21" applyNumberFormat="1" applyFont="1" applyFill="1" applyBorder="1" applyAlignment="1">
      <alignment horizontal="center" vertical="top"/>
    </xf>
    <xf numFmtId="3" fontId="92" fillId="4" borderId="65" xfId="0" applyNumberFormat="1" applyFont="1" applyFill="1" applyBorder="1" applyAlignment="1">
      <alignment horizontal="center" vertical="top"/>
    </xf>
    <xf numFmtId="3" fontId="3" fillId="17" borderId="59" xfId="0" applyNumberFormat="1" applyFont="1" applyFill="1" applyBorder="1" applyAlignment="1">
      <alignment horizontal="center" vertical="top" wrapText="1"/>
    </xf>
    <xf numFmtId="3" fontId="3" fillId="17" borderId="42" xfId="0" applyNumberFormat="1" applyFont="1" applyFill="1" applyBorder="1" applyAlignment="1">
      <alignment horizontal="center" vertical="top" wrapText="1"/>
    </xf>
    <xf numFmtId="3" fontId="3" fillId="29" borderId="39" xfId="0" applyNumberFormat="1" applyFont="1" applyFill="1" applyBorder="1" applyAlignment="1">
      <alignment horizontal="center" vertical="top" wrapText="1"/>
    </xf>
    <xf numFmtId="3" fontId="3" fillId="29" borderId="75" xfId="0" applyNumberFormat="1" applyFont="1" applyFill="1" applyBorder="1" applyAlignment="1">
      <alignment horizontal="center" vertical="top" wrapText="1"/>
    </xf>
    <xf numFmtId="3" fontId="92" fillId="29" borderId="43" xfId="0" applyNumberFormat="1" applyFont="1" applyFill="1" applyBorder="1" applyAlignment="1">
      <alignment horizontal="center" vertical="top"/>
    </xf>
    <xf numFmtId="10" fontId="3" fillId="29" borderId="59" xfId="21" applyNumberFormat="1" applyFont="1" applyFill="1" applyBorder="1" applyAlignment="1">
      <alignment horizontal="center" vertical="top" wrapText="1"/>
    </xf>
    <xf numFmtId="10" fontId="3" fillId="29" borderId="4" xfId="21" applyNumberFormat="1" applyFont="1" applyFill="1" applyBorder="1" applyAlignment="1">
      <alignment horizontal="center" vertical="top" wrapText="1"/>
    </xf>
    <xf numFmtId="10" fontId="3" fillId="29" borderId="11" xfId="21" applyNumberFormat="1" applyFont="1" applyFill="1" applyBorder="1" applyAlignment="1">
      <alignment horizontal="center" vertical="top" wrapText="1"/>
    </xf>
    <xf numFmtId="3" fontId="3" fillId="0" borderId="19" xfId="10" applyNumberFormat="1" applyFont="1" applyFill="1" applyBorder="1" applyAlignment="1">
      <alignment horizontal="center" vertical="top" wrapText="1"/>
    </xf>
    <xf numFmtId="3" fontId="3" fillId="0" borderId="73" xfId="10" applyNumberFormat="1" applyFont="1" applyFill="1" applyBorder="1" applyAlignment="1">
      <alignment horizontal="center" vertical="top" wrapText="1"/>
    </xf>
    <xf numFmtId="3" fontId="3" fillId="0" borderId="2" xfId="0" applyNumberFormat="1" applyFont="1" applyFill="1" applyBorder="1" applyAlignment="1">
      <alignment horizontal="center" vertical="top" wrapText="1"/>
    </xf>
    <xf numFmtId="3" fontId="3" fillId="0" borderId="2" xfId="10" applyNumberFormat="1" applyFont="1" applyFill="1" applyBorder="1" applyAlignment="1">
      <alignment horizontal="center" vertical="top" wrapText="1"/>
    </xf>
    <xf numFmtId="3" fontId="3" fillId="0" borderId="18" xfId="0" applyNumberFormat="1" applyFont="1" applyFill="1" applyBorder="1" applyAlignment="1">
      <alignment horizontal="center" vertical="top" wrapText="1"/>
    </xf>
    <xf numFmtId="3" fontId="3" fillId="0" borderId="18" xfId="10" applyNumberFormat="1" applyFont="1" applyFill="1" applyBorder="1" applyAlignment="1">
      <alignment horizontal="center" vertical="top" wrapText="1"/>
    </xf>
    <xf numFmtId="3" fontId="3" fillId="0" borderId="77" xfId="10" applyNumberFormat="1" applyFont="1" applyFill="1" applyBorder="1" applyAlignment="1">
      <alignment horizontal="center" vertical="top" wrapText="1"/>
    </xf>
    <xf numFmtId="3" fontId="3" fillId="0" borderId="87" xfId="10" applyNumberFormat="1" applyFont="1" applyFill="1" applyBorder="1" applyAlignment="1">
      <alignment horizontal="center" vertical="top" wrapText="1"/>
    </xf>
    <xf numFmtId="3" fontId="92" fillId="0" borderId="77" xfId="0" applyNumberFormat="1" applyFont="1" applyFill="1" applyBorder="1" applyAlignment="1">
      <alignment horizontal="center" vertical="top"/>
    </xf>
    <xf numFmtId="3" fontId="3" fillId="0" borderId="51" xfId="10" applyNumberFormat="1" applyFont="1" applyFill="1" applyBorder="1" applyAlignment="1">
      <alignment horizontal="center" vertical="top" wrapText="1"/>
    </xf>
    <xf numFmtId="3" fontId="3" fillId="4" borderId="2" xfId="10" applyNumberFormat="1" applyFont="1" applyFill="1" applyBorder="1" applyAlignment="1">
      <alignment horizontal="center" vertical="top" wrapText="1"/>
    </xf>
    <xf numFmtId="3" fontId="3" fillId="4" borderId="18" xfId="0" applyNumberFormat="1" applyFont="1" applyFill="1" applyBorder="1" applyAlignment="1">
      <alignment horizontal="center" vertical="top" wrapText="1"/>
    </xf>
    <xf numFmtId="3" fontId="3" fillId="4" borderId="77" xfId="0" applyNumberFormat="1" applyFont="1" applyFill="1" applyBorder="1" applyAlignment="1">
      <alignment horizontal="center" vertical="top" wrapText="1"/>
    </xf>
    <xf numFmtId="3" fontId="3" fillId="4" borderId="74" xfId="0" applyNumberFormat="1" applyFont="1" applyFill="1" applyBorder="1" applyAlignment="1">
      <alignment horizontal="center" vertical="top" wrapText="1"/>
    </xf>
    <xf numFmtId="10" fontId="3" fillId="0" borderId="19" xfId="21" applyNumberFormat="1" applyFont="1" applyFill="1" applyBorder="1" applyAlignment="1">
      <alignment horizontal="center" vertical="top" wrapText="1"/>
    </xf>
    <xf numFmtId="10" fontId="3" fillId="0" borderId="2" xfId="21" applyNumberFormat="1" applyFont="1" applyFill="1" applyBorder="1" applyAlignment="1">
      <alignment horizontal="center" vertical="top" wrapText="1"/>
    </xf>
    <xf numFmtId="3" fontId="3" fillId="0" borderId="68" xfId="0" applyNumberFormat="1" applyFont="1" applyFill="1" applyBorder="1" applyAlignment="1">
      <alignment horizontal="center" vertical="top" wrapText="1"/>
    </xf>
    <xf numFmtId="3" fontId="3" fillId="0" borderId="67" xfId="10" applyNumberFormat="1" applyFont="1" applyFill="1" applyBorder="1" applyAlignment="1">
      <alignment horizontal="center" vertical="top" wrapText="1"/>
    </xf>
    <xf numFmtId="3" fontId="3" fillId="0" borderId="54" xfId="10" applyNumberFormat="1" applyFont="1" applyFill="1" applyBorder="1" applyAlignment="1">
      <alignment horizontal="center" vertical="top" wrapText="1"/>
    </xf>
    <xf numFmtId="3" fontId="3" fillId="0" borderId="49" xfId="0" applyNumberFormat="1" applyFont="1" applyFill="1" applyBorder="1" applyAlignment="1">
      <alignment horizontal="center" vertical="top" wrapText="1"/>
    </xf>
    <xf numFmtId="3" fontId="92" fillId="0" borderId="49" xfId="0" applyNumberFormat="1" applyFont="1" applyFill="1" applyBorder="1" applyAlignment="1">
      <alignment horizontal="center" vertical="top"/>
    </xf>
    <xf numFmtId="3" fontId="3" fillId="0" borderId="50" xfId="0" applyNumberFormat="1" applyFont="1" applyFill="1" applyBorder="1" applyAlignment="1">
      <alignment horizontal="center" vertical="top" wrapText="1"/>
    </xf>
    <xf numFmtId="3" fontId="92" fillId="0" borderId="50" xfId="0" applyNumberFormat="1" applyFont="1" applyFill="1" applyBorder="1" applyAlignment="1">
      <alignment horizontal="center" vertical="top"/>
    </xf>
    <xf numFmtId="3" fontId="92" fillId="0" borderId="68" xfId="0" applyNumberFormat="1" applyFont="1" applyFill="1" applyBorder="1" applyAlignment="1">
      <alignment horizontal="center" vertical="top"/>
    </xf>
    <xf numFmtId="3" fontId="92" fillId="0" borderId="69" xfId="0" applyNumberFormat="1" applyFont="1" applyFill="1" applyBorder="1" applyAlignment="1">
      <alignment horizontal="center" vertical="top"/>
    </xf>
    <xf numFmtId="3" fontId="92" fillId="0" borderId="54" xfId="0" applyNumberFormat="1" applyFont="1" applyFill="1" applyBorder="1" applyAlignment="1">
      <alignment horizontal="center" vertical="top"/>
    </xf>
    <xf numFmtId="3" fontId="92" fillId="4" borderId="49" xfId="0" applyNumberFormat="1" applyFont="1" applyFill="1" applyBorder="1" applyAlignment="1">
      <alignment horizontal="center" vertical="top"/>
    </xf>
    <xf numFmtId="3" fontId="3" fillId="4" borderId="50" xfId="0" applyNumberFormat="1" applyFont="1" applyFill="1" applyBorder="1" applyAlignment="1">
      <alignment horizontal="center" vertical="top" wrapText="1"/>
    </xf>
    <xf numFmtId="3" fontId="92" fillId="4" borderId="68" xfId="0" applyNumberFormat="1" applyFont="1" applyFill="1" applyBorder="1" applyAlignment="1">
      <alignment horizontal="center" vertical="top"/>
    </xf>
    <xf numFmtId="3" fontId="3" fillId="4" borderId="45" xfId="0" applyNumberFormat="1" applyFont="1" applyFill="1" applyBorder="1" applyAlignment="1">
      <alignment horizontal="center" vertical="top" wrapText="1"/>
    </xf>
    <xf numFmtId="10" fontId="3" fillId="0" borderId="67" xfId="21" applyNumberFormat="1" applyFont="1" applyFill="1" applyBorder="1" applyAlignment="1">
      <alignment horizontal="center" vertical="top" wrapText="1"/>
    </xf>
    <xf numFmtId="10" fontId="3" fillId="0" borderId="49" xfId="21" applyNumberFormat="1" applyFont="1" applyFill="1" applyBorder="1" applyAlignment="1">
      <alignment horizontal="center" vertical="top" wrapText="1"/>
    </xf>
    <xf numFmtId="10" fontId="3" fillId="0" borderId="50" xfId="21" applyNumberFormat="1" applyFont="1" applyFill="1" applyBorder="1" applyAlignment="1">
      <alignment horizontal="center" vertical="top" wrapText="1"/>
    </xf>
    <xf numFmtId="3" fontId="3" fillId="29" borderId="68" xfId="0" applyNumberFormat="1" applyFont="1" applyFill="1" applyBorder="1" applyAlignment="1">
      <alignment horizontal="center" vertical="top" wrapText="1"/>
    </xf>
    <xf numFmtId="3" fontId="3" fillId="29" borderId="67" xfId="10" applyNumberFormat="1" applyFont="1" applyFill="1" applyBorder="1" applyAlignment="1">
      <alignment horizontal="center" vertical="top" wrapText="1"/>
    </xf>
    <xf numFmtId="3" fontId="3" fillId="29" borderId="54" xfId="10" applyNumberFormat="1" applyFont="1" applyFill="1" applyBorder="1" applyAlignment="1">
      <alignment horizontal="center" vertical="top" wrapText="1"/>
    </xf>
    <xf numFmtId="3" fontId="3" fillId="29" borderId="49" xfId="0" applyNumberFormat="1" applyFont="1" applyFill="1" applyBorder="1" applyAlignment="1">
      <alignment horizontal="center" vertical="top" wrapText="1"/>
    </xf>
    <xf numFmtId="3" fontId="92" fillId="29" borderId="49" xfId="0" applyNumberFormat="1" applyFont="1" applyFill="1" applyBorder="1" applyAlignment="1">
      <alignment horizontal="center" vertical="top"/>
    </xf>
    <xf numFmtId="3" fontId="3" fillId="29" borderId="50" xfId="0" applyNumberFormat="1" applyFont="1" applyFill="1" applyBorder="1" applyAlignment="1">
      <alignment horizontal="center" vertical="top" wrapText="1"/>
    </xf>
    <xf numFmtId="3" fontId="92" fillId="29" borderId="50" xfId="0" applyNumberFormat="1" applyFont="1" applyFill="1" applyBorder="1" applyAlignment="1">
      <alignment horizontal="center" vertical="top"/>
    </xf>
    <xf numFmtId="3" fontId="92" fillId="29" borderId="68" xfId="0" applyNumberFormat="1" applyFont="1" applyFill="1" applyBorder="1" applyAlignment="1">
      <alignment horizontal="center" vertical="top"/>
    </xf>
    <xf numFmtId="3" fontId="92" fillId="29" borderId="69" xfId="0" applyNumberFormat="1" applyFont="1" applyFill="1" applyBorder="1" applyAlignment="1">
      <alignment horizontal="center" vertical="top"/>
    </xf>
    <xf numFmtId="3" fontId="92" fillId="29" borderId="54" xfId="0" applyNumberFormat="1" applyFont="1" applyFill="1" applyBorder="1" applyAlignment="1">
      <alignment horizontal="center" vertical="top"/>
    </xf>
    <xf numFmtId="3" fontId="3" fillId="29" borderId="45" xfId="0" applyNumberFormat="1" applyFont="1" applyFill="1" applyBorder="1" applyAlignment="1">
      <alignment horizontal="center" vertical="top" wrapText="1"/>
    </xf>
    <xf numFmtId="10" fontId="3" fillId="29" borderId="67" xfId="21" applyNumberFormat="1" applyFont="1" applyFill="1" applyBorder="1" applyAlignment="1">
      <alignment horizontal="center" vertical="top" wrapText="1"/>
    </xf>
    <xf numFmtId="10" fontId="3" fillId="29" borderId="49" xfId="21" applyNumberFormat="1" applyFont="1" applyFill="1" applyBorder="1" applyAlignment="1">
      <alignment horizontal="center" vertical="top" wrapText="1"/>
    </xf>
    <xf numFmtId="10" fontId="3" fillId="29" borderId="50" xfId="21" applyNumberFormat="1" applyFont="1" applyFill="1" applyBorder="1" applyAlignment="1">
      <alignment horizontal="center" vertical="top" wrapText="1"/>
    </xf>
    <xf numFmtId="3" fontId="92" fillId="4" borderId="43" xfId="0" applyNumberFormat="1" applyFont="1" applyFill="1" applyBorder="1" applyAlignment="1">
      <alignment horizontal="center" vertical="top"/>
    </xf>
    <xf numFmtId="10" fontId="3" fillId="0" borderId="77" xfId="21" applyNumberFormat="1" applyFont="1" applyFill="1" applyBorder="1" applyAlignment="1">
      <alignment horizontal="center" vertical="top" wrapText="1"/>
    </xf>
    <xf numFmtId="10" fontId="3" fillId="0" borderId="73" xfId="21" applyNumberFormat="1" applyFont="1" applyFill="1" applyBorder="1" applyAlignment="1">
      <alignment horizontal="center" vertical="top" wrapText="1"/>
    </xf>
    <xf numFmtId="10" fontId="3" fillId="0" borderId="18" xfId="21" applyNumberFormat="1" applyFont="1" applyFill="1" applyBorder="1" applyAlignment="1">
      <alignment horizontal="center" vertical="top" wrapText="1"/>
    </xf>
    <xf numFmtId="10" fontId="3" fillId="0" borderId="87" xfId="21" applyNumberFormat="1" applyFont="1" applyFill="1" applyBorder="1" applyAlignment="1">
      <alignment horizontal="center" vertical="top" wrapText="1"/>
    </xf>
    <xf numFmtId="10" fontId="92" fillId="0" borderId="77" xfId="21" applyNumberFormat="1" applyFont="1" applyFill="1" applyBorder="1" applyAlignment="1">
      <alignment horizontal="center" vertical="top"/>
    </xf>
    <xf numFmtId="10" fontId="3" fillId="0" borderId="51" xfId="21" applyNumberFormat="1" applyFont="1" applyFill="1" applyBorder="1" applyAlignment="1">
      <alignment horizontal="center" vertical="top" wrapText="1"/>
    </xf>
    <xf numFmtId="3" fontId="92" fillId="29" borderId="46" xfId="0" applyNumberFormat="1" applyFont="1" applyFill="1" applyBorder="1" applyAlignment="1">
      <alignment horizontal="center" vertical="top"/>
    </xf>
    <xf numFmtId="3" fontId="3" fillId="40" borderId="16" xfId="10" applyNumberFormat="1" applyFont="1" applyFill="1" applyBorder="1" applyAlignment="1">
      <alignment horizontal="center" vertical="top" wrapText="1"/>
    </xf>
    <xf numFmtId="3" fontId="3" fillId="40" borderId="17" xfId="10" applyNumberFormat="1" applyFont="1" applyFill="1" applyBorder="1" applyAlignment="1">
      <alignment horizontal="center" vertical="top" wrapText="1"/>
    </xf>
    <xf numFmtId="3" fontId="3" fillId="40" borderId="59" xfId="0" applyNumberFormat="1" applyFont="1" applyFill="1" applyBorder="1" applyAlignment="1">
      <alignment horizontal="center" vertical="top" wrapText="1"/>
    </xf>
    <xf numFmtId="181" fontId="0" fillId="17" borderId="22" xfId="0" applyNumberFormat="1" applyFont="1" applyFill="1" applyBorder="1" applyAlignment="1">
      <alignment horizontal="center" vertical="top" wrapText="1"/>
    </xf>
    <xf numFmtId="181" fontId="0" fillId="17" borderId="23" xfId="0" applyNumberFormat="1" applyFont="1" applyFill="1" applyBorder="1" applyAlignment="1">
      <alignment horizontal="center" vertical="top" wrapText="1"/>
    </xf>
    <xf numFmtId="181" fontId="0" fillId="17" borderId="23" xfId="0" applyNumberFormat="1" applyFont="1" applyFill="1" applyBorder="1" applyAlignment="1">
      <alignment vertical="top" wrapText="1"/>
    </xf>
    <xf numFmtId="181" fontId="0" fillId="17" borderId="36" xfId="0" applyNumberFormat="1" applyFont="1" applyFill="1" applyBorder="1" applyAlignment="1">
      <alignment vertical="top" wrapText="1"/>
    </xf>
    <xf numFmtId="181" fontId="0" fillId="17" borderId="25" xfId="0" applyNumberFormat="1" applyFont="1" applyFill="1" applyBorder="1" applyAlignment="1">
      <alignment vertical="top" wrapText="1"/>
    </xf>
    <xf numFmtId="181" fontId="0" fillId="17" borderId="37" xfId="0" applyNumberFormat="1" applyFont="1" applyFill="1" applyBorder="1" applyAlignment="1">
      <alignment vertical="top" wrapText="1"/>
    </xf>
    <xf numFmtId="0" fontId="0" fillId="0" borderId="0" xfId="0" applyAlignment="1">
      <alignment horizontal="center"/>
    </xf>
    <xf numFmtId="0" fontId="46" fillId="0" borderId="1" xfId="0" applyFont="1" applyBorder="1" applyAlignment="1">
      <alignment horizontal="center" vertical="center"/>
    </xf>
    <xf numFmtId="0" fontId="48" fillId="16" borderId="1" xfId="0" applyFont="1" applyFill="1" applyBorder="1" applyAlignment="1">
      <alignment horizontal="center" vertical="center"/>
    </xf>
    <xf numFmtId="0" fontId="0" fillId="0" borderId="1" xfId="0" applyBorder="1" applyAlignment="1">
      <alignment horizontal="left" vertical="center" wrapText="1"/>
    </xf>
    <xf numFmtId="0" fontId="0" fillId="0" borderId="1" xfId="0" applyBorder="1" applyAlignment="1">
      <alignment horizontal="left" vertical="center"/>
    </xf>
    <xf numFmtId="0" fontId="11" fillId="21" borderId="48" xfId="0" applyFont="1" applyFill="1" applyBorder="1" applyAlignment="1">
      <alignment horizontal="center" vertical="center" wrapText="1"/>
    </xf>
    <xf numFmtId="0" fontId="11" fillId="21" borderId="55" xfId="0" applyFont="1" applyFill="1" applyBorder="1" applyAlignment="1">
      <alignment horizontal="center" vertical="center" wrapText="1"/>
    </xf>
    <xf numFmtId="0" fontId="11" fillId="21" borderId="66" xfId="0" applyFont="1" applyFill="1" applyBorder="1" applyAlignment="1">
      <alignment horizontal="center" vertical="center" wrapText="1"/>
    </xf>
    <xf numFmtId="0" fontId="58" fillId="21" borderId="45" xfId="0" applyFont="1" applyFill="1" applyBorder="1" applyAlignment="1">
      <alignment horizontal="center" vertical="center"/>
    </xf>
    <xf numFmtId="0" fontId="58" fillId="21" borderId="46" xfId="0" applyFont="1" applyFill="1" applyBorder="1" applyAlignment="1">
      <alignment horizontal="center" vertical="center"/>
    </xf>
    <xf numFmtId="0" fontId="10" fillId="18" borderId="48" xfId="0" applyFont="1" applyFill="1" applyBorder="1" applyAlignment="1">
      <alignment horizontal="center" vertical="center" wrapText="1"/>
    </xf>
    <xf numFmtId="0" fontId="10" fillId="18" borderId="55" xfId="0" applyFont="1" applyFill="1" applyBorder="1" applyAlignment="1">
      <alignment horizontal="center" vertical="center" wrapText="1"/>
    </xf>
    <xf numFmtId="0" fontId="10" fillId="18" borderId="66" xfId="0" applyFont="1" applyFill="1" applyBorder="1" applyAlignment="1">
      <alignment horizontal="center" vertical="center" wrapText="1"/>
    </xf>
    <xf numFmtId="0" fontId="24" fillId="4" borderId="8" xfId="0" applyFont="1" applyFill="1" applyBorder="1" applyAlignment="1">
      <alignment horizontal="center" vertical="center"/>
    </xf>
    <xf numFmtId="0" fontId="24" fillId="4" borderId="6" xfId="0" applyFont="1" applyFill="1" applyBorder="1" applyAlignment="1">
      <alignment horizontal="center" vertical="center"/>
    </xf>
    <xf numFmtId="0" fontId="24" fillId="4" borderId="7" xfId="0" applyFont="1" applyFill="1" applyBorder="1" applyAlignment="1">
      <alignment horizontal="center" vertical="center"/>
    </xf>
    <xf numFmtId="0" fontId="24" fillId="4" borderId="8" xfId="0" applyFont="1" applyFill="1" applyBorder="1" applyAlignment="1">
      <alignment horizontal="center" vertical="center" wrapText="1"/>
    </xf>
    <xf numFmtId="0" fontId="24" fillId="4" borderId="6" xfId="0" applyFont="1" applyFill="1" applyBorder="1" applyAlignment="1">
      <alignment horizontal="center" vertical="center" wrapText="1"/>
    </xf>
    <xf numFmtId="0" fontId="24" fillId="4" borderId="7" xfId="0" applyFont="1" applyFill="1" applyBorder="1" applyAlignment="1">
      <alignment horizontal="center" vertical="center" wrapText="1"/>
    </xf>
    <xf numFmtId="0" fontId="58" fillId="21" borderId="47" xfId="0" applyFont="1" applyFill="1" applyBorder="1" applyAlignment="1">
      <alignment horizontal="center" vertical="center"/>
    </xf>
    <xf numFmtId="0" fontId="10" fillId="23" borderId="48" xfId="0" applyFont="1" applyFill="1" applyBorder="1" applyAlignment="1">
      <alignment horizontal="center" vertical="center" wrapText="1"/>
    </xf>
    <xf numFmtId="0" fontId="10" fillId="23" borderId="55" xfId="0" applyFont="1" applyFill="1" applyBorder="1" applyAlignment="1">
      <alignment horizontal="center" vertical="center" wrapText="1"/>
    </xf>
    <xf numFmtId="0" fontId="10" fillId="23" borderId="66" xfId="0" applyFont="1" applyFill="1" applyBorder="1" applyAlignment="1">
      <alignment horizontal="center" vertical="center" wrapText="1"/>
    </xf>
    <xf numFmtId="0" fontId="58" fillId="17" borderId="45" xfId="0" applyFont="1" applyFill="1" applyBorder="1" applyAlignment="1">
      <alignment horizontal="center" vertical="center" wrapText="1"/>
    </xf>
    <xf numFmtId="0" fontId="58" fillId="17" borderId="46" xfId="0" applyFont="1" applyFill="1" applyBorder="1" applyAlignment="1">
      <alignment horizontal="center" vertical="center" wrapText="1"/>
    </xf>
    <xf numFmtId="0" fontId="58" fillId="17" borderId="47" xfId="0" applyFont="1" applyFill="1" applyBorder="1" applyAlignment="1">
      <alignment horizontal="center" vertical="center" wrapText="1"/>
    </xf>
    <xf numFmtId="0" fontId="10" fillId="17" borderId="39" xfId="0" applyFont="1" applyFill="1" applyBorder="1" applyAlignment="1">
      <alignment horizontal="left" vertical="center" wrapText="1"/>
    </xf>
    <xf numFmtId="0" fontId="10" fillId="17" borderId="30" xfId="0" applyFont="1" applyFill="1" applyBorder="1" applyAlignment="1">
      <alignment horizontal="left" vertical="center" wrapText="1"/>
    </xf>
    <xf numFmtId="0" fontId="10" fillId="0" borderId="45" xfId="0" applyFont="1" applyBorder="1" applyAlignment="1">
      <alignment horizontal="left" vertical="center" wrapText="1"/>
    </xf>
    <xf numFmtId="0" fontId="10" fillId="0" borderId="46" xfId="0" applyFont="1" applyBorder="1" applyAlignment="1">
      <alignment horizontal="left" vertical="center" wrapText="1"/>
    </xf>
    <xf numFmtId="0" fontId="10" fillId="0" borderId="47" xfId="0" applyFont="1" applyBorder="1" applyAlignment="1">
      <alignment horizontal="left" vertical="center" wrapText="1"/>
    </xf>
    <xf numFmtId="0" fontId="10" fillId="0" borderId="26" xfId="0" applyFont="1" applyBorder="1" applyAlignment="1">
      <alignment horizontal="left" vertical="center" wrapText="1"/>
    </xf>
    <xf numFmtId="0" fontId="10" fillId="0" borderId="27" xfId="0" applyFont="1" applyBorder="1" applyAlignment="1">
      <alignment horizontal="left" vertical="center" wrapText="1"/>
    </xf>
    <xf numFmtId="0" fontId="10" fillId="0" borderId="37" xfId="0" applyFont="1" applyBorder="1" applyAlignment="1">
      <alignment horizontal="left" vertical="center" wrapText="1"/>
    </xf>
    <xf numFmtId="0" fontId="11" fillId="17" borderId="3" xfId="0" applyFont="1" applyFill="1" applyBorder="1" applyAlignment="1">
      <alignment horizontal="center" vertical="center" wrapText="1"/>
    </xf>
    <xf numFmtId="0" fontId="11" fillId="17" borderId="1" xfId="0" applyFont="1" applyFill="1" applyBorder="1" applyAlignment="1">
      <alignment horizontal="center" vertical="center" wrapText="1"/>
    </xf>
    <xf numFmtId="0" fontId="11" fillId="17" borderId="4" xfId="0" applyFont="1" applyFill="1" applyBorder="1" applyAlignment="1">
      <alignment horizontal="center" vertical="center" wrapText="1"/>
    </xf>
    <xf numFmtId="0" fontId="11" fillId="17" borderId="9" xfId="0" applyFont="1" applyFill="1" applyBorder="1" applyAlignment="1">
      <alignment horizontal="center" vertical="center" wrapText="1"/>
    </xf>
    <xf numFmtId="0" fontId="11" fillId="17" borderId="10" xfId="0" applyFont="1" applyFill="1" applyBorder="1" applyAlignment="1">
      <alignment horizontal="center" vertical="center" wrapText="1"/>
    </xf>
    <xf numFmtId="0" fontId="11" fillId="17" borderId="11" xfId="0" applyFont="1" applyFill="1" applyBorder="1" applyAlignment="1">
      <alignment horizontal="center" vertical="center" wrapText="1"/>
    </xf>
    <xf numFmtId="0" fontId="11" fillId="17" borderId="35" xfId="0" applyFont="1" applyFill="1" applyBorder="1" applyAlignment="1">
      <alignment horizontal="center" vertical="center" wrapText="1"/>
    </xf>
    <xf numFmtId="0" fontId="11" fillId="17" borderId="7" xfId="0" applyFont="1" applyFill="1" applyBorder="1" applyAlignment="1">
      <alignment horizontal="center" vertical="center" wrapText="1"/>
    </xf>
    <xf numFmtId="0" fontId="11" fillId="17" borderId="43" xfId="0" applyFont="1" applyFill="1" applyBorder="1" applyAlignment="1">
      <alignment horizontal="center" vertical="center" wrapText="1"/>
    </xf>
    <xf numFmtId="0" fontId="31" fillId="0" borderId="22" xfId="0" applyFont="1" applyFill="1" applyBorder="1" applyAlignment="1">
      <alignment horizontal="center"/>
    </xf>
    <xf numFmtId="0" fontId="31" fillId="0" borderId="23" xfId="0" applyFont="1" applyFill="1" applyBorder="1" applyAlignment="1">
      <alignment horizontal="center"/>
    </xf>
    <xf numFmtId="0" fontId="31" fillId="0" borderId="36" xfId="0" applyFont="1" applyFill="1" applyBorder="1" applyAlignment="1">
      <alignment horizontal="center"/>
    </xf>
    <xf numFmtId="0" fontId="31" fillId="0" borderId="24" xfId="0" applyFont="1" applyFill="1" applyBorder="1" applyAlignment="1">
      <alignment horizontal="center"/>
    </xf>
    <xf numFmtId="0" fontId="31" fillId="0" borderId="0" xfId="0" applyFont="1" applyFill="1" applyBorder="1" applyAlignment="1">
      <alignment horizontal="center"/>
    </xf>
    <xf numFmtId="0" fontId="31" fillId="0" borderId="25" xfId="0" applyFont="1" applyFill="1" applyBorder="1" applyAlignment="1">
      <alignment horizontal="center"/>
    </xf>
    <xf numFmtId="0" fontId="31" fillId="0" borderId="26" xfId="0" applyFont="1" applyFill="1" applyBorder="1" applyAlignment="1">
      <alignment horizontal="center"/>
    </xf>
    <xf numFmtId="0" fontId="31" fillId="0" borderId="27" xfId="0" applyFont="1" applyFill="1" applyBorder="1" applyAlignment="1">
      <alignment horizontal="center"/>
    </xf>
    <xf numFmtId="0" fontId="31" fillId="0" borderId="37" xfId="0" applyFont="1" applyFill="1" applyBorder="1" applyAlignment="1">
      <alignment horizontal="center"/>
    </xf>
    <xf numFmtId="0" fontId="61" fillId="17" borderId="30" xfId="0" applyFont="1" applyFill="1" applyBorder="1" applyAlignment="1">
      <alignment horizontal="center" vertical="center" wrapText="1"/>
    </xf>
    <xf numFmtId="0" fontId="61" fillId="17" borderId="31" xfId="0" applyFont="1" applyFill="1" applyBorder="1" applyAlignment="1">
      <alignment horizontal="center" vertical="center" wrapText="1"/>
    </xf>
    <xf numFmtId="0" fontId="62" fillId="17" borderId="28" xfId="0" applyFont="1" applyFill="1" applyBorder="1" applyAlignment="1">
      <alignment horizontal="center"/>
    </xf>
    <xf numFmtId="0" fontId="30" fillId="3" borderId="46" xfId="0" applyFont="1" applyFill="1" applyBorder="1" applyAlignment="1">
      <alignment vertical="center" wrapText="1"/>
    </xf>
    <xf numFmtId="0" fontId="30" fillId="3" borderId="45" xfId="0" applyFont="1" applyFill="1" applyBorder="1" applyAlignment="1">
      <alignment horizontal="left" vertical="center" wrapText="1"/>
    </xf>
    <xf numFmtId="0" fontId="30" fillId="3" borderId="46" xfId="0" applyFont="1" applyFill="1" applyBorder="1" applyAlignment="1">
      <alignment horizontal="left" vertical="center" wrapText="1"/>
    </xf>
    <xf numFmtId="0" fontId="30" fillId="3" borderId="47" xfId="0" applyFont="1" applyFill="1" applyBorder="1" applyAlignment="1">
      <alignment horizontal="left" vertical="center" wrapText="1"/>
    </xf>
    <xf numFmtId="0" fontId="3" fillId="0" borderId="3" xfId="0" applyFont="1" applyBorder="1" applyAlignment="1">
      <alignment horizontal="center" vertical="top" wrapText="1"/>
    </xf>
    <xf numFmtId="0" fontId="3" fillId="0" borderId="1" xfId="0" applyFont="1" applyBorder="1" applyAlignment="1">
      <alignment horizontal="center" vertical="top" wrapText="1"/>
    </xf>
    <xf numFmtId="0" fontId="91" fillId="21" borderId="52" xfId="0" applyFont="1" applyFill="1" applyBorder="1" applyAlignment="1">
      <alignment horizontal="center" vertical="top"/>
    </xf>
    <xf numFmtId="0" fontId="91" fillId="21" borderId="40" xfId="0" applyFont="1" applyFill="1" applyBorder="1" applyAlignment="1">
      <alignment horizontal="center" vertical="top"/>
    </xf>
    <xf numFmtId="181" fontId="3" fillId="17" borderId="24" xfId="0" applyNumberFormat="1" applyFont="1" applyFill="1" applyBorder="1" applyAlignment="1" applyProtection="1">
      <alignment horizontal="center" vertical="top" wrapText="1"/>
      <protection locked="0"/>
    </xf>
    <xf numFmtId="181" fontId="3" fillId="17" borderId="0" xfId="0" applyNumberFormat="1" applyFont="1" applyFill="1" applyBorder="1" applyAlignment="1" applyProtection="1">
      <alignment horizontal="center" vertical="top" wrapText="1"/>
      <protection locked="0"/>
    </xf>
    <xf numFmtId="181" fontId="3" fillId="17" borderId="26" xfId="0" applyNumberFormat="1" applyFont="1" applyFill="1" applyBorder="1" applyAlignment="1" applyProtection="1">
      <alignment horizontal="center" vertical="top" wrapText="1"/>
      <protection locked="0"/>
    </xf>
    <xf numFmtId="181" fontId="3" fillId="17" borderId="27" xfId="0" applyNumberFormat="1" applyFont="1" applyFill="1" applyBorder="1" applyAlignment="1" applyProtection="1">
      <alignment horizontal="center" vertical="top" wrapText="1"/>
      <protection locked="0"/>
    </xf>
    <xf numFmtId="0" fontId="3" fillId="0" borderId="48" xfId="0" applyFont="1" applyBorder="1" applyAlignment="1">
      <alignment horizontal="center" vertical="center" wrapText="1"/>
    </xf>
    <xf numFmtId="0" fontId="3" fillId="0" borderId="55" xfId="0" applyFont="1" applyBorder="1" applyAlignment="1">
      <alignment horizontal="center" vertical="center" wrapText="1"/>
    </xf>
    <xf numFmtId="0" fontId="3" fillId="29" borderId="3" xfId="0" applyFont="1" applyFill="1" applyBorder="1" applyAlignment="1">
      <alignment horizontal="center" vertical="top" wrapText="1"/>
    </xf>
    <xf numFmtId="0" fontId="3" fillId="29" borderId="1" xfId="0" applyFont="1" applyFill="1" applyBorder="1" applyAlignment="1">
      <alignment horizontal="center" vertical="top" wrapText="1"/>
    </xf>
    <xf numFmtId="0" fontId="3" fillId="0" borderId="3" xfId="0" applyFont="1" applyFill="1" applyBorder="1" applyAlignment="1">
      <alignment horizontal="center" vertical="top" wrapText="1"/>
    </xf>
    <xf numFmtId="0" fontId="3" fillId="0" borderId="1" xfId="0" applyFont="1" applyFill="1" applyBorder="1" applyAlignment="1">
      <alignment horizontal="center" vertical="top" wrapText="1"/>
    </xf>
    <xf numFmtId="0" fontId="91" fillId="17" borderId="3" xfId="0" applyFont="1" applyFill="1" applyBorder="1" applyAlignment="1">
      <alignment horizontal="center" vertical="top" wrapText="1"/>
    </xf>
    <xf numFmtId="0" fontId="91" fillId="17" borderId="1" xfId="0" applyFont="1" applyFill="1" applyBorder="1" applyAlignment="1">
      <alignment horizontal="center" vertical="top" wrapText="1"/>
    </xf>
    <xf numFmtId="0" fontId="91" fillId="17" borderId="4" xfId="0" applyFont="1" applyFill="1" applyBorder="1" applyAlignment="1">
      <alignment horizontal="center" vertical="top" wrapText="1"/>
    </xf>
    <xf numFmtId="0" fontId="0" fillId="0" borderId="22" xfId="0" applyFont="1" applyFill="1" applyBorder="1" applyAlignment="1">
      <alignment horizontal="center" vertical="top"/>
    </xf>
    <xf numFmtId="0" fontId="0" fillId="0" borderId="23" xfId="0" applyFont="1" applyFill="1" applyBorder="1" applyAlignment="1">
      <alignment horizontal="center" vertical="top"/>
    </xf>
    <xf numFmtId="0" fontId="0" fillId="0" borderId="36" xfId="0" applyFont="1" applyFill="1" applyBorder="1" applyAlignment="1">
      <alignment horizontal="center" vertical="top"/>
    </xf>
    <xf numFmtId="0" fontId="0" fillId="0" borderId="24" xfId="0" applyFont="1" applyFill="1" applyBorder="1" applyAlignment="1">
      <alignment horizontal="center" vertical="top"/>
    </xf>
    <xf numFmtId="0" fontId="0" fillId="0" borderId="0" xfId="0" applyFont="1" applyFill="1" applyBorder="1" applyAlignment="1">
      <alignment horizontal="center" vertical="top"/>
    </xf>
    <xf numFmtId="0" fontId="0" fillId="0" borderId="25" xfId="0" applyFont="1" applyFill="1" applyBorder="1" applyAlignment="1">
      <alignment horizontal="center" vertical="top"/>
    </xf>
    <xf numFmtId="0" fontId="0" fillId="0" borderId="26" xfId="0" applyFont="1" applyFill="1" applyBorder="1" applyAlignment="1">
      <alignment horizontal="center" vertical="top"/>
    </xf>
    <xf numFmtId="0" fontId="0" fillId="0" borderId="27" xfId="0" applyFont="1" applyFill="1" applyBorder="1" applyAlignment="1">
      <alignment horizontal="center" vertical="top"/>
    </xf>
    <xf numFmtId="0" fontId="0" fillId="0" borderId="37" xfId="0" applyFont="1" applyFill="1" applyBorder="1" applyAlignment="1">
      <alignment horizontal="center" vertical="top"/>
    </xf>
    <xf numFmtId="0" fontId="91" fillId="17" borderId="45" xfId="0" applyFont="1" applyFill="1" applyBorder="1" applyAlignment="1">
      <alignment horizontal="center" vertical="top" wrapText="1"/>
    </xf>
    <xf numFmtId="0" fontId="91" fillId="17" borderId="46" xfId="0" applyFont="1" applyFill="1" applyBorder="1" applyAlignment="1">
      <alignment horizontal="center" vertical="top" wrapText="1"/>
    </xf>
    <xf numFmtId="0" fontId="91" fillId="17" borderId="47" xfId="0" applyFont="1" applyFill="1" applyBorder="1" applyAlignment="1">
      <alignment horizontal="center" vertical="top" wrapText="1"/>
    </xf>
    <xf numFmtId="0" fontId="91" fillId="17" borderId="30" xfId="0" applyFont="1" applyFill="1" applyBorder="1" applyAlignment="1">
      <alignment horizontal="center" vertical="top" wrapText="1"/>
    </xf>
    <xf numFmtId="0" fontId="91" fillId="17" borderId="31" xfId="0" applyFont="1" applyFill="1" applyBorder="1" applyAlignment="1">
      <alignment horizontal="center" vertical="top" wrapText="1"/>
    </xf>
    <xf numFmtId="0" fontId="3" fillId="17" borderId="6" xfId="0" applyFont="1" applyFill="1" applyBorder="1" applyAlignment="1">
      <alignment horizontal="center" vertical="top" wrapText="1"/>
    </xf>
    <xf numFmtId="0" fontId="3" fillId="17" borderId="51" xfId="0" applyFont="1" applyFill="1" applyBorder="1" applyAlignment="1">
      <alignment horizontal="center" vertical="top" wrapText="1"/>
    </xf>
    <xf numFmtId="0" fontId="3" fillId="17" borderId="53" xfId="0" applyFont="1" applyFill="1" applyBorder="1" applyAlignment="1">
      <alignment horizontal="center" vertical="top" wrapText="1"/>
    </xf>
    <xf numFmtId="0" fontId="91" fillId="0" borderId="45" xfId="0" applyFont="1" applyBorder="1" applyAlignment="1">
      <alignment horizontal="left" vertical="top"/>
    </xf>
    <xf numFmtId="0" fontId="91" fillId="0" borderId="46" xfId="0" applyFont="1" applyBorder="1" applyAlignment="1">
      <alignment horizontal="left" vertical="top"/>
    </xf>
    <xf numFmtId="0" fontId="91" fillId="17" borderId="23" xfId="0" applyFont="1" applyFill="1" applyBorder="1" applyAlignment="1">
      <alignment horizontal="center" vertical="top"/>
    </xf>
    <xf numFmtId="0" fontId="91" fillId="17" borderId="46" xfId="0" applyFont="1" applyFill="1" applyBorder="1" applyAlignment="1">
      <alignment horizontal="center" vertical="top"/>
    </xf>
    <xf numFmtId="0" fontId="91" fillId="21" borderId="46" xfId="0" applyFont="1" applyFill="1" applyBorder="1" applyAlignment="1">
      <alignment horizontal="center" vertical="top"/>
    </xf>
    <xf numFmtId="0" fontId="91" fillId="21" borderId="47" xfId="0" applyFont="1" applyFill="1" applyBorder="1" applyAlignment="1">
      <alignment horizontal="center" vertical="top"/>
    </xf>
    <xf numFmtId="0" fontId="91" fillId="21" borderId="45" xfId="0" applyFont="1" applyFill="1" applyBorder="1" applyAlignment="1">
      <alignment horizontal="center" vertical="top"/>
    </xf>
    <xf numFmtId="0" fontId="91" fillId="0" borderId="47" xfId="0" applyFont="1" applyBorder="1" applyAlignment="1">
      <alignment horizontal="left" vertical="top"/>
    </xf>
    <xf numFmtId="0" fontId="91" fillId="0" borderId="45" xfId="0" applyFont="1" applyBorder="1" applyAlignment="1">
      <alignment horizontal="left" vertical="top" wrapText="1"/>
    </xf>
    <xf numFmtId="0" fontId="91" fillId="0" borderId="46" xfId="0" applyFont="1" applyBorder="1" applyAlignment="1">
      <alignment horizontal="left" vertical="top" wrapText="1"/>
    </xf>
    <xf numFmtId="0" fontId="91" fillId="0" borderId="47" xfId="0" applyFont="1" applyBorder="1" applyAlignment="1">
      <alignment horizontal="left" vertical="top" wrapText="1"/>
    </xf>
    <xf numFmtId="0" fontId="91" fillId="21" borderId="38" xfId="0" applyFont="1" applyFill="1" applyBorder="1" applyAlignment="1">
      <alignment horizontal="center" vertical="top"/>
    </xf>
    <xf numFmtId="0" fontId="91" fillId="21" borderId="41" xfId="0" applyFont="1" applyFill="1" applyBorder="1" applyAlignment="1">
      <alignment horizontal="center" vertical="top"/>
    </xf>
    <xf numFmtId="0" fontId="91" fillId="21" borderId="5" xfId="0" applyFont="1" applyFill="1" applyBorder="1" applyAlignment="1">
      <alignment horizontal="center" vertical="top"/>
    </xf>
    <xf numFmtId="0" fontId="91" fillId="17" borderId="9" xfId="0" applyFont="1" applyFill="1" applyBorder="1" applyAlignment="1">
      <alignment horizontal="center" vertical="top" wrapText="1"/>
    </xf>
    <xf numFmtId="0" fontId="91" fillId="17" borderId="10" xfId="0" applyFont="1" applyFill="1" applyBorder="1" applyAlignment="1">
      <alignment horizontal="center" vertical="top" wrapText="1"/>
    </xf>
    <xf numFmtId="0" fontId="91" fillId="17" borderId="11" xfId="0" applyFont="1" applyFill="1" applyBorder="1" applyAlignment="1">
      <alignment horizontal="center" vertical="top" wrapText="1"/>
    </xf>
    <xf numFmtId="0" fontId="75" fillId="29" borderId="3" xfId="0" applyFont="1" applyFill="1" applyBorder="1" applyAlignment="1">
      <alignment horizontal="center" vertical="top" wrapText="1"/>
    </xf>
    <xf numFmtId="0" fontId="75" fillId="29" borderId="5" xfId="0" applyFont="1" applyFill="1" applyBorder="1" applyAlignment="1">
      <alignment horizontal="center" vertical="top" wrapText="1"/>
    </xf>
    <xf numFmtId="0" fontId="75" fillId="29" borderId="1" xfId="0" applyFont="1" applyFill="1" applyBorder="1" applyAlignment="1">
      <alignment horizontal="center" vertical="top" wrapText="1"/>
    </xf>
    <xf numFmtId="0" fontId="75" fillId="29" borderId="4" xfId="0" applyFont="1" applyFill="1" applyBorder="1" applyAlignment="1">
      <alignment horizontal="center" vertical="top" wrapText="1"/>
    </xf>
    <xf numFmtId="0" fontId="75" fillId="29" borderId="1" xfId="0" applyFont="1" applyFill="1" applyBorder="1" applyAlignment="1">
      <alignment horizontal="center" vertical="top"/>
    </xf>
    <xf numFmtId="0" fontId="75" fillId="29" borderId="4" xfId="0" applyFont="1" applyFill="1" applyBorder="1" applyAlignment="1">
      <alignment horizontal="center" vertical="top"/>
    </xf>
    <xf numFmtId="0" fontId="91" fillId="17" borderId="35" xfId="0" applyFont="1" applyFill="1" applyBorder="1" applyAlignment="1">
      <alignment horizontal="center" vertical="top" wrapText="1"/>
    </xf>
    <xf numFmtId="0" fontId="91" fillId="17" borderId="7" xfId="0" applyFont="1" applyFill="1" applyBorder="1" applyAlignment="1">
      <alignment horizontal="center" vertical="top" wrapText="1"/>
    </xf>
    <xf numFmtId="0" fontId="91" fillId="17" borderId="43" xfId="0" applyFont="1" applyFill="1" applyBorder="1" applyAlignment="1">
      <alignment horizontal="center" vertical="top" wrapText="1"/>
    </xf>
    <xf numFmtId="0" fontId="75" fillId="0" borderId="35" xfId="0" applyFont="1" applyFill="1" applyBorder="1" applyAlignment="1">
      <alignment horizontal="justify" vertical="top" wrapText="1"/>
    </xf>
    <xf numFmtId="0" fontId="75" fillId="0" borderId="21" xfId="0" applyFont="1" applyFill="1" applyBorder="1" applyAlignment="1">
      <alignment horizontal="justify" vertical="top" wrapText="1"/>
    </xf>
    <xf numFmtId="0" fontId="75" fillId="0" borderId="32" xfId="0" applyFont="1" applyFill="1" applyBorder="1" applyAlignment="1">
      <alignment horizontal="justify" vertical="top" wrapText="1"/>
    </xf>
    <xf numFmtId="0" fontId="75" fillId="0" borderId="33" xfId="0" applyFont="1" applyFill="1" applyBorder="1" applyAlignment="1">
      <alignment horizontal="center" vertical="top" wrapText="1"/>
    </xf>
    <xf numFmtId="0" fontId="75" fillId="0" borderId="21" xfId="0" applyFont="1" applyFill="1" applyBorder="1" applyAlignment="1">
      <alignment horizontal="center" vertical="top" wrapText="1"/>
    </xf>
    <xf numFmtId="0" fontId="75" fillId="0" borderId="34" xfId="0" applyFont="1" applyFill="1" applyBorder="1" applyAlignment="1">
      <alignment horizontal="center" vertical="top" wrapText="1"/>
    </xf>
    <xf numFmtId="0" fontId="75" fillId="0" borderId="33" xfId="0" applyFont="1" applyFill="1" applyBorder="1" applyAlignment="1">
      <alignment horizontal="justify" vertical="top" wrapText="1"/>
    </xf>
    <xf numFmtId="0" fontId="75" fillId="0" borderId="34" xfId="0" applyFont="1" applyFill="1" applyBorder="1" applyAlignment="1">
      <alignment horizontal="justify" vertical="top" wrapText="1"/>
    </xf>
    <xf numFmtId="0" fontId="75" fillId="0" borderId="57" xfId="0" applyFont="1" applyFill="1" applyBorder="1" applyAlignment="1">
      <alignment horizontal="center" vertical="top" wrapText="1"/>
    </xf>
    <xf numFmtId="0" fontId="75" fillId="0" borderId="58" xfId="0" applyFont="1" applyFill="1" applyBorder="1" applyAlignment="1">
      <alignment horizontal="center" vertical="top" wrapText="1"/>
    </xf>
    <xf numFmtId="0" fontId="75" fillId="0" borderId="44" xfId="0" applyFont="1" applyFill="1" applyBorder="1" applyAlignment="1">
      <alignment horizontal="center" vertical="top" wrapText="1"/>
    </xf>
    <xf numFmtId="0" fontId="75" fillId="0" borderId="7" xfId="0" applyFont="1" applyFill="1" applyBorder="1" applyAlignment="1">
      <alignment horizontal="justify" vertical="top"/>
    </xf>
    <xf numFmtId="0" fontId="75" fillId="0" borderId="73" xfId="0" applyFont="1" applyFill="1" applyBorder="1" applyAlignment="1">
      <alignment horizontal="justify" vertical="top"/>
    </xf>
    <xf numFmtId="0" fontId="75" fillId="29" borderId="9" xfId="0" applyFont="1" applyFill="1" applyBorder="1" applyAlignment="1">
      <alignment horizontal="center" vertical="top" wrapText="1"/>
    </xf>
    <xf numFmtId="0" fontId="75" fillId="29" borderId="20" xfId="0" applyFont="1" applyFill="1" applyBorder="1" applyAlignment="1">
      <alignment horizontal="center" vertical="top" wrapText="1"/>
    </xf>
    <xf numFmtId="0" fontId="75" fillId="29" borderId="10" xfId="0" applyFont="1" applyFill="1" applyBorder="1" applyAlignment="1">
      <alignment horizontal="center" vertical="top" wrapText="1"/>
    </xf>
    <xf numFmtId="0" fontId="75" fillId="29" borderId="11" xfId="0" applyFont="1" applyFill="1" applyBorder="1" applyAlignment="1">
      <alignment horizontal="center" vertical="top" wrapText="1"/>
    </xf>
    <xf numFmtId="0" fontId="75" fillId="0" borderId="43" xfId="0" applyFont="1" applyFill="1" applyBorder="1" applyAlignment="1">
      <alignment horizontal="justify" vertical="top"/>
    </xf>
    <xf numFmtId="0" fontId="75" fillId="0" borderId="3" xfId="0" applyFont="1" applyFill="1" applyBorder="1" applyAlignment="1">
      <alignment horizontal="center" vertical="top" wrapText="1"/>
    </xf>
    <xf numFmtId="0" fontId="75" fillId="0" borderId="1" xfId="0" applyFont="1" applyFill="1" applyBorder="1" applyAlignment="1">
      <alignment horizontal="center" vertical="top" wrapText="1"/>
    </xf>
    <xf numFmtId="0" fontId="75" fillId="0" borderId="4" xfId="0" applyFont="1" applyFill="1" applyBorder="1" applyAlignment="1">
      <alignment horizontal="center" vertical="top" wrapText="1"/>
    </xf>
    <xf numFmtId="0" fontId="75" fillId="0" borderId="3" xfId="0" applyFont="1" applyFill="1" applyBorder="1" applyAlignment="1">
      <alignment horizontal="justify" vertical="top" wrapText="1"/>
    </xf>
    <xf numFmtId="0" fontId="75" fillId="0" borderId="1" xfId="0" applyFont="1" applyFill="1" applyBorder="1" applyAlignment="1">
      <alignment horizontal="justify" vertical="top"/>
    </xf>
    <xf numFmtId="0" fontId="75" fillId="0" borderId="4" xfId="0" applyFont="1" applyFill="1" applyBorder="1" applyAlignment="1">
      <alignment horizontal="justify" vertical="top"/>
    </xf>
    <xf numFmtId="0" fontId="75" fillId="0" borderId="9" xfId="0" applyFont="1" applyFill="1" applyBorder="1" applyAlignment="1">
      <alignment horizontal="center" vertical="top" wrapText="1"/>
    </xf>
    <xf numFmtId="0" fontId="75" fillId="0" borderId="10" xfId="0" applyFont="1" applyFill="1" applyBorder="1" applyAlignment="1">
      <alignment horizontal="center" vertical="top" wrapText="1"/>
    </xf>
    <xf numFmtId="0" fontId="75" fillId="0" borderId="11" xfId="0" applyFont="1" applyFill="1" applyBorder="1" applyAlignment="1">
      <alignment horizontal="center" vertical="top" wrapText="1"/>
    </xf>
    <xf numFmtId="0" fontId="75" fillId="29" borderId="35" xfId="0" applyFont="1" applyFill="1" applyBorder="1" applyAlignment="1">
      <alignment horizontal="center" vertical="top" wrapText="1"/>
    </xf>
    <xf numFmtId="0" fontId="75" fillId="29" borderId="41" xfId="0" applyFont="1" applyFill="1" applyBorder="1" applyAlignment="1">
      <alignment horizontal="center" vertical="top" wrapText="1"/>
    </xf>
    <xf numFmtId="0" fontId="75" fillId="29" borderId="7" xfId="0" applyFont="1" applyFill="1" applyBorder="1" applyAlignment="1">
      <alignment horizontal="center" vertical="top"/>
    </xf>
    <xf numFmtId="0" fontId="75" fillId="29" borderId="43" xfId="0" applyFont="1" applyFill="1" applyBorder="1" applyAlignment="1">
      <alignment horizontal="center" vertical="top"/>
    </xf>
    <xf numFmtId="0" fontId="75" fillId="0" borderId="1" xfId="0" applyFont="1" applyFill="1" applyBorder="1" applyAlignment="1">
      <alignment horizontal="center" vertical="top"/>
    </xf>
    <xf numFmtId="0" fontId="75" fillId="0" borderId="2" xfId="0" applyFont="1" applyFill="1" applyBorder="1" applyAlignment="1">
      <alignment horizontal="center" vertical="top"/>
    </xf>
    <xf numFmtId="0" fontId="75" fillId="0" borderId="2" xfId="0" applyFont="1" applyFill="1" applyBorder="1" applyAlignment="1">
      <alignment horizontal="justify" vertical="top"/>
    </xf>
    <xf numFmtId="0" fontId="75" fillId="0" borderId="18" xfId="0" applyFont="1" applyFill="1" applyBorder="1" applyAlignment="1">
      <alignment horizontal="center" vertical="top" wrapText="1"/>
    </xf>
    <xf numFmtId="10" fontId="12" fillId="0" borderId="5" xfId="0" applyNumberFormat="1" applyFont="1" applyFill="1" applyBorder="1" applyAlignment="1" applyProtection="1">
      <alignment horizontal="center" vertical="center" wrapText="1"/>
      <protection locked="0"/>
    </xf>
    <xf numFmtId="10" fontId="12" fillId="0" borderId="1" xfId="0" applyNumberFormat="1" applyFont="1" applyFill="1" applyBorder="1" applyAlignment="1" applyProtection="1">
      <alignment horizontal="center" vertical="center" wrapText="1"/>
      <protection locked="0"/>
    </xf>
    <xf numFmtId="0" fontId="65" fillId="0" borderId="3" xfId="16" applyFont="1" applyFill="1" applyBorder="1" applyAlignment="1">
      <alignment horizontal="justify" vertical="center" wrapText="1"/>
    </xf>
    <xf numFmtId="0" fontId="65" fillId="0" borderId="1" xfId="16" applyFont="1" applyFill="1" applyBorder="1" applyAlignment="1">
      <alignment horizontal="justify" vertical="center"/>
    </xf>
    <xf numFmtId="0" fontId="65" fillId="0" borderId="2" xfId="16" applyFont="1" applyFill="1" applyBorder="1" applyAlignment="1">
      <alignment horizontal="justify" vertical="center" wrapText="1"/>
    </xf>
    <xf numFmtId="0" fontId="65" fillId="0" borderId="5" xfId="16" applyFont="1" applyFill="1" applyBorder="1" applyAlignment="1">
      <alignment horizontal="justify" vertical="center" wrapText="1"/>
    </xf>
    <xf numFmtId="0" fontId="12" fillId="0" borderId="1" xfId="16" applyFont="1" applyFill="1" applyBorder="1" applyAlignment="1">
      <alignment horizontal="justify" vertical="center" wrapText="1"/>
    </xf>
    <xf numFmtId="0" fontId="12" fillId="0" borderId="1" xfId="0" applyFont="1" applyFill="1" applyBorder="1" applyAlignment="1" applyProtection="1">
      <alignment horizontal="center" vertical="center" wrapText="1"/>
      <protection locked="0"/>
    </xf>
    <xf numFmtId="10" fontId="12" fillId="0" borderId="2" xfId="0" applyNumberFormat="1" applyFont="1" applyFill="1" applyBorder="1" applyAlignment="1" applyProtection="1">
      <alignment horizontal="center" vertical="center" wrapText="1"/>
      <protection locked="0"/>
    </xf>
    <xf numFmtId="0" fontId="2" fillId="17" borderId="14" xfId="16" applyFont="1" applyFill="1" applyBorder="1" applyAlignment="1">
      <alignment horizontal="center" vertical="center" wrapText="1"/>
    </xf>
    <xf numFmtId="0" fontId="2" fillId="17" borderId="34" xfId="16" applyFont="1" applyFill="1" applyBorder="1" applyAlignment="1">
      <alignment horizontal="center" vertical="center" wrapText="1"/>
    </xf>
    <xf numFmtId="0" fontId="12" fillId="0" borderId="21" xfId="16" applyFont="1" applyBorder="1" applyAlignment="1">
      <alignment horizontal="center" vertical="center" wrapText="1"/>
    </xf>
    <xf numFmtId="0" fontId="12" fillId="0" borderId="5" xfId="16" applyFont="1" applyBorder="1" applyAlignment="1">
      <alignment horizontal="center" vertical="center" wrapText="1"/>
    </xf>
    <xf numFmtId="0" fontId="12" fillId="0" borderId="4" xfId="16" applyFont="1" applyFill="1" applyBorder="1" applyAlignment="1">
      <alignment horizontal="justify" vertical="center" wrapText="1"/>
    </xf>
    <xf numFmtId="0" fontId="12" fillId="0" borderId="4" xfId="0" applyFont="1" applyFill="1" applyBorder="1" applyAlignment="1" applyProtection="1">
      <alignment horizontal="center" vertical="center" wrapText="1"/>
      <protection locked="0"/>
    </xf>
    <xf numFmtId="0" fontId="12" fillId="0" borderId="3" xfId="16" applyFont="1" applyBorder="1" applyAlignment="1">
      <alignment horizontal="center" vertical="top" wrapText="1"/>
    </xf>
    <xf numFmtId="0" fontId="12" fillId="0" borderId="1" xfId="16" applyFont="1" applyBorder="1" applyAlignment="1">
      <alignment horizontal="center" vertical="top" wrapText="1"/>
    </xf>
    <xf numFmtId="0" fontId="12" fillId="0" borderId="4" xfId="16" applyFont="1" applyBorder="1" applyAlignment="1">
      <alignment horizontal="center" vertical="top" wrapText="1"/>
    </xf>
    <xf numFmtId="0" fontId="12" fillId="0" borderId="2" xfId="16" applyFont="1" applyFill="1" applyBorder="1" applyAlignment="1">
      <alignment horizontal="justify" vertical="center" wrapText="1"/>
    </xf>
    <xf numFmtId="0" fontId="12" fillId="0" borderId="5" xfId="16" applyFont="1" applyFill="1" applyBorder="1" applyAlignment="1">
      <alignment horizontal="justify" vertical="center" wrapText="1"/>
    </xf>
    <xf numFmtId="0" fontId="12" fillId="0" borderId="3" xfId="16" applyFont="1" applyFill="1" applyBorder="1" applyAlignment="1">
      <alignment horizontal="justify" vertical="center" wrapText="1"/>
    </xf>
    <xf numFmtId="0" fontId="12" fillId="0" borderId="3" xfId="0" applyFont="1" applyFill="1" applyBorder="1" applyAlignment="1" applyProtection="1">
      <alignment horizontal="center" vertical="center" wrapText="1"/>
      <protection locked="0"/>
    </xf>
    <xf numFmtId="10" fontId="12" fillId="0" borderId="3" xfId="0" applyNumberFormat="1" applyFont="1" applyFill="1" applyBorder="1" applyAlignment="1" applyProtection="1">
      <alignment horizontal="center" vertical="center" wrapText="1"/>
      <protection locked="0"/>
    </xf>
    <xf numFmtId="10" fontId="12" fillId="0" borderId="4" xfId="0" applyNumberFormat="1" applyFont="1" applyFill="1" applyBorder="1" applyAlignment="1" applyProtection="1">
      <alignment horizontal="center" vertical="center" wrapText="1"/>
      <protection locked="0"/>
    </xf>
    <xf numFmtId="10" fontId="12" fillId="0" borderId="34" xfId="0" applyNumberFormat="1" applyFont="1" applyFill="1" applyBorder="1" applyAlignment="1" applyProtection="1">
      <alignment horizontal="center" vertical="center" wrapText="1"/>
      <protection locked="0"/>
    </xf>
    <xf numFmtId="10" fontId="12" fillId="0" borderId="33" xfId="0" applyNumberFormat="1" applyFont="1" applyFill="1" applyBorder="1" applyAlignment="1" applyProtection="1">
      <alignment horizontal="center" vertical="center" wrapText="1"/>
      <protection locked="0"/>
    </xf>
    <xf numFmtId="0" fontId="12" fillId="0" borderId="2" xfId="16" applyFont="1" applyFill="1" applyBorder="1" applyAlignment="1">
      <alignment horizontal="justify" vertical="top" wrapText="1"/>
    </xf>
    <xf numFmtId="0" fontId="12" fillId="0" borderId="5" xfId="16" applyFont="1" applyFill="1" applyBorder="1" applyAlignment="1">
      <alignment horizontal="justify" vertical="top" wrapText="1"/>
    </xf>
    <xf numFmtId="0" fontId="15" fillId="0" borderId="1" xfId="16" applyFont="1" applyFill="1" applyBorder="1" applyAlignment="1">
      <alignment horizontal="justify" vertical="top" wrapText="1"/>
    </xf>
    <xf numFmtId="0" fontId="12" fillId="0" borderId="4" xfId="16" applyFont="1" applyFill="1" applyBorder="1" applyAlignment="1">
      <alignment horizontal="justify" vertical="top" wrapText="1"/>
    </xf>
    <xf numFmtId="0" fontId="12" fillId="0" borderId="33" xfId="16" applyFont="1" applyBorder="1" applyAlignment="1">
      <alignment horizontal="center" vertical="top" wrapText="1"/>
    </xf>
    <xf numFmtId="0" fontId="12" fillId="0" borderId="21" xfId="16" applyFont="1" applyBorder="1" applyAlignment="1">
      <alignment horizontal="center" vertical="top" wrapText="1"/>
    </xf>
    <xf numFmtId="0" fontId="12" fillId="0" borderId="34" xfId="16" applyFont="1" applyBorder="1" applyAlignment="1">
      <alignment horizontal="center" vertical="top" wrapText="1"/>
    </xf>
    <xf numFmtId="0" fontId="12" fillId="0" borderId="33" xfId="16" applyFont="1" applyFill="1" applyBorder="1" applyAlignment="1">
      <alignment horizontal="justify" vertical="top" wrapText="1"/>
    </xf>
    <xf numFmtId="0" fontId="12" fillId="0" borderId="2" xfId="0" applyFont="1" applyFill="1" applyBorder="1" applyAlignment="1" applyProtection="1">
      <alignment horizontal="center" vertical="center" wrapText="1"/>
      <protection locked="0"/>
    </xf>
    <xf numFmtId="0" fontId="12" fillId="0" borderId="5" xfId="0" applyFont="1" applyFill="1" applyBorder="1" applyAlignment="1" applyProtection="1">
      <alignment horizontal="center" vertical="center" wrapText="1"/>
      <protection locked="0"/>
    </xf>
    <xf numFmtId="0" fontId="12" fillId="0" borderId="33" xfId="0" applyFont="1" applyFill="1" applyBorder="1" applyAlignment="1" applyProtection="1">
      <alignment horizontal="center" vertical="center" wrapText="1"/>
      <protection locked="0"/>
    </xf>
    <xf numFmtId="10" fontId="12" fillId="0" borderId="21" xfId="0" applyNumberFormat="1" applyFont="1" applyFill="1" applyBorder="1" applyAlignment="1" applyProtection="1">
      <alignment horizontal="center" vertical="center" wrapText="1"/>
      <protection locked="0"/>
    </xf>
    <xf numFmtId="0" fontId="12" fillId="0" borderId="34" xfId="16" applyFont="1" applyFill="1" applyBorder="1" applyAlignment="1">
      <alignment horizontal="justify" vertical="center" wrapText="1"/>
    </xf>
    <xf numFmtId="0" fontId="12" fillId="0" borderId="34" xfId="0" applyFont="1" applyFill="1" applyBorder="1" applyAlignment="1" applyProtection="1">
      <alignment horizontal="center" vertical="center" wrapText="1"/>
      <protection locked="0"/>
    </xf>
    <xf numFmtId="0" fontId="10" fillId="17" borderId="42" xfId="0" applyFont="1" applyFill="1" applyBorder="1" applyAlignment="1">
      <alignment horizontal="left" vertical="center" wrapText="1"/>
    </xf>
    <xf numFmtId="0" fontId="10" fillId="17" borderId="28" xfId="0" applyFont="1" applyFill="1" applyBorder="1" applyAlignment="1">
      <alignment horizontal="left" vertical="center" wrapText="1"/>
    </xf>
    <xf numFmtId="0" fontId="10" fillId="17" borderId="29" xfId="0" applyFont="1" applyFill="1" applyBorder="1" applyAlignment="1">
      <alignment horizontal="left" vertical="center" wrapText="1"/>
    </xf>
    <xf numFmtId="0" fontId="10" fillId="3" borderId="45" xfId="0" applyFont="1" applyFill="1" applyBorder="1" applyAlignment="1">
      <alignment horizontal="center" vertical="center" wrapText="1"/>
    </xf>
    <xf numFmtId="0" fontId="10" fillId="3" borderId="46" xfId="0" applyFont="1" applyFill="1" applyBorder="1" applyAlignment="1">
      <alignment horizontal="center" vertical="center" wrapText="1"/>
    </xf>
    <xf numFmtId="0" fontId="10" fillId="3" borderId="47" xfId="0" applyFont="1" applyFill="1" applyBorder="1" applyAlignment="1">
      <alignment horizontal="center" vertical="center" wrapText="1"/>
    </xf>
    <xf numFmtId="0" fontId="10" fillId="0" borderId="45" xfId="0" applyFont="1" applyBorder="1" applyAlignment="1">
      <alignment horizontal="center" vertical="center" wrapText="1"/>
    </xf>
    <xf numFmtId="0" fontId="10" fillId="0" borderId="46" xfId="0" applyFont="1" applyBorder="1" applyAlignment="1">
      <alignment horizontal="center" vertical="center" wrapText="1"/>
    </xf>
    <xf numFmtId="0" fontId="10" fillId="0" borderId="47" xfId="0" applyFont="1" applyBorder="1" applyAlignment="1">
      <alignment horizontal="center" vertical="center" wrapText="1"/>
    </xf>
    <xf numFmtId="0" fontId="2" fillId="17" borderId="12" xfId="16" applyFont="1" applyFill="1" applyBorder="1" applyAlignment="1">
      <alignment horizontal="center" vertical="center" wrapText="1"/>
    </xf>
    <xf numFmtId="0" fontId="2" fillId="17" borderId="3" xfId="16" applyFont="1" applyFill="1" applyBorder="1" applyAlignment="1">
      <alignment horizontal="center" vertical="center" wrapText="1"/>
    </xf>
    <xf numFmtId="0" fontId="2" fillId="17" borderId="4" xfId="16" applyFont="1" applyFill="1" applyBorder="1" applyAlignment="1">
      <alignment horizontal="center" vertical="center" wrapText="1"/>
    </xf>
    <xf numFmtId="0" fontId="2" fillId="17" borderId="33" xfId="16" applyFont="1" applyFill="1" applyBorder="1" applyAlignment="1">
      <alignment horizontal="center" vertical="center" wrapText="1"/>
    </xf>
    <xf numFmtId="0" fontId="15" fillId="17" borderId="15" xfId="16" applyFont="1" applyFill="1" applyBorder="1" applyAlignment="1">
      <alignment horizontal="center" vertical="center" wrapText="1"/>
    </xf>
    <xf numFmtId="0" fontId="15" fillId="17" borderId="35" xfId="16" applyFont="1" applyFill="1" applyBorder="1" applyAlignment="1">
      <alignment horizontal="center" vertical="center" wrapText="1"/>
    </xf>
    <xf numFmtId="0" fontId="2" fillId="17" borderId="57" xfId="16" applyFont="1" applyFill="1" applyBorder="1" applyAlignment="1">
      <alignment horizontal="center" vertical="center" wrapText="1"/>
    </xf>
    <xf numFmtId="0" fontId="2" fillId="17" borderId="44" xfId="16" applyFont="1" applyFill="1" applyBorder="1" applyAlignment="1">
      <alignment horizontal="center" vertical="center" wrapText="1"/>
    </xf>
    <xf numFmtId="0" fontId="0" fillId="0" borderId="22" xfId="0" applyBorder="1" applyAlignment="1">
      <alignment horizontal="center"/>
    </xf>
    <xf numFmtId="0" fontId="0" fillId="0" borderId="23" xfId="0" applyBorder="1" applyAlignment="1">
      <alignment horizontal="center"/>
    </xf>
    <xf numFmtId="0" fontId="0" fillId="0" borderId="24" xfId="0" applyBorder="1" applyAlignment="1">
      <alignment horizontal="center"/>
    </xf>
    <xf numFmtId="0" fontId="0" fillId="0" borderId="0" xfId="0" applyAlignment="1">
      <alignment horizontal="center"/>
    </xf>
    <xf numFmtId="0" fontId="0" fillId="0" borderId="26" xfId="0" applyBorder="1" applyAlignment="1">
      <alignment horizontal="center"/>
    </xf>
    <xf numFmtId="0" fontId="0" fillId="0" borderId="27" xfId="0" applyBorder="1" applyAlignment="1">
      <alignment horizontal="center"/>
    </xf>
    <xf numFmtId="0" fontId="32" fillId="17" borderId="16" xfId="0" applyFont="1" applyFill="1" applyBorder="1" applyAlignment="1">
      <alignment horizontal="center" vertical="center" wrapText="1"/>
    </xf>
    <xf numFmtId="0" fontId="32" fillId="17" borderId="3" xfId="0" applyFont="1" applyFill="1" applyBorder="1" applyAlignment="1">
      <alignment horizontal="center" vertical="center" wrapText="1"/>
    </xf>
    <xf numFmtId="0" fontId="32" fillId="17" borderId="9" xfId="0" applyFont="1" applyFill="1" applyBorder="1" applyAlignment="1">
      <alignment horizontal="center" vertical="center" wrapText="1"/>
    </xf>
    <xf numFmtId="0" fontId="64" fillId="0" borderId="17" xfId="0" applyFont="1" applyBorder="1" applyAlignment="1">
      <alignment horizontal="center" vertical="center" wrapText="1"/>
    </xf>
    <xf numFmtId="0" fontId="64" fillId="0" borderId="1" xfId="0" applyFont="1" applyBorder="1" applyAlignment="1">
      <alignment horizontal="center" vertical="center" wrapText="1"/>
    </xf>
    <xf numFmtId="0" fontId="64" fillId="0" borderId="10" xfId="0" applyFont="1" applyBorder="1" applyAlignment="1">
      <alignment horizontal="center" vertical="center" wrapText="1"/>
    </xf>
    <xf numFmtId="0" fontId="30" fillId="3" borderId="42" xfId="0" applyFont="1" applyFill="1" applyBorder="1" applyAlignment="1">
      <alignment horizontal="left" vertical="center" wrapText="1"/>
    </xf>
    <xf numFmtId="0" fontId="30" fillId="3" borderId="28" xfId="0" applyFont="1" applyFill="1" applyBorder="1" applyAlignment="1">
      <alignment horizontal="left" vertical="center" wrapText="1"/>
    </xf>
    <xf numFmtId="0" fontId="30" fillId="3" borderId="43" xfId="0" applyFont="1" applyFill="1" applyBorder="1" applyAlignment="1">
      <alignment horizontal="left" vertical="center" wrapText="1"/>
    </xf>
    <xf numFmtId="0" fontId="10" fillId="17" borderId="31" xfId="0" applyFont="1" applyFill="1" applyBorder="1" applyAlignment="1">
      <alignment horizontal="left" vertical="center" wrapText="1"/>
    </xf>
    <xf numFmtId="0" fontId="46" fillId="0" borderId="8" xfId="0" applyFont="1" applyBorder="1" applyAlignment="1">
      <alignment horizontal="center" vertical="center" wrapText="1"/>
    </xf>
    <xf numFmtId="0" fontId="46" fillId="0" borderId="6" xfId="0" applyFont="1" applyBorder="1" applyAlignment="1">
      <alignment horizontal="center" vertical="center" wrapText="1"/>
    </xf>
    <xf numFmtId="0" fontId="46" fillId="0" borderId="7" xfId="0" applyFont="1" applyBorder="1" applyAlignment="1">
      <alignment horizontal="center" vertical="center" wrapText="1"/>
    </xf>
    <xf numFmtId="0" fontId="46" fillId="0" borderId="1" xfId="0" applyFont="1" applyBorder="1" applyAlignment="1">
      <alignment horizontal="center" vertical="center"/>
    </xf>
    <xf numFmtId="3" fontId="19" fillId="17" borderId="33" xfId="0" applyNumberFormat="1" applyFont="1" applyFill="1" applyBorder="1" applyAlignment="1">
      <alignment horizontal="center" vertical="center" wrapText="1"/>
    </xf>
    <xf numFmtId="3" fontId="19" fillId="17" borderId="21" xfId="0" applyNumberFormat="1" applyFont="1" applyFill="1" applyBorder="1" applyAlignment="1">
      <alignment horizontal="center" vertical="center" wrapText="1"/>
    </xf>
    <xf numFmtId="3" fontId="19" fillId="17" borderId="34" xfId="0" applyNumberFormat="1" applyFont="1" applyFill="1" applyBorder="1" applyAlignment="1">
      <alignment horizontal="center" vertical="center" wrapText="1"/>
    </xf>
    <xf numFmtId="0" fontId="19" fillId="17" borderId="57" xfId="0" applyFont="1" applyFill="1" applyBorder="1" applyAlignment="1">
      <alignment horizontal="center" vertical="center" wrapText="1"/>
    </xf>
    <xf numFmtId="0" fontId="19" fillId="17" borderId="58" xfId="0" applyFont="1" applyFill="1" applyBorder="1" applyAlignment="1">
      <alignment horizontal="center" vertical="center" wrapText="1"/>
    </xf>
    <xf numFmtId="0" fontId="19" fillId="17" borderId="44" xfId="0" applyFont="1" applyFill="1" applyBorder="1" applyAlignment="1">
      <alignment horizontal="center" vertical="center" wrapText="1"/>
    </xf>
    <xf numFmtId="0" fontId="48" fillId="16" borderId="8" xfId="0" applyFont="1" applyFill="1" applyBorder="1" applyAlignment="1">
      <alignment horizontal="center" vertical="center"/>
    </xf>
    <xf numFmtId="0" fontId="48" fillId="16" borderId="6" xfId="0" applyFont="1" applyFill="1" applyBorder="1" applyAlignment="1">
      <alignment horizontal="center" vertical="center"/>
    </xf>
    <xf numFmtId="0" fontId="48" fillId="16" borderId="7" xfId="0" applyFont="1" applyFill="1" applyBorder="1" applyAlignment="1">
      <alignment horizontal="center" vertical="center"/>
    </xf>
    <xf numFmtId="0" fontId="48" fillId="16" borderId="1" xfId="0" applyFont="1" applyFill="1" applyBorder="1" applyAlignment="1">
      <alignment horizontal="center" vertical="center" wrapText="1"/>
    </xf>
    <xf numFmtId="0" fontId="19" fillId="17" borderId="33" xfId="0" applyFont="1" applyFill="1" applyBorder="1" applyAlignment="1">
      <alignment horizontal="center" vertical="center" wrapText="1"/>
    </xf>
    <xf numFmtId="0" fontId="19" fillId="17" borderId="21" xfId="0" applyFont="1" applyFill="1" applyBorder="1" applyAlignment="1">
      <alignment horizontal="center" vertical="center" wrapText="1"/>
    </xf>
    <xf numFmtId="0" fontId="19" fillId="17" borderId="34" xfId="0" applyFont="1" applyFill="1" applyBorder="1" applyAlignment="1">
      <alignment horizontal="center" vertical="center" wrapText="1"/>
    </xf>
    <xf numFmtId="0" fontId="15" fillId="17" borderId="16" xfId="0" applyFont="1" applyFill="1" applyBorder="1" applyAlignment="1">
      <alignment horizontal="center" vertical="center" wrapText="1"/>
    </xf>
    <xf numFmtId="0" fontId="15" fillId="17" borderId="3" xfId="0" applyFont="1" applyFill="1" applyBorder="1" applyAlignment="1">
      <alignment horizontal="center" vertical="center" wrapText="1"/>
    </xf>
    <xf numFmtId="0" fontId="15" fillId="17" borderId="9" xfId="0" applyFont="1" applyFill="1" applyBorder="1" applyAlignment="1">
      <alignment horizontal="center" vertical="center" wrapText="1"/>
    </xf>
    <xf numFmtId="0" fontId="15" fillId="17" borderId="17" xfId="0" applyFont="1" applyFill="1" applyBorder="1" applyAlignment="1">
      <alignment horizontal="center" vertical="center" wrapText="1"/>
    </xf>
    <xf numFmtId="0" fontId="15" fillId="17" borderId="1" xfId="0" applyFont="1" applyFill="1" applyBorder="1" applyAlignment="1">
      <alignment horizontal="center" vertical="center" wrapText="1"/>
    </xf>
    <xf numFmtId="0" fontId="15" fillId="17" borderId="10" xfId="0" applyFont="1" applyFill="1" applyBorder="1" applyAlignment="1">
      <alignment horizontal="center" vertical="center" wrapText="1"/>
    </xf>
    <xf numFmtId="0" fontId="15" fillId="17" borderId="59" xfId="0" applyFont="1" applyFill="1" applyBorder="1" applyAlignment="1">
      <alignment horizontal="center" vertical="center" wrapText="1"/>
    </xf>
    <xf numFmtId="0" fontId="15" fillId="17" borderId="4" xfId="0" applyFont="1" applyFill="1" applyBorder="1" applyAlignment="1">
      <alignment horizontal="center" vertical="center" wrapText="1"/>
    </xf>
    <xf numFmtId="0" fontId="15" fillId="17" borderId="11" xfId="0" applyFont="1" applyFill="1" applyBorder="1" applyAlignment="1">
      <alignment horizontal="center" vertical="center" wrapText="1"/>
    </xf>
    <xf numFmtId="0" fontId="52" fillId="17" borderId="12" xfId="0" applyFont="1" applyFill="1" applyBorder="1" applyAlignment="1">
      <alignment horizontal="center" vertical="center"/>
    </xf>
    <xf numFmtId="0" fontId="52" fillId="17" borderId="13" xfId="0" applyFont="1" applyFill="1" applyBorder="1" applyAlignment="1">
      <alignment horizontal="center" vertical="center"/>
    </xf>
    <xf numFmtId="0" fontId="52" fillId="17" borderId="14" xfId="0" applyFont="1" applyFill="1" applyBorder="1" applyAlignment="1">
      <alignment horizontal="center" vertical="center"/>
    </xf>
    <xf numFmtId="3" fontId="17" fillId="0" borderId="12" xfId="0" applyNumberFormat="1" applyFont="1" applyBorder="1" applyAlignment="1">
      <alignment horizontal="center" vertical="center"/>
    </xf>
    <xf numFmtId="3" fontId="17" fillId="0" borderId="13" xfId="0" applyNumberFormat="1" applyFont="1" applyBorder="1" applyAlignment="1">
      <alignment horizontal="center" vertical="center"/>
    </xf>
    <xf numFmtId="0" fontId="17" fillId="0" borderId="12" xfId="0" applyFont="1" applyFill="1" applyBorder="1" applyAlignment="1">
      <alignment horizontal="center" vertical="center" wrapText="1"/>
    </xf>
    <xf numFmtId="0" fontId="17" fillId="0" borderId="13" xfId="0" applyFont="1" applyFill="1" applyBorder="1" applyAlignment="1">
      <alignment horizontal="center" vertical="center" wrapText="1"/>
    </xf>
    <xf numFmtId="0" fontId="17" fillId="0" borderId="14" xfId="0" applyFont="1" applyFill="1" applyBorder="1" applyAlignment="1">
      <alignment horizontal="center" vertical="center" wrapText="1"/>
    </xf>
    <xf numFmtId="0" fontId="17" fillId="0" borderId="33" xfId="0" applyFont="1" applyFill="1" applyBorder="1" applyAlignment="1">
      <alignment horizontal="center" vertical="center" wrapText="1"/>
    </xf>
    <xf numFmtId="0" fontId="17" fillId="0" borderId="21" xfId="0" applyFont="1" applyFill="1" applyBorder="1" applyAlignment="1">
      <alignment horizontal="center" vertical="center" wrapText="1"/>
    </xf>
    <xf numFmtId="0" fontId="17" fillId="0" borderId="34" xfId="0" applyFont="1" applyFill="1" applyBorder="1" applyAlignment="1">
      <alignment horizontal="center" vertical="center" wrapText="1"/>
    </xf>
    <xf numFmtId="0" fontId="17" fillId="0" borderId="33" xfId="0" applyFont="1" applyFill="1" applyBorder="1" applyAlignment="1">
      <alignment horizontal="center" vertical="top" wrapText="1"/>
    </xf>
    <xf numFmtId="0" fontId="17" fillId="0" borderId="21" xfId="0" applyFont="1" applyFill="1" applyBorder="1" applyAlignment="1">
      <alignment horizontal="center" vertical="top" wrapText="1"/>
    </xf>
    <xf numFmtId="0" fontId="17" fillId="0" borderId="34" xfId="0" applyFont="1" applyFill="1" applyBorder="1" applyAlignment="1">
      <alignment horizontal="center" vertical="top" wrapText="1"/>
    </xf>
    <xf numFmtId="3" fontId="17" fillId="0" borderId="14" xfId="0" applyNumberFormat="1" applyFont="1" applyBorder="1" applyAlignment="1">
      <alignment horizontal="center" vertical="center"/>
    </xf>
    <xf numFmtId="0" fontId="54" fillId="17" borderId="26" xfId="19" applyFont="1" applyFill="1" applyBorder="1" applyAlignment="1">
      <alignment horizontal="left" vertical="center" wrapText="1"/>
    </xf>
    <xf numFmtId="0" fontId="54" fillId="17" borderId="27" xfId="19" applyFont="1" applyFill="1" applyBorder="1" applyAlignment="1">
      <alignment horizontal="left" vertical="center" wrapText="1"/>
    </xf>
    <xf numFmtId="0" fontId="54" fillId="17" borderId="37" xfId="19" applyFont="1" applyFill="1" applyBorder="1" applyAlignment="1">
      <alignment horizontal="left" vertical="center" wrapText="1"/>
    </xf>
    <xf numFmtId="0" fontId="11" fillId="15" borderId="45" xfId="0" applyFont="1" applyFill="1" applyBorder="1" applyAlignment="1">
      <alignment horizontal="left" vertical="center" wrapText="1"/>
    </xf>
    <xf numFmtId="0" fontId="11" fillId="15" borderId="46" xfId="0" applyFont="1" applyFill="1" applyBorder="1" applyAlignment="1">
      <alignment horizontal="left" vertical="center" wrapText="1"/>
    </xf>
    <xf numFmtId="0" fontId="11" fillId="15" borderId="47" xfId="0" applyFont="1" applyFill="1" applyBorder="1" applyAlignment="1">
      <alignment horizontal="left" vertical="center" wrapText="1"/>
    </xf>
    <xf numFmtId="0" fontId="33" fillId="0" borderId="22" xfId="19" applyFont="1" applyBorder="1" applyAlignment="1">
      <alignment horizontal="center" vertical="center" wrapText="1"/>
    </xf>
    <xf numFmtId="0" fontId="33" fillId="0" borderId="23" xfId="19" applyFont="1" applyBorder="1" applyAlignment="1">
      <alignment horizontal="center" vertical="center" wrapText="1"/>
    </xf>
    <xf numFmtId="0" fontId="33" fillId="0" borderId="46" xfId="19" applyFont="1" applyBorder="1" applyAlignment="1">
      <alignment horizontal="center" vertical="center" wrapText="1"/>
    </xf>
    <xf numFmtId="0" fontId="33" fillId="0" borderId="47" xfId="19" applyFont="1" applyBorder="1" applyAlignment="1">
      <alignment horizontal="center" vertical="center" wrapText="1"/>
    </xf>
    <xf numFmtId="0" fontId="2" fillId="17" borderId="45" xfId="0" applyFont="1" applyFill="1" applyBorder="1" applyAlignment="1">
      <alignment horizontal="center" vertical="center" wrapText="1"/>
    </xf>
    <xf numFmtId="0" fontId="2" fillId="17" borderId="46" xfId="0" applyFont="1" applyFill="1" applyBorder="1" applyAlignment="1">
      <alignment horizontal="center" vertical="center" wrapText="1"/>
    </xf>
    <xf numFmtId="0" fontId="2" fillId="17" borderId="47" xfId="0" applyFont="1" applyFill="1" applyBorder="1" applyAlignment="1">
      <alignment horizontal="center" vertical="center" wrapText="1"/>
    </xf>
    <xf numFmtId="0" fontId="2" fillId="17" borderId="30" xfId="0" applyFont="1" applyFill="1" applyBorder="1" applyAlignment="1">
      <alignment horizontal="center" vertical="center" wrapText="1"/>
    </xf>
    <xf numFmtId="0" fontId="2" fillId="17" borderId="38" xfId="0" applyFont="1" applyFill="1" applyBorder="1" applyAlignment="1">
      <alignment horizontal="center" vertical="center" wrapText="1"/>
    </xf>
    <xf numFmtId="0" fontId="2" fillId="17" borderId="5" xfId="0" applyFont="1" applyFill="1" applyBorder="1" applyAlignment="1">
      <alignment horizontal="center" vertical="center" wrapText="1"/>
    </xf>
    <xf numFmtId="0" fontId="2" fillId="17" borderId="40" xfId="0" applyFont="1" applyFill="1" applyBorder="1" applyAlignment="1">
      <alignment horizontal="center" vertical="center" wrapText="1"/>
    </xf>
    <xf numFmtId="0" fontId="2" fillId="17" borderId="41" xfId="0" applyFont="1" applyFill="1" applyBorder="1" applyAlignment="1">
      <alignment horizontal="center" vertical="center" wrapText="1"/>
    </xf>
    <xf numFmtId="0" fontId="2" fillId="17" borderId="15" xfId="0" applyFont="1" applyFill="1" applyBorder="1" applyAlignment="1">
      <alignment horizontal="center" vertical="center" wrapText="1"/>
    </xf>
    <xf numFmtId="0" fontId="2" fillId="17" borderId="35" xfId="0" applyFont="1" applyFill="1" applyBorder="1" applyAlignment="1">
      <alignment horizontal="center" vertical="center" wrapText="1"/>
    </xf>
    <xf numFmtId="0" fontId="2" fillId="17" borderId="20" xfId="0" applyFont="1" applyFill="1" applyBorder="1" applyAlignment="1">
      <alignment horizontal="center" vertical="center" wrapText="1"/>
    </xf>
    <xf numFmtId="0" fontId="2" fillId="17" borderId="18" xfId="0" applyFont="1" applyFill="1" applyBorder="1" applyAlignment="1">
      <alignment horizontal="center" vertical="center" wrapText="1"/>
    </xf>
    <xf numFmtId="0" fontId="24" fillId="17" borderId="8" xfId="0" applyFont="1" applyFill="1" applyBorder="1" applyAlignment="1">
      <alignment horizontal="center" vertical="center"/>
    </xf>
    <xf numFmtId="0" fontId="24" fillId="17" borderId="6" xfId="0" applyFont="1" applyFill="1" applyBorder="1" applyAlignment="1">
      <alignment horizontal="center" vertical="center"/>
    </xf>
    <xf numFmtId="0" fontId="24" fillId="17" borderId="7" xfId="0" applyFont="1" applyFill="1" applyBorder="1" applyAlignment="1">
      <alignment horizontal="center" vertical="center"/>
    </xf>
    <xf numFmtId="0" fontId="11" fillId="17" borderId="64" xfId="0" applyFont="1" applyFill="1" applyBorder="1" applyAlignment="1">
      <alignment horizontal="center" vertical="center" wrapText="1"/>
    </xf>
    <xf numFmtId="0" fontId="11" fillId="17" borderId="28" xfId="0" applyFont="1" applyFill="1" applyBorder="1" applyAlignment="1">
      <alignment horizontal="center" vertical="center" wrapText="1"/>
    </xf>
    <xf numFmtId="0" fontId="11" fillId="0" borderId="45" xfId="0" applyFont="1" applyBorder="1" applyAlignment="1">
      <alignment horizontal="left" vertical="center"/>
    </xf>
    <xf numFmtId="0" fontId="11" fillId="0" borderId="46" xfId="0" applyFont="1" applyBorder="1" applyAlignment="1">
      <alignment horizontal="left" vertical="center"/>
    </xf>
    <xf numFmtId="0" fontId="11" fillId="0" borderId="47" xfId="0" applyFont="1" applyBorder="1" applyAlignment="1">
      <alignment horizontal="left" vertical="center"/>
    </xf>
    <xf numFmtId="0" fontId="11" fillId="17" borderId="45" xfId="0" applyFont="1" applyFill="1" applyBorder="1" applyAlignment="1">
      <alignment horizontal="left" vertical="center"/>
    </xf>
    <xf numFmtId="0" fontId="11" fillId="17" borderId="46" xfId="0" applyFont="1" applyFill="1" applyBorder="1" applyAlignment="1">
      <alignment horizontal="left" vertical="center"/>
    </xf>
    <xf numFmtId="0" fontId="11" fillId="17" borderId="47" xfId="0" applyFont="1" applyFill="1" applyBorder="1" applyAlignment="1">
      <alignment horizontal="left" vertical="center"/>
    </xf>
    <xf numFmtId="0" fontId="11" fillId="17" borderId="45" xfId="0" applyFont="1" applyFill="1" applyBorder="1" applyAlignment="1">
      <alignment horizontal="left" vertical="center" wrapText="1"/>
    </xf>
    <xf numFmtId="0" fontId="11" fillId="17" borderId="46" xfId="0" applyFont="1" applyFill="1" applyBorder="1" applyAlignment="1">
      <alignment horizontal="left" vertical="center" wrapText="1"/>
    </xf>
    <xf numFmtId="0" fontId="11" fillId="17" borderId="47" xfId="0" applyFont="1" applyFill="1" applyBorder="1" applyAlignment="1">
      <alignment horizontal="left" vertical="center" wrapText="1"/>
    </xf>
    <xf numFmtId="0" fontId="0" fillId="25" borderId="2" xfId="0" applyFill="1" applyBorder="1" applyAlignment="1">
      <alignment horizontal="left" vertical="center"/>
    </xf>
    <xf numFmtId="0" fontId="0" fillId="25" borderId="5" xfId="0" applyFill="1" applyBorder="1" applyAlignment="1">
      <alignment horizontal="left" vertical="center"/>
    </xf>
    <xf numFmtId="0" fontId="0" fillId="0" borderId="19" xfId="0" applyBorder="1" applyAlignment="1">
      <alignment horizontal="left" vertical="center"/>
    </xf>
    <xf numFmtId="0" fontId="0" fillId="0" borderId="13" xfId="0" applyBorder="1" applyAlignment="1">
      <alignment horizontal="left" vertical="center"/>
    </xf>
    <xf numFmtId="0" fontId="0" fillId="0" borderId="38" xfId="0" applyBorder="1" applyAlignment="1">
      <alignment horizontal="left" vertical="center"/>
    </xf>
    <xf numFmtId="0" fontId="74" fillId="18" borderId="39" xfId="0" applyFont="1" applyFill="1" applyBorder="1" applyAlignment="1">
      <alignment horizontal="center"/>
    </xf>
    <xf numFmtId="0" fontId="74" fillId="18" borderId="30" xfId="0" applyFont="1" applyFill="1" applyBorder="1" applyAlignment="1">
      <alignment horizontal="center"/>
    </xf>
    <xf numFmtId="0" fontId="74" fillId="18" borderId="31" xfId="0" applyFont="1" applyFill="1" applyBorder="1" applyAlignment="1">
      <alignment horizontal="center"/>
    </xf>
    <xf numFmtId="0" fontId="48" fillId="16" borderId="1" xfId="0" applyFont="1" applyFill="1" applyBorder="1" applyAlignment="1">
      <alignment horizontal="center" vertical="center"/>
    </xf>
    <xf numFmtId="0" fontId="74" fillId="18" borderId="39" xfId="0" applyFont="1" applyFill="1" applyBorder="1" applyAlignment="1">
      <alignment horizontal="center" vertical="center"/>
    </xf>
    <xf numFmtId="0" fontId="74" fillId="18" borderId="30" xfId="0" applyFont="1" applyFill="1" applyBorder="1" applyAlignment="1">
      <alignment horizontal="center" vertical="center"/>
    </xf>
    <xf numFmtId="0" fontId="74" fillId="18" borderId="31" xfId="0" applyFont="1" applyFill="1" applyBorder="1" applyAlignment="1">
      <alignment horizontal="center" vertical="center"/>
    </xf>
    <xf numFmtId="0" fontId="0" fillId="0" borderId="19" xfId="0" applyFill="1" applyBorder="1" applyAlignment="1">
      <alignment horizontal="left" vertical="center"/>
    </xf>
    <xf numFmtId="0" fontId="0" fillId="0" borderId="13" xfId="0" applyFill="1" applyBorder="1" applyAlignment="1">
      <alignment horizontal="left" vertical="center"/>
    </xf>
    <xf numFmtId="0" fontId="0" fillId="0" borderId="38" xfId="0" applyFill="1" applyBorder="1" applyAlignment="1">
      <alignment horizontal="left" vertical="center"/>
    </xf>
    <xf numFmtId="0" fontId="0" fillId="0" borderId="2" xfId="0" applyFill="1" applyBorder="1" applyAlignment="1">
      <alignment horizontal="left" vertical="center"/>
    </xf>
    <xf numFmtId="0" fontId="0" fillId="0" borderId="5" xfId="0" applyFill="1" applyBorder="1" applyAlignment="1">
      <alignment horizontal="left" vertical="center"/>
    </xf>
    <xf numFmtId="2" fontId="0" fillId="0" borderId="19" xfId="0" applyNumberFormat="1" applyBorder="1" applyAlignment="1">
      <alignment horizontal="left" vertical="center"/>
    </xf>
    <xf numFmtId="2" fontId="0" fillId="0" borderId="13" xfId="0" applyNumberFormat="1" applyBorder="1" applyAlignment="1">
      <alignment horizontal="left" vertical="center"/>
    </xf>
    <xf numFmtId="2" fontId="0" fillId="0" borderId="14" xfId="0" applyNumberFormat="1" applyBorder="1" applyAlignment="1">
      <alignment horizontal="left" vertical="center"/>
    </xf>
    <xf numFmtId="2" fontId="0" fillId="25" borderId="2" xfId="0" applyNumberFormat="1" applyFill="1" applyBorder="1" applyAlignment="1">
      <alignment horizontal="left" vertical="center"/>
    </xf>
    <xf numFmtId="2" fontId="0" fillId="25" borderId="34" xfId="0" applyNumberFormat="1" applyFill="1" applyBorder="1" applyAlignment="1">
      <alignment horizontal="left" vertical="center"/>
    </xf>
    <xf numFmtId="0" fontId="0" fillId="0" borderId="19" xfId="0" applyFont="1" applyFill="1" applyBorder="1" applyAlignment="1">
      <alignment horizontal="left" vertical="center"/>
    </xf>
    <xf numFmtId="0" fontId="0" fillId="0" borderId="38" xfId="0" applyFont="1" applyFill="1" applyBorder="1" applyAlignment="1">
      <alignment horizontal="left" vertical="center"/>
    </xf>
    <xf numFmtId="0" fontId="74" fillId="18" borderId="16" xfId="0" applyFont="1" applyFill="1" applyBorder="1" applyAlignment="1">
      <alignment horizontal="center" vertical="center"/>
    </xf>
    <xf numFmtId="0" fontId="74" fillId="18" borderId="3" xfId="0" applyFont="1" applyFill="1" applyBorder="1" applyAlignment="1">
      <alignment horizontal="center" vertical="center"/>
    </xf>
    <xf numFmtId="0" fontId="74" fillId="18" borderId="9" xfId="0" applyFont="1" applyFill="1" applyBorder="1" applyAlignment="1">
      <alignment horizontal="center" vertical="center"/>
    </xf>
    <xf numFmtId="0" fontId="0" fillId="0" borderId="19" xfId="0" applyFont="1" applyBorder="1" applyAlignment="1">
      <alignment horizontal="left" vertical="center"/>
    </xf>
    <xf numFmtId="0" fontId="0" fillId="0" borderId="38" xfId="0" applyFont="1" applyBorder="1" applyAlignment="1">
      <alignment horizontal="left" vertical="center"/>
    </xf>
    <xf numFmtId="0" fontId="0" fillId="0" borderId="14" xfId="0" applyBorder="1" applyAlignment="1">
      <alignment horizontal="left" vertical="center"/>
    </xf>
    <xf numFmtId="0" fontId="73" fillId="17" borderId="45" xfId="0" applyFont="1" applyFill="1" applyBorder="1" applyAlignment="1">
      <alignment horizontal="left" vertical="center"/>
    </xf>
    <xf numFmtId="0" fontId="73" fillId="17" borderId="47" xfId="0" applyFont="1" applyFill="1" applyBorder="1" applyAlignment="1">
      <alignment horizontal="left" vertical="center"/>
    </xf>
    <xf numFmtId="0" fontId="0" fillId="0" borderId="45" xfId="0" applyBorder="1" applyAlignment="1">
      <alignment horizontal="center" vertical="center"/>
    </xf>
    <xf numFmtId="0" fontId="0" fillId="0" borderId="46" xfId="0" applyBorder="1" applyAlignment="1">
      <alignment horizontal="center" vertical="center"/>
    </xf>
    <xf numFmtId="0" fontId="0" fillId="0" borderId="47" xfId="0" applyBorder="1" applyAlignment="1">
      <alignment horizontal="center" vertical="center"/>
    </xf>
    <xf numFmtId="0" fontId="0" fillId="0" borderId="36" xfId="0" applyBorder="1" applyAlignment="1">
      <alignment horizontal="center"/>
    </xf>
    <xf numFmtId="0" fontId="0" fillId="0" borderId="25" xfId="0" applyBorder="1" applyAlignment="1">
      <alignment horizontal="center"/>
    </xf>
    <xf numFmtId="0" fontId="0" fillId="0" borderId="37" xfId="0" applyBorder="1" applyAlignment="1">
      <alignment horizontal="center"/>
    </xf>
    <xf numFmtId="0" fontId="71" fillId="17" borderId="39" xfId="0" applyFont="1" applyFill="1" applyBorder="1" applyAlignment="1">
      <alignment horizontal="center" vertical="center"/>
    </xf>
    <xf numFmtId="0" fontId="71" fillId="17" borderId="30" xfId="0" applyFont="1" applyFill="1" applyBorder="1" applyAlignment="1">
      <alignment horizontal="center" vertical="center"/>
    </xf>
    <xf numFmtId="0" fontId="71" fillId="17" borderId="31" xfId="0" applyFont="1" applyFill="1" applyBorder="1" applyAlignment="1">
      <alignment horizontal="center" vertical="center"/>
    </xf>
    <xf numFmtId="0" fontId="72" fillId="17" borderId="74" xfId="0" applyFont="1" applyFill="1" applyBorder="1" applyAlignment="1">
      <alignment horizontal="center" vertical="center" wrapText="1"/>
    </xf>
    <xf numFmtId="0" fontId="72" fillId="17" borderId="51" xfId="0" applyFont="1" applyFill="1" applyBorder="1" applyAlignment="1">
      <alignment horizontal="center" vertical="center" wrapText="1"/>
    </xf>
    <xf numFmtId="0" fontId="72" fillId="17" borderId="53" xfId="0" applyFont="1" applyFill="1" applyBorder="1" applyAlignment="1">
      <alignment horizontal="center" vertical="center" wrapText="1"/>
    </xf>
    <xf numFmtId="0" fontId="72" fillId="0" borderId="42" xfId="0" applyFont="1" applyBorder="1" applyAlignment="1">
      <alignment horizontal="center"/>
    </xf>
    <xf numFmtId="0" fontId="72" fillId="0" borderId="28" xfId="0" applyFont="1" applyBorder="1" applyAlignment="1">
      <alignment horizontal="center"/>
    </xf>
    <xf numFmtId="0" fontId="72" fillId="0" borderId="29" xfId="0" applyFont="1" applyBorder="1" applyAlignment="1">
      <alignment horizontal="center"/>
    </xf>
    <xf numFmtId="0" fontId="72" fillId="0" borderId="45" xfId="0" applyFont="1" applyBorder="1" applyAlignment="1">
      <alignment horizontal="center"/>
    </xf>
    <xf numFmtId="0" fontId="72" fillId="0" borderId="46" xfId="0" applyFont="1" applyBorder="1" applyAlignment="1">
      <alignment horizontal="center"/>
    </xf>
    <xf numFmtId="0" fontId="72" fillId="0" borderId="47" xfId="0" applyFont="1" applyBorder="1" applyAlignment="1">
      <alignment horizontal="center"/>
    </xf>
    <xf numFmtId="0" fontId="73" fillId="17" borderId="22" xfId="0" applyFont="1" applyFill="1" applyBorder="1" applyAlignment="1">
      <alignment horizontal="left" vertical="center"/>
    </xf>
    <xf numFmtId="0" fontId="73" fillId="17" borderId="36" xfId="0" applyFont="1" applyFill="1" applyBorder="1" applyAlignment="1">
      <alignment horizontal="left" vertical="center"/>
    </xf>
    <xf numFmtId="0" fontId="78" fillId="32" borderId="78" xfId="0" applyFont="1" applyFill="1" applyBorder="1" applyAlignment="1">
      <alignment horizontal="center" vertical="center" wrapText="1"/>
    </xf>
    <xf numFmtId="0" fontId="85" fillId="17" borderId="0" xfId="0" applyFont="1" applyFill="1" applyBorder="1" applyAlignment="1">
      <alignment horizontal="left" vertical="top" wrapText="1"/>
    </xf>
    <xf numFmtId="0" fontId="83" fillId="32" borderId="78" xfId="0" applyFont="1" applyFill="1" applyBorder="1" applyAlignment="1">
      <alignment horizontal="center" vertical="top" wrapText="1"/>
    </xf>
    <xf numFmtId="0" fontId="83" fillId="32" borderId="81" xfId="0" applyFont="1" applyFill="1" applyBorder="1" applyAlignment="1">
      <alignment horizontal="left" vertical="top" wrapText="1"/>
    </xf>
    <xf numFmtId="9" fontId="83" fillId="32" borderId="81" xfId="2871" applyFont="1" applyFill="1" applyBorder="1" applyAlignment="1">
      <alignment horizontal="left" vertical="top" wrapText="1"/>
    </xf>
    <xf numFmtId="0" fontId="86" fillId="38" borderId="83" xfId="0" applyFont="1" applyFill="1" applyBorder="1" applyAlignment="1">
      <alignment vertical="top" wrapText="1"/>
    </xf>
    <xf numFmtId="0" fontId="85" fillId="37" borderId="84" xfId="0" applyFont="1" applyFill="1" applyBorder="1" applyAlignment="1">
      <alignment horizontal="center" vertical="top" wrapText="1"/>
    </xf>
    <xf numFmtId="0" fontId="85" fillId="37" borderId="85" xfId="0" applyFont="1" applyFill="1" applyBorder="1" applyAlignment="1">
      <alignment horizontal="center" vertical="top" wrapText="1"/>
    </xf>
    <xf numFmtId="0" fontId="85" fillId="37" borderId="86" xfId="0" applyFont="1" applyFill="1" applyBorder="1" applyAlignment="1">
      <alignment horizontal="center" vertical="top" wrapText="1"/>
    </xf>
    <xf numFmtId="0" fontId="85" fillId="35" borderId="82" xfId="0" applyFont="1" applyFill="1" applyBorder="1" applyAlignment="1">
      <alignment horizontal="left" vertical="top" wrapText="1"/>
    </xf>
    <xf numFmtId="0" fontId="85" fillId="35" borderId="81" xfId="0" applyFont="1" applyFill="1" applyBorder="1" applyAlignment="1">
      <alignment horizontal="left" vertical="top" wrapText="1"/>
    </xf>
    <xf numFmtId="0" fontId="83" fillId="26" borderId="81" xfId="0" applyFont="1" applyFill="1" applyBorder="1" applyAlignment="1">
      <alignment horizontal="left" vertical="top" wrapText="1"/>
    </xf>
    <xf numFmtId="0" fontId="3" fillId="0" borderId="3" xfId="0" applyFont="1" applyBorder="1" applyAlignment="1">
      <alignment horizontal="center" vertical="center" wrapText="1"/>
    </xf>
    <xf numFmtId="0" fontId="3" fillId="0" borderId="9" xfId="0" applyFont="1" applyBorder="1" applyAlignment="1">
      <alignment horizontal="center" vertical="center" wrapText="1"/>
    </xf>
    <xf numFmtId="0" fontId="3" fillId="0" borderId="1" xfId="0" applyFont="1" applyBorder="1" applyAlignment="1">
      <alignment horizontal="center" vertical="center" wrapText="1"/>
    </xf>
    <xf numFmtId="0" fontId="3" fillId="0" borderId="10" xfId="0" applyFont="1" applyBorder="1" applyAlignment="1">
      <alignment horizontal="center" vertical="center" wrapText="1"/>
    </xf>
    <xf numFmtId="0" fontId="3" fillId="29" borderId="3" xfId="0" applyFont="1" applyFill="1" applyBorder="1" applyAlignment="1">
      <alignment horizontal="center" vertical="center" wrapText="1"/>
    </xf>
    <xf numFmtId="0" fontId="3" fillId="29" borderId="9" xfId="0" applyFont="1" applyFill="1" applyBorder="1" applyAlignment="1">
      <alignment horizontal="center" vertical="center" wrapText="1"/>
    </xf>
    <xf numFmtId="0" fontId="3" fillId="29" borderId="1" xfId="0" applyFont="1" applyFill="1" applyBorder="1" applyAlignment="1">
      <alignment horizontal="center" vertical="center" wrapText="1"/>
    </xf>
    <xf numFmtId="0" fontId="3" fillId="29" borderId="10"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9"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0" borderId="16" xfId="0" applyFont="1" applyBorder="1" applyAlignment="1">
      <alignment horizontal="center" vertical="center" wrapText="1"/>
    </xf>
    <xf numFmtId="0" fontId="3" fillId="0" borderId="17" xfId="0" applyFont="1" applyBorder="1" applyAlignment="1">
      <alignment horizontal="center" vertical="center" wrapText="1"/>
    </xf>
    <xf numFmtId="0" fontId="3" fillId="29" borderId="16" xfId="0" applyFont="1" applyFill="1" applyBorder="1" applyAlignment="1">
      <alignment horizontal="center" vertical="center" wrapText="1"/>
    </xf>
    <xf numFmtId="0" fontId="3" fillId="29" borderId="17" xfId="0" applyFont="1" applyFill="1" applyBorder="1" applyAlignment="1">
      <alignment horizontal="center" vertical="center" wrapText="1"/>
    </xf>
    <xf numFmtId="0" fontId="3" fillId="0" borderId="16" xfId="0" applyFont="1" applyFill="1" applyBorder="1" applyAlignment="1">
      <alignment horizontal="center" vertical="center" wrapText="1"/>
    </xf>
    <xf numFmtId="0" fontId="3" fillId="0" borderId="17" xfId="0" applyFont="1" applyFill="1" applyBorder="1" applyAlignment="1">
      <alignment horizontal="center" vertical="center" wrapText="1"/>
    </xf>
    <xf numFmtId="0" fontId="11" fillId="3" borderId="45" xfId="0" applyFont="1" applyFill="1" applyBorder="1" applyAlignment="1">
      <alignment horizontal="left" vertical="center"/>
    </xf>
    <xf numFmtId="0" fontId="11" fillId="3" borderId="46" xfId="0" applyFont="1" applyFill="1" applyBorder="1" applyAlignment="1">
      <alignment horizontal="left" vertical="center"/>
    </xf>
    <xf numFmtId="0" fontId="11" fillId="3" borderId="47" xfId="0" applyFont="1" applyFill="1" applyBorder="1" applyAlignment="1">
      <alignment horizontal="left" vertical="center"/>
    </xf>
    <xf numFmtId="0" fontId="11" fillId="3" borderId="45" xfId="0" applyFont="1" applyFill="1" applyBorder="1" applyAlignment="1">
      <alignment horizontal="left" vertical="center" wrapText="1"/>
    </xf>
    <xf numFmtId="0" fontId="11" fillId="3" borderId="46" xfId="0" applyFont="1" applyFill="1" applyBorder="1" applyAlignment="1">
      <alignment horizontal="left" vertical="center" wrapText="1"/>
    </xf>
    <xf numFmtId="0" fontId="11" fillId="3" borderId="47" xfId="0" applyFont="1" applyFill="1" applyBorder="1" applyAlignment="1">
      <alignment horizontal="left" vertical="center" wrapText="1"/>
    </xf>
    <xf numFmtId="10" fontId="4" fillId="17" borderId="13" xfId="16" applyNumberFormat="1" applyFill="1" applyBorder="1" applyAlignment="1">
      <alignment horizontal="center" vertical="center" wrapText="1"/>
    </xf>
    <xf numFmtId="10" fontId="4" fillId="17" borderId="88" xfId="16" applyNumberFormat="1" applyFill="1" applyBorder="1" applyAlignment="1">
      <alignment horizontal="center" vertical="center" wrapText="1"/>
    </xf>
    <xf numFmtId="0" fontId="2" fillId="17" borderId="58" xfId="0" applyFont="1" applyFill="1" applyBorder="1" applyAlignment="1">
      <alignment horizontal="center" vertical="center" wrapText="1"/>
    </xf>
    <xf numFmtId="10" fontId="4" fillId="17" borderId="21" xfId="16" applyNumberFormat="1" applyFill="1" applyBorder="1" applyAlignment="1">
      <alignment horizontal="center" vertical="center" wrapText="1"/>
    </xf>
    <xf numFmtId="0" fontId="2" fillId="21" borderId="45" xfId="0" applyFont="1" applyFill="1" applyBorder="1" applyAlignment="1">
      <alignment horizontal="center" vertical="center" wrapText="1"/>
    </xf>
    <xf numFmtId="0" fontId="2" fillId="21" borderId="46" xfId="0" applyFont="1" applyFill="1" applyBorder="1" applyAlignment="1">
      <alignment horizontal="center" vertical="center" wrapText="1"/>
    </xf>
    <xf numFmtId="0" fontId="2" fillId="21" borderId="47" xfId="0" applyFont="1" applyFill="1" applyBorder="1" applyAlignment="1">
      <alignment horizontal="center" vertical="center" wrapText="1"/>
    </xf>
    <xf numFmtId="3" fontId="20" fillId="0" borderId="31" xfId="0" applyNumberFormat="1" applyFont="1" applyFill="1" applyBorder="1" applyAlignment="1">
      <alignment horizontal="center" vertical="center" wrapText="1"/>
    </xf>
    <xf numFmtId="3" fontId="20" fillId="0" borderId="16" xfId="0" applyNumberFormat="1" applyFont="1" applyFill="1" applyBorder="1" applyAlignment="1">
      <alignment horizontal="center" vertical="center" wrapText="1"/>
    </xf>
    <xf numFmtId="3" fontId="20" fillId="0" borderId="3" xfId="0" applyNumberFormat="1" applyFont="1" applyFill="1" applyBorder="1" applyAlignment="1">
      <alignment horizontal="center" vertical="center" wrapText="1"/>
    </xf>
    <xf numFmtId="3" fontId="20" fillId="0" borderId="57" xfId="0" applyNumberFormat="1" applyFont="1" applyFill="1" applyBorder="1" applyAlignment="1">
      <alignment horizontal="center" vertical="center" wrapText="1"/>
    </xf>
    <xf numFmtId="0" fontId="52" fillId="0" borderId="12" xfId="0" applyFont="1" applyFill="1" applyBorder="1" applyAlignment="1">
      <alignment horizontal="center" vertical="center"/>
    </xf>
    <xf numFmtId="0" fontId="52" fillId="0" borderId="33" xfId="0" applyFont="1" applyFill="1" applyBorder="1" applyAlignment="1">
      <alignment horizontal="center" vertical="center"/>
    </xf>
    <xf numFmtId="0" fontId="52" fillId="0" borderId="33" xfId="0" applyFont="1" applyFill="1" applyBorder="1" applyAlignment="1">
      <alignment horizontal="center" vertical="center" wrapText="1"/>
    </xf>
    <xf numFmtId="3" fontId="52" fillId="0" borderId="33" xfId="0" applyNumberFormat="1" applyFont="1" applyFill="1" applyBorder="1" applyAlignment="1">
      <alignment horizontal="center" vertical="center" wrapText="1"/>
    </xf>
    <xf numFmtId="0" fontId="52" fillId="0" borderId="57" xfId="0" applyFont="1" applyFill="1" applyBorder="1" applyAlignment="1">
      <alignment horizontal="center" vertical="center"/>
    </xf>
    <xf numFmtId="179" fontId="52" fillId="0" borderId="72" xfId="2866" applyNumberFormat="1" applyFont="1" applyFill="1" applyBorder="1" applyAlignment="1">
      <alignment horizontal="center" vertical="center"/>
    </xf>
    <xf numFmtId="179" fontId="52" fillId="0" borderId="17" xfId="2866" applyNumberFormat="1" applyFont="1" applyFill="1" applyBorder="1" applyAlignment="1">
      <alignment horizontal="center" vertical="center"/>
    </xf>
    <xf numFmtId="179" fontId="52" fillId="0" borderId="1" xfId="2866" applyNumberFormat="1" applyFont="1" applyFill="1" applyBorder="1" applyAlignment="1">
      <alignment horizontal="center" vertical="center"/>
    </xf>
    <xf numFmtId="3" fontId="20" fillId="0" borderId="58" xfId="0" applyNumberFormat="1" applyFont="1" applyFill="1" applyBorder="1" applyAlignment="1">
      <alignment horizontal="center" vertical="center" wrapText="1"/>
    </xf>
    <xf numFmtId="0" fontId="52" fillId="0" borderId="13" xfId="0" applyFont="1" applyFill="1" applyBorder="1" applyAlignment="1">
      <alignment horizontal="center" vertical="center"/>
    </xf>
    <xf numFmtId="0" fontId="52" fillId="0" borderId="21" xfId="0" applyFont="1" applyFill="1" applyBorder="1" applyAlignment="1">
      <alignment horizontal="center" vertical="center"/>
    </xf>
    <xf numFmtId="0" fontId="52" fillId="0" borderId="21" xfId="0" applyFont="1" applyFill="1" applyBorder="1" applyAlignment="1">
      <alignment horizontal="center" vertical="center" wrapText="1"/>
    </xf>
    <xf numFmtId="3" fontId="52" fillId="0" borderId="21" xfId="0" applyNumberFormat="1" applyFont="1" applyFill="1" applyBorder="1" applyAlignment="1">
      <alignment horizontal="center" vertical="center" wrapText="1"/>
    </xf>
    <xf numFmtId="0" fontId="52" fillId="0" borderId="58" xfId="0" applyFont="1" applyFill="1" applyBorder="1" applyAlignment="1">
      <alignment horizontal="center" vertical="center"/>
    </xf>
    <xf numFmtId="179" fontId="52" fillId="0" borderId="53" xfId="2866" applyNumberFormat="1" applyFont="1" applyFill="1" applyBorder="1" applyAlignment="1">
      <alignment horizontal="center" vertical="center"/>
    </xf>
    <xf numFmtId="179" fontId="52" fillId="0" borderId="19" xfId="2866" applyNumberFormat="1" applyFont="1" applyFill="1" applyBorder="1" applyAlignment="1">
      <alignment horizontal="center" vertical="center"/>
    </xf>
    <xf numFmtId="179" fontId="52" fillId="0" borderId="2" xfId="2866" applyNumberFormat="1" applyFont="1" applyFill="1" applyBorder="1" applyAlignment="1">
      <alignment horizontal="center" vertical="center"/>
    </xf>
    <xf numFmtId="179" fontId="52" fillId="0" borderId="29" xfId="2866" applyNumberFormat="1" applyFont="1" applyFill="1" applyBorder="1" applyAlignment="1">
      <alignment horizontal="center" vertical="center"/>
    </xf>
    <xf numFmtId="179" fontId="52" fillId="0" borderId="59" xfId="2866" applyNumberFormat="1" applyFont="1" applyFill="1" applyBorder="1" applyAlignment="1">
      <alignment horizontal="center" vertical="center"/>
    </xf>
    <xf numFmtId="179" fontId="52" fillId="0" borderId="4" xfId="2866" applyNumberFormat="1" applyFont="1" applyFill="1" applyBorder="1" applyAlignment="1">
      <alignment horizontal="center" vertical="center"/>
    </xf>
    <xf numFmtId="3" fontId="20" fillId="0" borderId="44" xfId="0" applyNumberFormat="1" applyFont="1" applyFill="1" applyBorder="1" applyAlignment="1">
      <alignment horizontal="center" vertical="center" wrapText="1"/>
    </xf>
    <xf numFmtId="0" fontId="52" fillId="0" borderId="14" xfId="0" applyFont="1" applyFill="1" applyBorder="1" applyAlignment="1">
      <alignment horizontal="center" vertical="center"/>
    </xf>
    <xf numFmtId="0" fontId="52" fillId="0" borderId="34" xfId="0" applyFont="1" applyFill="1" applyBorder="1" applyAlignment="1">
      <alignment horizontal="center" vertical="center"/>
    </xf>
    <xf numFmtId="0" fontId="52" fillId="0" borderId="34" xfId="0" applyFont="1" applyFill="1" applyBorder="1" applyAlignment="1">
      <alignment horizontal="center" vertical="center" wrapText="1"/>
    </xf>
    <xf numFmtId="3" fontId="52" fillId="0" borderId="34" xfId="0" applyNumberFormat="1" applyFont="1" applyFill="1" applyBorder="1" applyAlignment="1">
      <alignment horizontal="center" vertical="center" wrapText="1"/>
    </xf>
    <xf numFmtId="0" fontId="52" fillId="0" borderId="44" xfId="0" applyFont="1" applyFill="1" applyBorder="1" applyAlignment="1">
      <alignment horizontal="center" vertical="center"/>
    </xf>
    <xf numFmtId="3" fontId="47" fillId="0" borderId="9" xfId="0" applyNumberFormat="1" applyFont="1" applyFill="1" applyBorder="1" applyAlignment="1">
      <alignment horizontal="center" vertical="center"/>
    </xf>
    <xf numFmtId="3" fontId="47" fillId="0" borderId="16" xfId="0" applyNumberFormat="1" applyFont="1" applyFill="1" applyBorder="1" applyAlignment="1">
      <alignment horizontal="center" vertical="center"/>
    </xf>
    <xf numFmtId="3" fontId="47" fillId="0" borderId="35" xfId="0" applyNumberFormat="1" applyFont="1" applyFill="1" applyBorder="1" applyAlignment="1">
      <alignment horizontal="center" vertical="center"/>
    </xf>
    <xf numFmtId="3" fontId="17" fillId="0" borderId="3" xfId="0" applyNumberFormat="1" applyFont="1" applyFill="1" applyBorder="1" applyAlignment="1">
      <alignment horizontal="center" vertical="center"/>
    </xf>
    <xf numFmtId="3" fontId="17" fillId="0" borderId="57" xfId="0" applyNumberFormat="1" applyFont="1" applyFill="1" applyBorder="1" applyAlignment="1">
      <alignment horizontal="center" vertical="center" wrapText="1"/>
    </xf>
    <xf numFmtId="0" fontId="18" fillId="0" borderId="12" xfId="0" applyFont="1" applyFill="1" applyBorder="1" applyAlignment="1">
      <alignment horizontal="center" vertical="center" wrapText="1"/>
    </xf>
    <xf numFmtId="0" fontId="47" fillId="0" borderId="33" xfId="0" applyFont="1" applyFill="1" applyBorder="1" applyAlignment="1">
      <alignment horizontal="center" vertical="center" wrapText="1"/>
    </xf>
    <xf numFmtId="0" fontId="18" fillId="0" borderId="33" xfId="0" applyFont="1" applyFill="1" applyBorder="1" applyAlignment="1">
      <alignment horizontal="center" vertical="center" wrapText="1"/>
    </xf>
    <xf numFmtId="3" fontId="17" fillId="0" borderId="33" xfId="0" applyNumberFormat="1" applyFont="1" applyFill="1" applyBorder="1" applyAlignment="1">
      <alignment horizontal="center" vertical="center" wrapText="1"/>
    </xf>
    <xf numFmtId="1" fontId="17" fillId="0" borderId="33" xfId="0" applyNumberFormat="1" applyFont="1" applyFill="1" applyBorder="1" applyAlignment="1">
      <alignment horizontal="center" vertical="center" wrapText="1"/>
    </xf>
    <xf numFmtId="3" fontId="47" fillId="0" borderId="33" xfId="0" applyNumberFormat="1" applyFont="1" applyFill="1" applyBorder="1" applyAlignment="1">
      <alignment horizontal="center" vertical="center"/>
    </xf>
    <xf numFmtId="0" fontId="47" fillId="0" borderId="57" xfId="0" applyFont="1" applyFill="1" applyBorder="1" applyAlignment="1">
      <alignment horizontal="center" vertical="center"/>
    </xf>
    <xf numFmtId="3" fontId="17" fillId="0" borderId="58" xfId="0" applyNumberFormat="1" applyFont="1" applyFill="1" applyBorder="1" applyAlignment="1">
      <alignment horizontal="center" vertical="center" wrapText="1"/>
    </xf>
    <xf numFmtId="0" fontId="18" fillId="0" borderId="13" xfId="0" applyFont="1" applyFill="1" applyBorder="1" applyAlignment="1">
      <alignment horizontal="center" vertical="center" wrapText="1"/>
    </xf>
    <xf numFmtId="0" fontId="47" fillId="0" borderId="21" xfId="0" applyFont="1" applyFill="1" applyBorder="1" applyAlignment="1">
      <alignment horizontal="center" vertical="center" wrapText="1"/>
    </xf>
    <xf numFmtId="0" fontId="18" fillId="0" borderId="21" xfId="0" applyFont="1" applyFill="1" applyBorder="1" applyAlignment="1">
      <alignment horizontal="center" vertical="center" wrapText="1"/>
    </xf>
    <xf numFmtId="3" fontId="17" fillId="0" borderId="21" xfId="0" applyNumberFormat="1" applyFont="1" applyFill="1" applyBorder="1" applyAlignment="1">
      <alignment horizontal="center" vertical="center" wrapText="1"/>
    </xf>
    <xf numFmtId="1" fontId="17" fillId="0" borderId="21" xfId="0" applyNumberFormat="1" applyFont="1" applyFill="1" applyBorder="1" applyAlignment="1">
      <alignment horizontal="center" vertical="center" wrapText="1"/>
    </xf>
    <xf numFmtId="3" fontId="47" fillId="0" borderId="21" xfId="0" applyNumberFormat="1" applyFont="1" applyFill="1" applyBorder="1" applyAlignment="1">
      <alignment horizontal="center" vertical="center"/>
    </xf>
    <xf numFmtId="0" fontId="47" fillId="0" borderId="58" xfId="0" applyFont="1" applyFill="1" applyBorder="1" applyAlignment="1">
      <alignment horizontal="center" vertical="center"/>
    </xf>
    <xf numFmtId="3" fontId="17" fillId="0" borderId="7" xfId="0" applyNumberFormat="1" applyFont="1" applyFill="1" applyBorder="1" applyAlignment="1">
      <alignment horizontal="center" vertical="center"/>
    </xf>
    <xf numFmtId="179" fontId="17" fillId="0" borderId="18" xfId="2866" applyNumberFormat="1" applyFont="1" applyFill="1" applyBorder="1" applyAlignment="1">
      <alignment horizontal="center" vertical="center"/>
    </xf>
    <xf numFmtId="179" fontId="17" fillId="0" borderId="19" xfId="2866" applyNumberFormat="1" applyFont="1" applyFill="1" applyBorder="1" applyAlignment="1">
      <alignment horizontal="center" vertical="center"/>
    </xf>
    <xf numFmtId="179" fontId="17" fillId="0" borderId="73" xfId="2866" applyNumberFormat="1" applyFont="1" applyFill="1" applyBorder="1" applyAlignment="1">
      <alignment horizontal="center" vertical="center"/>
    </xf>
    <xf numFmtId="3" fontId="17" fillId="0" borderId="2" xfId="2866" applyNumberFormat="1" applyFont="1" applyFill="1" applyBorder="1" applyAlignment="1">
      <alignment horizontal="center" vertical="center"/>
    </xf>
    <xf numFmtId="179" fontId="17" fillId="0" borderId="2" xfId="2866" applyNumberFormat="1" applyFont="1" applyFill="1" applyBorder="1" applyAlignment="1">
      <alignment horizontal="center" vertical="center"/>
    </xf>
    <xf numFmtId="3" fontId="17" fillId="0" borderId="44" xfId="0" applyNumberFormat="1" applyFont="1" applyFill="1" applyBorder="1" applyAlignment="1">
      <alignment horizontal="center" vertical="center" wrapText="1"/>
    </xf>
    <xf numFmtId="0" fontId="18" fillId="0" borderId="14" xfId="0" applyFont="1" applyFill="1" applyBorder="1" applyAlignment="1">
      <alignment horizontal="center" vertical="center" wrapText="1"/>
    </xf>
    <xf numFmtId="0" fontId="47" fillId="0" borderId="34" xfId="0" applyFont="1" applyFill="1" applyBorder="1" applyAlignment="1">
      <alignment horizontal="center" vertical="center" wrapText="1"/>
    </xf>
    <xf numFmtId="0" fontId="18" fillId="0" borderId="34" xfId="0" applyFont="1" applyFill="1" applyBorder="1" applyAlignment="1">
      <alignment horizontal="center" vertical="center" wrapText="1"/>
    </xf>
    <xf numFmtId="3" fontId="17" fillId="0" borderId="34" xfId="0" applyNumberFormat="1" applyFont="1" applyFill="1" applyBorder="1" applyAlignment="1">
      <alignment horizontal="center" vertical="center" wrapText="1"/>
    </xf>
    <xf numFmtId="1" fontId="17" fillId="0" borderId="34" xfId="0" applyNumberFormat="1" applyFont="1" applyFill="1" applyBorder="1" applyAlignment="1">
      <alignment horizontal="center" vertical="center" wrapText="1"/>
    </xf>
    <xf numFmtId="3" fontId="47" fillId="0" borderId="34" xfId="0" applyNumberFormat="1" applyFont="1" applyFill="1" applyBorder="1" applyAlignment="1">
      <alignment horizontal="center" vertical="center"/>
    </xf>
    <xf numFmtId="0" fontId="47" fillId="0" borderId="44" xfId="0" applyFont="1" applyFill="1" applyBorder="1" applyAlignment="1">
      <alignment horizontal="center" vertical="center"/>
    </xf>
    <xf numFmtId="3" fontId="47" fillId="0" borderId="3" xfId="0" applyNumberFormat="1" applyFont="1" applyFill="1" applyBorder="1" applyAlignment="1">
      <alignment horizontal="center" vertical="center"/>
    </xf>
    <xf numFmtId="3" fontId="17" fillId="0" borderId="7" xfId="0" applyNumberFormat="1" applyFont="1" applyFill="1" applyBorder="1" applyAlignment="1">
      <alignment horizontal="center" vertical="center" wrapText="1"/>
    </xf>
    <xf numFmtId="3" fontId="17" fillId="0" borderId="1" xfId="0" applyNumberFormat="1" applyFont="1" applyFill="1" applyBorder="1" applyAlignment="1">
      <alignment horizontal="center" vertical="center" wrapText="1"/>
    </xf>
    <xf numFmtId="0" fontId="47" fillId="0" borderId="49" xfId="0" applyFont="1" applyFill="1" applyBorder="1" applyAlignment="1">
      <alignment horizontal="center" vertical="center"/>
    </xf>
    <xf numFmtId="0" fontId="17" fillId="0" borderId="7" xfId="0" applyFont="1" applyFill="1" applyBorder="1" applyAlignment="1">
      <alignment horizontal="center" vertical="center"/>
    </xf>
    <xf numFmtId="0" fontId="17" fillId="0" borderId="1" xfId="0" applyFont="1" applyFill="1" applyBorder="1" applyAlignment="1">
      <alignment horizontal="center" vertical="center"/>
    </xf>
    <xf numFmtId="3" fontId="17" fillId="0" borderId="4" xfId="0" applyNumberFormat="1" applyFont="1" applyFill="1" applyBorder="1" applyAlignment="1">
      <alignment horizontal="center" vertical="center"/>
    </xf>
    <xf numFmtId="3" fontId="17" fillId="0" borderId="43" xfId="0" applyNumberFormat="1" applyFont="1" applyFill="1" applyBorder="1" applyAlignment="1">
      <alignment horizontal="center" vertical="center"/>
    </xf>
    <xf numFmtId="3" fontId="17" fillId="0" borderId="5" xfId="0" applyNumberFormat="1" applyFont="1" applyFill="1" applyBorder="1" applyAlignment="1">
      <alignment horizontal="center" vertical="center"/>
    </xf>
    <xf numFmtId="0" fontId="17" fillId="0" borderId="49" xfId="0" applyFont="1" applyFill="1" applyBorder="1" applyAlignment="1">
      <alignment horizontal="center" vertical="center" wrapText="1"/>
    </xf>
    <xf numFmtId="3" fontId="52" fillId="0" borderId="33" xfId="0" applyNumberFormat="1" applyFont="1" applyFill="1" applyBorder="1" applyAlignment="1">
      <alignment horizontal="center" vertical="center"/>
    </xf>
    <xf numFmtId="3" fontId="52" fillId="0" borderId="21" xfId="0" applyNumberFormat="1" applyFont="1" applyFill="1" applyBorder="1" applyAlignment="1">
      <alignment horizontal="center" vertical="center"/>
    </xf>
    <xf numFmtId="3" fontId="52" fillId="0" borderId="34" xfId="0" applyNumberFormat="1" applyFont="1" applyFill="1" applyBorder="1" applyAlignment="1">
      <alignment horizontal="center" vertical="center"/>
    </xf>
    <xf numFmtId="172" fontId="17" fillId="0" borderId="1" xfId="24" applyNumberFormat="1" applyFont="1" applyFill="1" applyBorder="1" applyAlignment="1">
      <alignment horizontal="center" vertical="center"/>
    </xf>
    <xf numFmtId="3" fontId="19" fillId="0" borderId="57" xfId="0" applyNumberFormat="1" applyFont="1" applyFill="1" applyBorder="1" applyAlignment="1">
      <alignment horizontal="center" vertical="center" wrapText="1"/>
    </xf>
    <xf numFmtId="10" fontId="17" fillId="0" borderId="1" xfId="24" applyNumberFormat="1" applyFont="1" applyFill="1" applyBorder="1" applyAlignment="1">
      <alignment horizontal="center" vertical="center" wrapText="1"/>
    </xf>
    <xf numFmtId="3" fontId="19" fillId="0" borderId="58" xfId="0" applyNumberFormat="1" applyFont="1" applyFill="1" applyBorder="1" applyAlignment="1">
      <alignment horizontal="center" vertical="center" wrapText="1"/>
    </xf>
    <xf numFmtId="172" fontId="19" fillId="0" borderId="10" xfId="24" applyNumberFormat="1" applyFont="1" applyFill="1" applyBorder="1" applyAlignment="1">
      <alignment horizontal="center" vertical="center"/>
    </xf>
    <xf numFmtId="10" fontId="19" fillId="0" borderId="1" xfId="24" applyNumberFormat="1" applyFont="1" applyFill="1" applyBorder="1" applyAlignment="1">
      <alignment horizontal="center" vertical="center"/>
    </xf>
    <xf numFmtId="10" fontId="19" fillId="0" borderId="17" xfId="24" applyNumberFormat="1" applyFont="1" applyFill="1" applyBorder="1" applyAlignment="1">
      <alignment horizontal="center" vertical="center"/>
    </xf>
    <xf numFmtId="179" fontId="19" fillId="0" borderId="18" xfId="2866" applyNumberFormat="1" applyFont="1" applyFill="1" applyBorder="1" applyAlignment="1">
      <alignment horizontal="center" vertical="center"/>
    </xf>
    <xf numFmtId="179" fontId="19" fillId="0" borderId="4" xfId="2866" applyNumberFormat="1" applyFont="1" applyFill="1" applyBorder="1" applyAlignment="1">
      <alignment horizontal="center" vertical="center"/>
    </xf>
    <xf numFmtId="3" fontId="19" fillId="0" borderId="1" xfId="0" applyNumberFormat="1" applyFont="1" applyFill="1" applyBorder="1" applyAlignment="1">
      <alignment horizontal="center" vertical="center"/>
    </xf>
    <xf numFmtId="3" fontId="19" fillId="0" borderId="44" xfId="0" applyNumberFormat="1" applyFont="1" applyFill="1" applyBorder="1" applyAlignment="1">
      <alignment horizontal="center" vertical="center" wrapText="1"/>
    </xf>
    <xf numFmtId="179" fontId="19" fillId="0" borderId="59" xfId="2866" applyNumberFormat="1" applyFont="1" applyFill="1" applyBorder="1" applyAlignment="1">
      <alignment horizontal="center" vertical="center"/>
    </xf>
    <xf numFmtId="0" fontId="17" fillId="0" borderId="62" xfId="0" applyFont="1" applyFill="1" applyBorder="1" applyAlignment="1">
      <alignment horizontal="center" vertical="center" wrapText="1"/>
    </xf>
    <xf numFmtId="0" fontId="17" fillId="0" borderId="56" xfId="0" applyFont="1" applyFill="1" applyBorder="1" applyAlignment="1">
      <alignment horizontal="center" vertical="center" wrapText="1"/>
    </xf>
    <xf numFmtId="0" fontId="69" fillId="0" borderId="12" xfId="19" applyFont="1" applyFill="1" applyBorder="1" applyAlignment="1">
      <alignment horizontal="center" vertical="top" wrapText="1"/>
    </xf>
    <xf numFmtId="0" fontId="69" fillId="0" borderId="13" xfId="19" applyFont="1" applyFill="1" applyBorder="1" applyAlignment="1">
      <alignment horizontal="center" vertical="top" wrapText="1"/>
    </xf>
    <xf numFmtId="0" fontId="17" fillId="0" borderId="60" xfId="0" applyFont="1" applyFill="1" applyBorder="1" applyAlignment="1">
      <alignment horizontal="center" vertical="center" wrapText="1"/>
    </xf>
    <xf numFmtId="0" fontId="69" fillId="0" borderId="14" xfId="19" applyFont="1" applyFill="1" applyBorder="1" applyAlignment="1">
      <alignment horizontal="center" vertical="top" wrapText="1"/>
    </xf>
    <xf numFmtId="0" fontId="70" fillId="0" borderId="16" xfId="19" applyFont="1" applyFill="1" applyBorder="1" applyAlignment="1">
      <alignment horizontal="center" vertical="center" wrapText="1"/>
    </xf>
    <xf numFmtId="0" fontId="69" fillId="0" borderId="17" xfId="19" applyFont="1" applyFill="1" applyBorder="1" applyAlignment="1">
      <alignment horizontal="center" vertical="center" wrapText="1"/>
    </xf>
    <xf numFmtId="0" fontId="69" fillId="0" borderId="19" xfId="19" applyFont="1" applyFill="1" applyBorder="1" applyAlignment="1">
      <alignment horizontal="center" vertical="center" wrapText="1"/>
    </xf>
    <xf numFmtId="0" fontId="69" fillId="0" borderId="59" xfId="19" applyFont="1" applyFill="1" applyBorder="1" applyAlignment="1">
      <alignment horizontal="center" vertical="center" wrapText="1"/>
    </xf>
    <xf numFmtId="0" fontId="18" fillId="0" borderId="57" xfId="0" applyFont="1" applyFill="1" applyBorder="1" applyAlignment="1">
      <alignment horizontal="center" vertical="center" wrapText="1"/>
    </xf>
    <xf numFmtId="0" fontId="18" fillId="0" borderId="58" xfId="0" applyFont="1" applyFill="1" applyBorder="1" applyAlignment="1">
      <alignment horizontal="center" vertical="center" wrapText="1"/>
    </xf>
    <xf numFmtId="0" fontId="18" fillId="0" borderId="44" xfId="0" applyFont="1" applyFill="1" applyBorder="1" applyAlignment="1">
      <alignment horizontal="center" vertical="center" wrapText="1"/>
    </xf>
    <xf numFmtId="0" fontId="2" fillId="21" borderId="3" xfId="16" applyFont="1" applyFill="1" applyBorder="1" applyAlignment="1">
      <alignment horizontal="center" vertical="center" wrapText="1"/>
    </xf>
    <xf numFmtId="0" fontId="91" fillId="18" borderId="48" xfId="0" applyFont="1" applyFill="1" applyBorder="1" applyAlignment="1">
      <alignment horizontal="center" vertical="center" wrapText="1"/>
    </xf>
    <xf numFmtId="0" fontId="91" fillId="21" borderId="48" xfId="0" applyFont="1" applyFill="1" applyBorder="1" applyAlignment="1">
      <alignment horizontal="center" vertical="center" wrapText="1"/>
    </xf>
    <xf numFmtId="0" fontId="91" fillId="23" borderId="48" xfId="0" applyFont="1" applyFill="1" applyBorder="1" applyAlignment="1">
      <alignment horizontal="center" vertical="center" wrapText="1"/>
    </xf>
    <xf numFmtId="0" fontId="91" fillId="18" borderId="55" xfId="0" applyFont="1" applyFill="1" applyBorder="1" applyAlignment="1">
      <alignment horizontal="center" vertical="center" wrapText="1"/>
    </xf>
    <xf numFmtId="0" fontId="91" fillId="21" borderId="55" xfId="0" applyFont="1" applyFill="1" applyBorder="1" applyAlignment="1">
      <alignment horizontal="center" vertical="center" wrapText="1"/>
    </xf>
    <xf numFmtId="0" fontId="91" fillId="23" borderId="55" xfId="0" applyFont="1" applyFill="1" applyBorder="1" applyAlignment="1">
      <alignment horizontal="center" vertical="center" wrapText="1"/>
    </xf>
    <xf numFmtId="0" fontId="91" fillId="18" borderId="66" xfId="0" applyFont="1" applyFill="1" applyBorder="1" applyAlignment="1">
      <alignment horizontal="center" vertical="center" wrapText="1"/>
    </xf>
    <xf numFmtId="0" fontId="91" fillId="21" borderId="66" xfId="0" applyFont="1" applyFill="1" applyBorder="1" applyAlignment="1">
      <alignment horizontal="center" vertical="center" wrapText="1"/>
    </xf>
    <xf numFmtId="0" fontId="91" fillId="23" borderId="66" xfId="0" applyFont="1" applyFill="1" applyBorder="1" applyAlignment="1">
      <alignment horizontal="center" vertical="center" wrapText="1"/>
    </xf>
    <xf numFmtId="0" fontId="3" fillId="22" borderId="49" xfId="0" applyFont="1" applyFill="1" applyBorder="1" applyAlignment="1">
      <alignment horizontal="center" vertical="center" wrapText="1"/>
    </xf>
    <xf numFmtId="0" fontId="3" fillId="17" borderId="49" xfId="0" applyFont="1" applyFill="1" applyBorder="1" applyAlignment="1">
      <alignment horizontal="center" vertical="center" wrapText="1"/>
    </xf>
    <xf numFmtId="0" fontId="3" fillId="17" borderId="69" xfId="0" applyFont="1" applyFill="1" applyBorder="1" applyAlignment="1">
      <alignment horizontal="center" vertical="center" wrapText="1"/>
    </xf>
    <xf numFmtId="0" fontId="91" fillId="17" borderId="49" xfId="0" applyFont="1" applyFill="1" applyBorder="1" applyAlignment="1">
      <alignment horizontal="center" vertical="center" wrapText="1"/>
    </xf>
    <xf numFmtId="0" fontId="91" fillId="17" borderId="67" xfId="0" applyFont="1" applyFill="1" applyBorder="1" applyAlignment="1">
      <alignment horizontal="center" vertical="center" wrapText="1"/>
    </xf>
    <xf numFmtId="0" fontId="91" fillId="17" borderId="54" xfId="0" applyFont="1" applyFill="1" applyBorder="1" applyAlignment="1">
      <alignment horizontal="center" vertical="center" wrapText="1"/>
    </xf>
    <xf numFmtId="0" fontId="91" fillId="17" borderId="22" xfId="0" applyFont="1" applyFill="1" applyBorder="1" applyAlignment="1">
      <alignment horizontal="center" vertical="center" wrapText="1"/>
    </xf>
    <xf numFmtId="0" fontId="91" fillId="17" borderId="23" xfId="0" applyFont="1" applyFill="1" applyBorder="1" applyAlignment="1">
      <alignment horizontal="center" vertical="center" wrapText="1"/>
    </xf>
    <xf numFmtId="0" fontId="91" fillId="17" borderId="36" xfId="0" applyFont="1" applyFill="1" applyBorder="1" applyAlignment="1">
      <alignment horizontal="center" vertical="center" wrapText="1"/>
    </xf>
    <xf numFmtId="0" fontId="91" fillId="17" borderId="26" xfId="0" applyFont="1" applyFill="1" applyBorder="1" applyAlignment="1">
      <alignment horizontal="center" vertical="center" wrapText="1"/>
    </xf>
    <xf numFmtId="0" fontId="91" fillId="17" borderId="27" xfId="0" applyFont="1" applyFill="1" applyBorder="1" applyAlignment="1">
      <alignment horizontal="center" vertical="center" wrapText="1"/>
    </xf>
    <xf numFmtId="0" fontId="91" fillId="17" borderId="37" xfId="0" applyFont="1" applyFill="1" applyBorder="1" applyAlignment="1">
      <alignment horizontal="center" vertical="center" wrapText="1"/>
    </xf>
  </cellXfs>
  <cellStyles count="2922">
    <cellStyle name="60% - Énfasis1 2" xfId="28" xr:uid="{00000000-0005-0000-0000-000000000000}"/>
    <cellStyle name="60% - Énfasis2 2" xfId="29" xr:uid="{00000000-0005-0000-0000-000001000000}"/>
    <cellStyle name="60% - Énfasis3 2" xfId="30" xr:uid="{00000000-0005-0000-0000-000002000000}"/>
    <cellStyle name="60% - Énfasis4 2" xfId="31" xr:uid="{00000000-0005-0000-0000-000003000000}"/>
    <cellStyle name="60% - Énfasis5 2" xfId="32" xr:uid="{00000000-0005-0000-0000-000004000000}"/>
    <cellStyle name="60% - Énfasis6 2" xfId="33" xr:uid="{00000000-0005-0000-0000-000005000000}"/>
    <cellStyle name="BodyStyle" xfId="34" xr:uid="{00000000-0005-0000-0000-000006000000}"/>
    <cellStyle name="BodyStyleBold" xfId="35" xr:uid="{00000000-0005-0000-0000-000007000000}"/>
    <cellStyle name="BodyStyleBoldRight" xfId="36" xr:uid="{00000000-0005-0000-0000-000008000000}"/>
    <cellStyle name="BodyStyleWithBorder" xfId="37" xr:uid="{00000000-0005-0000-0000-000009000000}"/>
    <cellStyle name="BodyStyleWithBorder 2" xfId="38" xr:uid="{00000000-0005-0000-0000-00000A000000}"/>
    <cellStyle name="BodyStyleWithBorder 2 2" xfId="39" xr:uid="{00000000-0005-0000-0000-00000B000000}"/>
    <cellStyle name="BodyStyleWithBorder 2 3" xfId="40" xr:uid="{00000000-0005-0000-0000-00000C000000}"/>
    <cellStyle name="BodyStyleWithBorder 2 4" xfId="41" xr:uid="{00000000-0005-0000-0000-00000D000000}"/>
    <cellStyle name="BodyStyleWithBorder 3" xfId="42" xr:uid="{00000000-0005-0000-0000-00000E000000}"/>
    <cellStyle name="BodyStyleWithBorder 4" xfId="43" xr:uid="{00000000-0005-0000-0000-00000F000000}"/>
    <cellStyle name="BodyStyleWithBorder 5" xfId="44" xr:uid="{00000000-0005-0000-0000-000010000000}"/>
    <cellStyle name="BorderThinBlack" xfId="45" xr:uid="{00000000-0005-0000-0000-000011000000}"/>
    <cellStyle name="BorderThinBlack 2" xfId="46" xr:uid="{00000000-0005-0000-0000-000012000000}"/>
    <cellStyle name="BorderThinBlack 2 2" xfId="47" xr:uid="{00000000-0005-0000-0000-000013000000}"/>
    <cellStyle name="BorderThinBlack 2 2 2" xfId="48" xr:uid="{00000000-0005-0000-0000-000014000000}"/>
    <cellStyle name="BorderThinBlack 2 2 2 2" xfId="49" xr:uid="{00000000-0005-0000-0000-000015000000}"/>
    <cellStyle name="BorderThinBlack 2 2 2 3" xfId="50" xr:uid="{00000000-0005-0000-0000-000016000000}"/>
    <cellStyle name="BorderThinBlack 2 2 2 4" xfId="51" xr:uid="{00000000-0005-0000-0000-000017000000}"/>
    <cellStyle name="BorderThinBlack 2 2 3" xfId="52" xr:uid="{00000000-0005-0000-0000-000018000000}"/>
    <cellStyle name="BorderThinBlack 2 2 4" xfId="53" xr:uid="{00000000-0005-0000-0000-000019000000}"/>
    <cellStyle name="BorderThinBlack 2 2 5" xfId="54" xr:uid="{00000000-0005-0000-0000-00001A000000}"/>
    <cellStyle name="BorderThinBlack 2 3" xfId="55" xr:uid="{00000000-0005-0000-0000-00001B000000}"/>
    <cellStyle name="BorderThinBlack 2 4" xfId="56" xr:uid="{00000000-0005-0000-0000-00001C000000}"/>
    <cellStyle name="BorderThinBlack 2 5" xfId="57" xr:uid="{00000000-0005-0000-0000-00001D000000}"/>
    <cellStyle name="BorderThinBlack 3" xfId="58" xr:uid="{00000000-0005-0000-0000-00001E000000}"/>
    <cellStyle name="BorderThinBlack 3 2" xfId="59" xr:uid="{00000000-0005-0000-0000-00001F000000}"/>
    <cellStyle name="BorderThinBlack 3 2 2" xfId="60" xr:uid="{00000000-0005-0000-0000-000020000000}"/>
    <cellStyle name="BorderThinBlack 3 2 3" xfId="61" xr:uid="{00000000-0005-0000-0000-000021000000}"/>
    <cellStyle name="BorderThinBlack 3 2 4" xfId="62" xr:uid="{00000000-0005-0000-0000-000022000000}"/>
    <cellStyle name="BorderThinBlack 3 3" xfId="63" xr:uid="{00000000-0005-0000-0000-000023000000}"/>
    <cellStyle name="BorderThinBlack 3 4" xfId="64" xr:uid="{00000000-0005-0000-0000-000024000000}"/>
    <cellStyle name="BorderThinBlack 3 5" xfId="65" xr:uid="{00000000-0005-0000-0000-000025000000}"/>
    <cellStyle name="BorderThinBlack 4" xfId="66" xr:uid="{00000000-0005-0000-0000-000026000000}"/>
    <cellStyle name="BorderThinBlack 5" xfId="67" xr:uid="{00000000-0005-0000-0000-000027000000}"/>
    <cellStyle name="BorderThinBlack 6" xfId="68" xr:uid="{00000000-0005-0000-0000-000028000000}"/>
    <cellStyle name="Coma 2" xfId="1" xr:uid="{00000000-0005-0000-0000-000029000000}"/>
    <cellStyle name="Coma 2 2" xfId="2" xr:uid="{00000000-0005-0000-0000-00002A000000}"/>
    <cellStyle name="Comma" xfId="69" xr:uid="{00000000-0005-0000-0000-00002B000000}"/>
    <cellStyle name="Comma [0]" xfId="70" xr:uid="{00000000-0005-0000-0000-00002C000000}"/>
    <cellStyle name="Comma [0] 2" xfId="71" xr:uid="{00000000-0005-0000-0000-00002D000000}"/>
    <cellStyle name="Comma [0] 2 2" xfId="72" xr:uid="{00000000-0005-0000-0000-00002E000000}"/>
    <cellStyle name="Comma [0] 2 2 2" xfId="73" xr:uid="{00000000-0005-0000-0000-00002F000000}"/>
    <cellStyle name="Comma [0] 2 2 2 2" xfId="2877" xr:uid="{00000000-0005-0000-0000-000030000000}"/>
    <cellStyle name="Comma [0] 2 2 3" xfId="2876" xr:uid="{00000000-0005-0000-0000-000031000000}"/>
    <cellStyle name="Comma [0] 2 3" xfId="74" xr:uid="{00000000-0005-0000-0000-000032000000}"/>
    <cellStyle name="Comma [0] 2 3 2" xfId="2878" xr:uid="{00000000-0005-0000-0000-000033000000}"/>
    <cellStyle name="Comma [0] 2 4" xfId="2875" xr:uid="{00000000-0005-0000-0000-000034000000}"/>
    <cellStyle name="Comma [0] 3" xfId="75" xr:uid="{00000000-0005-0000-0000-000035000000}"/>
    <cellStyle name="Comma [0] 3 2" xfId="2879" xr:uid="{00000000-0005-0000-0000-000036000000}"/>
    <cellStyle name="Comma [0] 4" xfId="2874" xr:uid="{00000000-0005-0000-0000-000037000000}"/>
    <cellStyle name="Comma 2" xfId="76" xr:uid="{00000000-0005-0000-0000-000038000000}"/>
    <cellStyle name="Comma 2 2" xfId="77" xr:uid="{00000000-0005-0000-0000-000039000000}"/>
    <cellStyle name="Comma 2 2 2" xfId="78" xr:uid="{00000000-0005-0000-0000-00003A000000}"/>
    <cellStyle name="Comma 2 2 2 2" xfId="2882" xr:uid="{00000000-0005-0000-0000-00003B000000}"/>
    <cellStyle name="Comma 2 2 3" xfId="2881" xr:uid="{00000000-0005-0000-0000-00003C000000}"/>
    <cellStyle name="Comma 2 3" xfId="79" xr:uid="{00000000-0005-0000-0000-00003D000000}"/>
    <cellStyle name="Comma 2 3 2" xfId="2883" xr:uid="{00000000-0005-0000-0000-00003E000000}"/>
    <cellStyle name="Comma 2 4" xfId="2880" xr:uid="{00000000-0005-0000-0000-00003F000000}"/>
    <cellStyle name="Comma 3" xfId="80" xr:uid="{00000000-0005-0000-0000-000040000000}"/>
    <cellStyle name="Comma 3 2" xfId="2884" xr:uid="{00000000-0005-0000-0000-000041000000}"/>
    <cellStyle name="Comma 4" xfId="81" xr:uid="{00000000-0005-0000-0000-000042000000}"/>
    <cellStyle name="Comma 4 2" xfId="2885" xr:uid="{00000000-0005-0000-0000-000043000000}"/>
    <cellStyle name="Comma 5" xfId="82" xr:uid="{00000000-0005-0000-0000-000044000000}"/>
    <cellStyle name="Comma 5 2" xfId="2886" xr:uid="{00000000-0005-0000-0000-000045000000}"/>
    <cellStyle name="Comma 6" xfId="2873" xr:uid="{00000000-0005-0000-0000-000046000000}"/>
    <cellStyle name="Currency" xfId="83" xr:uid="{00000000-0005-0000-0000-000047000000}"/>
    <cellStyle name="Currency [0]" xfId="84" xr:uid="{00000000-0005-0000-0000-000048000000}"/>
    <cellStyle name="Currency [0] 2" xfId="85" xr:uid="{00000000-0005-0000-0000-000049000000}"/>
    <cellStyle name="Currency [0] 2 2" xfId="86" xr:uid="{00000000-0005-0000-0000-00004A000000}"/>
    <cellStyle name="Currency [0] 2 2 2" xfId="87" xr:uid="{00000000-0005-0000-0000-00004B000000}"/>
    <cellStyle name="Currency [0] 2 2 2 2" xfId="88" xr:uid="{00000000-0005-0000-0000-00004C000000}"/>
    <cellStyle name="Currency [0] 2 2 3" xfId="89" xr:uid="{00000000-0005-0000-0000-00004D000000}"/>
    <cellStyle name="Currency [0] 2 2 3 2" xfId="90" xr:uid="{00000000-0005-0000-0000-00004E000000}"/>
    <cellStyle name="Currency [0] 2 2 4" xfId="91" xr:uid="{00000000-0005-0000-0000-00004F000000}"/>
    <cellStyle name="Currency [0] 2 2 4 2" xfId="92" xr:uid="{00000000-0005-0000-0000-000050000000}"/>
    <cellStyle name="Currency [0] 2 2 5" xfId="93" xr:uid="{00000000-0005-0000-0000-000051000000}"/>
    <cellStyle name="Currency [0] 2 3" xfId="94" xr:uid="{00000000-0005-0000-0000-000052000000}"/>
    <cellStyle name="Currency [0] 2 3 2" xfId="95" xr:uid="{00000000-0005-0000-0000-000053000000}"/>
    <cellStyle name="Currency [0] 2 4" xfId="96" xr:uid="{00000000-0005-0000-0000-000054000000}"/>
    <cellStyle name="Currency [0] 2 4 2" xfId="97" xr:uid="{00000000-0005-0000-0000-000055000000}"/>
    <cellStyle name="Currency [0] 2 5" xfId="98" xr:uid="{00000000-0005-0000-0000-000056000000}"/>
    <cellStyle name="Currency [0] 2 5 2" xfId="99" xr:uid="{00000000-0005-0000-0000-000057000000}"/>
    <cellStyle name="Currency [0] 2 6" xfId="100" xr:uid="{00000000-0005-0000-0000-000058000000}"/>
    <cellStyle name="Currency [0] 3" xfId="101" xr:uid="{00000000-0005-0000-0000-000059000000}"/>
    <cellStyle name="Currency [0] 3 2" xfId="102" xr:uid="{00000000-0005-0000-0000-00005A000000}"/>
    <cellStyle name="Currency [0] 3 2 2" xfId="103" xr:uid="{00000000-0005-0000-0000-00005B000000}"/>
    <cellStyle name="Currency [0] 3 3" xfId="104" xr:uid="{00000000-0005-0000-0000-00005C000000}"/>
    <cellStyle name="Currency [0] 3 3 2" xfId="105" xr:uid="{00000000-0005-0000-0000-00005D000000}"/>
    <cellStyle name="Currency [0] 3 4" xfId="106" xr:uid="{00000000-0005-0000-0000-00005E000000}"/>
    <cellStyle name="Currency [0] 3 4 2" xfId="107" xr:uid="{00000000-0005-0000-0000-00005F000000}"/>
    <cellStyle name="Currency [0] 3 5" xfId="108" xr:uid="{00000000-0005-0000-0000-000060000000}"/>
    <cellStyle name="Currency [0] 4" xfId="109" xr:uid="{00000000-0005-0000-0000-000061000000}"/>
    <cellStyle name="Currency [0] 4 2" xfId="110" xr:uid="{00000000-0005-0000-0000-000062000000}"/>
    <cellStyle name="Currency [0] 5" xfId="111" xr:uid="{00000000-0005-0000-0000-000063000000}"/>
    <cellStyle name="Currency [0] 5 2" xfId="112" xr:uid="{00000000-0005-0000-0000-000064000000}"/>
    <cellStyle name="Currency [0] 6" xfId="113" xr:uid="{00000000-0005-0000-0000-000065000000}"/>
    <cellStyle name="Currency [0] 6 2" xfId="114" xr:uid="{00000000-0005-0000-0000-000066000000}"/>
    <cellStyle name="Currency [0] 7" xfId="115" xr:uid="{00000000-0005-0000-0000-000067000000}"/>
    <cellStyle name="Currency 10" xfId="116" xr:uid="{00000000-0005-0000-0000-000068000000}"/>
    <cellStyle name="Currency 10 2" xfId="117" xr:uid="{00000000-0005-0000-0000-000069000000}"/>
    <cellStyle name="Currency 11" xfId="118" xr:uid="{00000000-0005-0000-0000-00006A000000}"/>
    <cellStyle name="Currency 11 2" xfId="119" xr:uid="{00000000-0005-0000-0000-00006B000000}"/>
    <cellStyle name="Currency 12" xfId="120" xr:uid="{00000000-0005-0000-0000-00006C000000}"/>
    <cellStyle name="Currency 12 2" xfId="121" xr:uid="{00000000-0005-0000-0000-00006D000000}"/>
    <cellStyle name="Currency 13" xfId="122" xr:uid="{00000000-0005-0000-0000-00006E000000}"/>
    <cellStyle name="Currency 13 2" xfId="123" xr:uid="{00000000-0005-0000-0000-00006F000000}"/>
    <cellStyle name="Currency 14" xfId="124" xr:uid="{00000000-0005-0000-0000-000070000000}"/>
    <cellStyle name="Currency 15" xfId="125" xr:uid="{00000000-0005-0000-0000-000071000000}"/>
    <cellStyle name="Currency 2" xfId="126" xr:uid="{00000000-0005-0000-0000-000072000000}"/>
    <cellStyle name="Currency 2 2" xfId="127" xr:uid="{00000000-0005-0000-0000-000073000000}"/>
    <cellStyle name="Currency 2 2 2" xfId="128" xr:uid="{00000000-0005-0000-0000-000074000000}"/>
    <cellStyle name="Currency 2 2 2 2" xfId="129" xr:uid="{00000000-0005-0000-0000-000075000000}"/>
    <cellStyle name="Currency 2 2 3" xfId="130" xr:uid="{00000000-0005-0000-0000-000076000000}"/>
    <cellStyle name="Currency 2 2 3 2" xfId="131" xr:uid="{00000000-0005-0000-0000-000077000000}"/>
    <cellStyle name="Currency 2 2 4" xfId="132" xr:uid="{00000000-0005-0000-0000-000078000000}"/>
    <cellStyle name="Currency 2 2 4 2" xfId="133" xr:uid="{00000000-0005-0000-0000-000079000000}"/>
    <cellStyle name="Currency 2 2 5" xfId="134" xr:uid="{00000000-0005-0000-0000-00007A000000}"/>
    <cellStyle name="Currency 2 3" xfId="135" xr:uid="{00000000-0005-0000-0000-00007B000000}"/>
    <cellStyle name="Currency 2 3 2" xfId="136" xr:uid="{00000000-0005-0000-0000-00007C000000}"/>
    <cellStyle name="Currency 2 4" xfId="137" xr:uid="{00000000-0005-0000-0000-00007D000000}"/>
    <cellStyle name="Currency 2 4 2" xfId="138" xr:uid="{00000000-0005-0000-0000-00007E000000}"/>
    <cellStyle name="Currency 2 5" xfId="139" xr:uid="{00000000-0005-0000-0000-00007F000000}"/>
    <cellStyle name="Currency 2 5 2" xfId="140" xr:uid="{00000000-0005-0000-0000-000080000000}"/>
    <cellStyle name="Currency 2 6" xfId="141" xr:uid="{00000000-0005-0000-0000-000081000000}"/>
    <cellStyle name="Currency 3" xfId="142" xr:uid="{00000000-0005-0000-0000-000082000000}"/>
    <cellStyle name="Currency 3 2" xfId="143" xr:uid="{00000000-0005-0000-0000-000083000000}"/>
    <cellStyle name="Currency 3 2 2" xfId="144" xr:uid="{00000000-0005-0000-0000-000084000000}"/>
    <cellStyle name="Currency 3 3" xfId="145" xr:uid="{00000000-0005-0000-0000-000085000000}"/>
    <cellStyle name="Currency 3 3 2" xfId="146" xr:uid="{00000000-0005-0000-0000-000086000000}"/>
    <cellStyle name="Currency 3 4" xfId="147" xr:uid="{00000000-0005-0000-0000-000087000000}"/>
    <cellStyle name="Currency 3 4 2" xfId="148" xr:uid="{00000000-0005-0000-0000-000088000000}"/>
    <cellStyle name="Currency 3 5" xfId="149" xr:uid="{00000000-0005-0000-0000-000089000000}"/>
    <cellStyle name="Currency 4" xfId="150" xr:uid="{00000000-0005-0000-0000-00008A000000}"/>
    <cellStyle name="Currency 4 2" xfId="151" xr:uid="{00000000-0005-0000-0000-00008B000000}"/>
    <cellStyle name="Currency 4 2 2" xfId="152" xr:uid="{00000000-0005-0000-0000-00008C000000}"/>
    <cellStyle name="Currency 4 3" xfId="153" xr:uid="{00000000-0005-0000-0000-00008D000000}"/>
    <cellStyle name="Currency 4 3 2" xfId="154" xr:uid="{00000000-0005-0000-0000-00008E000000}"/>
    <cellStyle name="Currency 4 4" xfId="155" xr:uid="{00000000-0005-0000-0000-00008F000000}"/>
    <cellStyle name="Currency 4 4 2" xfId="156" xr:uid="{00000000-0005-0000-0000-000090000000}"/>
    <cellStyle name="Currency 4 5" xfId="157" xr:uid="{00000000-0005-0000-0000-000091000000}"/>
    <cellStyle name="Currency 5" xfId="158" xr:uid="{00000000-0005-0000-0000-000092000000}"/>
    <cellStyle name="Currency 5 2" xfId="159" xr:uid="{00000000-0005-0000-0000-000093000000}"/>
    <cellStyle name="Currency 5 2 2" xfId="160" xr:uid="{00000000-0005-0000-0000-000094000000}"/>
    <cellStyle name="Currency 5 3" xfId="161" xr:uid="{00000000-0005-0000-0000-000095000000}"/>
    <cellStyle name="Currency 5 3 2" xfId="162" xr:uid="{00000000-0005-0000-0000-000096000000}"/>
    <cellStyle name="Currency 5 4" xfId="163" xr:uid="{00000000-0005-0000-0000-000097000000}"/>
    <cellStyle name="Currency 5 4 2" xfId="164" xr:uid="{00000000-0005-0000-0000-000098000000}"/>
    <cellStyle name="Currency 5 5" xfId="165" xr:uid="{00000000-0005-0000-0000-000099000000}"/>
    <cellStyle name="Currency 6" xfId="166" xr:uid="{00000000-0005-0000-0000-00009A000000}"/>
    <cellStyle name="Currency 6 2" xfId="167" xr:uid="{00000000-0005-0000-0000-00009B000000}"/>
    <cellStyle name="Currency 7" xfId="168" xr:uid="{00000000-0005-0000-0000-00009C000000}"/>
    <cellStyle name="Currency 7 2" xfId="169" xr:uid="{00000000-0005-0000-0000-00009D000000}"/>
    <cellStyle name="Currency 8" xfId="170" xr:uid="{00000000-0005-0000-0000-00009E000000}"/>
    <cellStyle name="Currency 8 2" xfId="171" xr:uid="{00000000-0005-0000-0000-00009F000000}"/>
    <cellStyle name="Currency 9" xfId="172" xr:uid="{00000000-0005-0000-0000-0000A0000000}"/>
    <cellStyle name="Currency 9 2" xfId="173" xr:uid="{00000000-0005-0000-0000-0000A1000000}"/>
    <cellStyle name="DateStyle" xfId="174" xr:uid="{00000000-0005-0000-0000-0000A2000000}"/>
    <cellStyle name="DateTimeStyle" xfId="175" xr:uid="{00000000-0005-0000-0000-0000A3000000}"/>
    <cellStyle name="Decimal" xfId="176" xr:uid="{00000000-0005-0000-0000-0000A4000000}"/>
    <cellStyle name="DecimalWithBorder" xfId="177" xr:uid="{00000000-0005-0000-0000-0000A5000000}"/>
    <cellStyle name="DecimalWithBorder 2" xfId="178" xr:uid="{00000000-0005-0000-0000-0000A6000000}"/>
    <cellStyle name="DecimalWithBorder 2 2" xfId="179" xr:uid="{00000000-0005-0000-0000-0000A7000000}"/>
    <cellStyle name="DecimalWithBorder 2 3" xfId="180" xr:uid="{00000000-0005-0000-0000-0000A8000000}"/>
    <cellStyle name="DecimalWithBorder 2 4" xfId="181" xr:uid="{00000000-0005-0000-0000-0000A9000000}"/>
    <cellStyle name="DecimalWithBorder 3" xfId="182" xr:uid="{00000000-0005-0000-0000-0000AA000000}"/>
    <cellStyle name="DecimalWithBorder 4" xfId="183" xr:uid="{00000000-0005-0000-0000-0000AB000000}"/>
    <cellStyle name="DecimalWithBorder 5" xfId="184" xr:uid="{00000000-0005-0000-0000-0000AC000000}"/>
    <cellStyle name="Énfasis1 2" xfId="185" xr:uid="{00000000-0005-0000-0000-0000AD000000}"/>
    <cellStyle name="Énfasis1 2 2" xfId="186" xr:uid="{00000000-0005-0000-0000-0000AE000000}"/>
    <cellStyle name="EuroCurrency" xfId="187" xr:uid="{00000000-0005-0000-0000-0000AF000000}"/>
    <cellStyle name="EuroCurrencyWithBorder" xfId="188" xr:uid="{00000000-0005-0000-0000-0000B0000000}"/>
    <cellStyle name="EuroCurrencyWithBorder 2" xfId="189" xr:uid="{00000000-0005-0000-0000-0000B1000000}"/>
    <cellStyle name="EuroCurrencyWithBorder 2 2" xfId="190" xr:uid="{00000000-0005-0000-0000-0000B2000000}"/>
    <cellStyle name="EuroCurrencyWithBorder 2 3" xfId="191" xr:uid="{00000000-0005-0000-0000-0000B3000000}"/>
    <cellStyle name="EuroCurrencyWithBorder 2 4" xfId="192" xr:uid="{00000000-0005-0000-0000-0000B4000000}"/>
    <cellStyle name="EuroCurrencyWithBorder 3" xfId="193" xr:uid="{00000000-0005-0000-0000-0000B5000000}"/>
    <cellStyle name="EuroCurrencyWithBorder 4" xfId="194" xr:uid="{00000000-0005-0000-0000-0000B6000000}"/>
    <cellStyle name="EuroCurrencyWithBorder 5" xfId="195" xr:uid="{00000000-0005-0000-0000-0000B7000000}"/>
    <cellStyle name="HeaderStyle" xfId="196" xr:uid="{00000000-0005-0000-0000-0000B8000000}"/>
    <cellStyle name="HeaderSubTop" xfId="197" xr:uid="{00000000-0005-0000-0000-0000B9000000}"/>
    <cellStyle name="HeaderSubTopNoBold" xfId="198" xr:uid="{00000000-0005-0000-0000-0000BA000000}"/>
    <cellStyle name="HeaderTopBuyer" xfId="199" xr:uid="{00000000-0005-0000-0000-0000BB000000}"/>
    <cellStyle name="HeaderTopStyle" xfId="200" xr:uid="{00000000-0005-0000-0000-0000BC000000}"/>
    <cellStyle name="HeaderTopStyleAlignRight" xfId="201" xr:uid="{00000000-0005-0000-0000-0000BD000000}"/>
    <cellStyle name="MainTitle" xfId="202" xr:uid="{00000000-0005-0000-0000-0000BE000000}"/>
    <cellStyle name="MainTitle 2" xfId="203" xr:uid="{00000000-0005-0000-0000-0000BF000000}"/>
    <cellStyle name="MainTitle 2 2" xfId="204" xr:uid="{00000000-0005-0000-0000-0000C0000000}"/>
    <cellStyle name="MainTitle 2 3" xfId="205" xr:uid="{00000000-0005-0000-0000-0000C1000000}"/>
    <cellStyle name="MainTitle 2 4" xfId="206" xr:uid="{00000000-0005-0000-0000-0000C2000000}"/>
    <cellStyle name="MainTitle 3" xfId="207" xr:uid="{00000000-0005-0000-0000-0000C3000000}"/>
    <cellStyle name="MainTitle 4" xfId="208" xr:uid="{00000000-0005-0000-0000-0000C4000000}"/>
    <cellStyle name="MainTitle 5" xfId="209" xr:uid="{00000000-0005-0000-0000-0000C5000000}"/>
    <cellStyle name="Millares" xfId="3" builtinId="3"/>
    <cellStyle name="Millares 10" xfId="210" xr:uid="{00000000-0005-0000-0000-0000C7000000}"/>
    <cellStyle name="Millares 10 2" xfId="211" xr:uid="{00000000-0005-0000-0000-0000C8000000}"/>
    <cellStyle name="Millares 10 2 2" xfId="2888" xr:uid="{00000000-0005-0000-0000-0000C9000000}"/>
    <cellStyle name="Millares 10 3" xfId="2887" xr:uid="{00000000-0005-0000-0000-0000CA000000}"/>
    <cellStyle name="Millares 100" xfId="2866" xr:uid="{00000000-0005-0000-0000-0000CB000000}"/>
    <cellStyle name="Millares 151 5" xfId="2869" xr:uid="{00000000-0005-0000-0000-0000CC000000}"/>
    <cellStyle name="Millares 151 5 2" xfId="2921" xr:uid="{00000000-0005-0000-0000-0000CD000000}"/>
    <cellStyle name="Millares 2" xfId="4" xr:uid="{00000000-0005-0000-0000-0000CE000000}"/>
    <cellStyle name="Millares 2 2" xfId="5" xr:uid="{00000000-0005-0000-0000-0000CF000000}"/>
    <cellStyle name="Millares 2 2 2" xfId="212" xr:uid="{00000000-0005-0000-0000-0000D0000000}"/>
    <cellStyle name="Millares 2 3" xfId="213" xr:uid="{00000000-0005-0000-0000-0000D1000000}"/>
    <cellStyle name="Millares 2 3 2" xfId="214" xr:uid="{00000000-0005-0000-0000-0000D2000000}"/>
    <cellStyle name="Millares 2 3 2 2" xfId="215" xr:uid="{00000000-0005-0000-0000-0000D3000000}"/>
    <cellStyle name="Millares 2 3 2 2 2" xfId="2891" xr:uid="{00000000-0005-0000-0000-0000D4000000}"/>
    <cellStyle name="Millares 2 3 2 3" xfId="2890" xr:uid="{00000000-0005-0000-0000-0000D5000000}"/>
    <cellStyle name="Millares 2 3 3" xfId="216" xr:uid="{00000000-0005-0000-0000-0000D6000000}"/>
    <cellStyle name="Millares 2 3 3 2" xfId="2892" xr:uid="{00000000-0005-0000-0000-0000D7000000}"/>
    <cellStyle name="Millares 2 3 4" xfId="217" xr:uid="{00000000-0005-0000-0000-0000D8000000}"/>
    <cellStyle name="Millares 2 3 4 2" xfId="2893" xr:uid="{00000000-0005-0000-0000-0000D9000000}"/>
    <cellStyle name="Millares 2 3 5" xfId="2889" xr:uid="{00000000-0005-0000-0000-0000DA000000}"/>
    <cellStyle name="Millares 2 4" xfId="218" xr:uid="{00000000-0005-0000-0000-0000DB000000}"/>
    <cellStyle name="Millares 2 4 2" xfId="219" xr:uid="{00000000-0005-0000-0000-0000DC000000}"/>
    <cellStyle name="Millares 2 4 2 2" xfId="2895" xr:uid="{00000000-0005-0000-0000-0000DD000000}"/>
    <cellStyle name="Millares 2 4 3" xfId="220" xr:uid="{00000000-0005-0000-0000-0000DE000000}"/>
    <cellStyle name="Millares 2 4 3 2" xfId="2896" xr:uid="{00000000-0005-0000-0000-0000DF000000}"/>
    <cellStyle name="Millares 2 4 4" xfId="2894" xr:uid="{00000000-0005-0000-0000-0000E0000000}"/>
    <cellStyle name="Millares 2 5" xfId="221" xr:uid="{00000000-0005-0000-0000-0000E1000000}"/>
    <cellStyle name="Millares 2 5 2" xfId="222" xr:uid="{00000000-0005-0000-0000-0000E2000000}"/>
    <cellStyle name="Millares 2 5 2 2" xfId="2898" xr:uid="{00000000-0005-0000-0000-0000E3000000}"/>
    <cellStyle name="Millares 2 5 3" xfId="2897" xr:uid="{00000000-0005-0000-0000-0000E4000000}"/>
    <cellStyle name="Millares 2 6" xfId="223" xr:uid="{00000000-0005-0000-0000-0000E5000000}"/>
    <cellStyle name="Millares 2 6 2" xfId="224" xr:uid="{00000000-0005-0000-0000-0000E6000000}"/>
    <cellStyle name="Millares 2 6 2 2" xfId="2900" xr:uid="{00000000-0005-0000-0000-0000E7000000}"/>
    <cellStyle name="Millares 2 6 3" xfId="2899" xr:uid="{00000000-0005-0000-0000-0000E8000000}"/>
    <cellStyle name="Millares 3" xfId="6" xr:uid="{00000000-0005-0000-0000-0000E9000000}"/>
    <cellStyle name="Millares 3 2" xfId="7" xr:uid="{00000000-0005-0000-0000-0000EA000000}"/>
    <cellStyle name="Millares 3 3" xfId="225" xr:uid="{00000000-0005-0000-0000-0000EB000000}"/>
    <cellStyle name="Millares 3 3 2" xfId="226" xr:uid="{00000000-0005-0000-0000-0000EC000000}"/>
    <cellStyle name="Millares 3 3 2 2" xfId="2902" xr:uid="{00000000-0005-0000-0000-0000ED000000}"/>
    <cellStyle name="Millares 3 3 3" xfId="2901" xr:uid="{00000000-0005-0000-0000-0000EE000000}"/>
    <cellStyle name="Millares 3 4" xfId="227" xr:uid="{00000000-0005-0000-0000-0000EF000000}"/>
    <cellStyle name="Millares 3 4 2" xfId="2903" xr:uid="{00000000-0005-0000-0000-0000F0000000}"/>
    <cellStyle name="Millares 4" xfId="8" xr:uid="{00000000-0005-0000-0000-0000F1000000}"/>
    <cellStyle name="Millares 4 2" xfId="228" xr:uid="{00000000-0005-0000-0000-0000F2000000}"/>
    <cellStyle name="Millares 5" xfId="229" xr:uid="{00000000-0005-0000-0000-0000F3000000}"/>
    <cellStyle name="Millares 5 2" xfId="230" xr:uid="{00000000-0005-0000-0000-0000F4000000}"/>
    <cellStyle name="Millares 5 3" xfId="231" xr:uid="{00000000-0005-0000-0000-0000F5000000}"/>
    <cellStyle name="Millares 5 4" xfId="232" xr:uid="{00000000-0005-0000-0000-0000F6000000}"/>
    <cellStyle name="Millares 5 4 2" xfId="2904" xr:uid="{00000000-0005-0000-0000-0000F7000000}"/>
    <cellStyle name="Millares 5 5" xfId="233" xr:uid="{00000000-0005-0000-0000-0000F8000000}"/>
    <cellStyle name="Millares 5 5 2" xfId="2905" xr:uid="{00000000-0005-0000-0000-0000F9000000}"/>
    <cellStyle name="Millares 6" xfId="234" xr:uid="{00000000-0005-0000-0000-0000FA000000}"/>
    <cellStyle name="Millares 6 2" xfId="235" xr:uid="{00000000-0005-0000-0000-0000FB000000}"/>
    <cellStyle name="Millares 6 2 2" xfId="236" xr:uid="{00000000-0005-0000-0000-0000FC000000}"/>
    <cellStyle name="Millares 6 2 2 2" xfId="2908" xr:uid="{00000000-0005-0000-0000-0000FD000000}"/>
    <cellStyle name="Millares 6 2 3" xfId="2907" xr:uid="{00000000-0005-0000-0000-0000FE000000}"/>
    <cellStyle name="Millares 6 3" xfId="237" xr:uid="{00000000-0005-0000-0000-0000FF000000}"/>
    <cellStyle name="Millares 6 3 2" xfId="238" xr:uid="{00000000-0005-0000-0000-000000010000}"/>
    <cellStyle name="Millares 6 3 2 2" xfId="2910" xr:uid="{00000000-0005-0000-0000-000001010000}"/>
    <cellStyle name="Millares 6 3 3" xfId="2909" xr:uid="{00000000-0005-0000-0000-000002010000}"/>
    <cellStyle name="Millares 6 4" xfId="239" xr:uid="{00000000-0005-0000-0000-000003010000}"/>
    <cellStyle name="Millares 6 5" xfId="2906" xr:uid="{00000000-0005-0000-0000-000004010000}"/>
    <cellStyle name="Millares 7" xfId="240" xr:uid="{00000000-0005-0000-0000-000005010000}"/>
    <cellStyle name="Millares 7 2" xfId="241" xr:uid="{00000000-0005-0000-0000-000006010000}"/>
    <cellStyle name="Millares 7 2 2" xfId="2912" xr:uid="{00000000-0005-0000-0000-000007010000}"/>
    <cellStyle name="Millares 7 3" xfId="2911" xr:uid="{00000000-0005-0000-0000-000008010000}"/>
    <cellStyle name="Millares 8" xfId="242" xr:uid="{00000000-0005-0000-0000-000009010000}"/>
    <cellStyle name="Millares 8 2" xfId="243" xr:uid="{00000000-0005-0000-0000-00000A010000}"/>
    <cellStyle name="Millares 8 2 2" xfId="2914" xr:uid="{00000000-0005-0000-0000-00000B010000}"/>
    <cellStyle name="Millares 8 3" xfId="2913" xr:uid="{00000000-0005-0000-0000-00000C010000}"/>
    <cellStyle name="Millares 9" xfId="244" xr:uid="{00000000-0005-0000-0000-00000D010000}"/>
    <cellStyle name="Millares 9 2" xfId="245" xr:uid="{00000000-0005-0000-0000-00000E010000}"/>
    <cellStyle name="Millares 9 2 2" xfId="2916" xr:uid="{00000000-0005-0000-0000-00000F010000}"/>
    <cellStyle name="Millares 9 3" xfId="2915" xr:uid="{00000000-0005-0000-0000-000010010000}"/>
    <cellStyle name="Moneda" xfId="9" builtinId="4"/>
    <cellStyle name="Moneda [0]" xfId="2865" builtinId="7"/>
    <cellStyle name="Moneda [0] 10" xfId="2920" xr:uid="{00000000-0005-0000-0000-000013010000}"/>
    <cellStyle name="Moneda [0] 2" xfId="246" xr:uid="{00000000-0005-0000-0000-000014010000}"/>
    <cellStyle name="Moneda [0] 2 2" xfId="247" xr:uid="{00000000-0005-0000-0000-000015010000}"/>
    <cellStyle name="Moneda [0] 2 2 2" xfId="248" xr:uid="{00000000-0005-0000-0000-000016010000}"/>
    <cellStyle name="Moneda [0] 2 2 2 2" xfId="249" xr:uid="{00000000-0005-0000-0000-000017010000}"/>
    <cellStyle name="Moneda [0] 2 2 3" xfId="250" xr:uid="{00000000-0005-0000-0000-000018010000}"/>
    <cellStyle name="Moneda [0] 2 2 4" xfId="251" xr:uid="{00000000-0005-0000-0000-000019010000}"/>
    <cellStyle name="Moneda [0] 2 3" xfId="252" xr:uid="{00000000-0005-0000-0000-00001A010000}"/>
    <cellStyle name="Moneda [0] 2 3 2" xfId="253" xr:uid="{00000000-0005-0000-0000-00001B010000}"/>
    <cellStyle name="Moneda [0] 2 4" xfId="254" xr:uid="{00000000-0005-0000-0000-00001C010000}"/>
    <cellStyle name="Moneda [0] 2 5" xfId="255" xr:uid="{00000000-0005-0000-0000-00001D010000}"/>
    <cellStyle name="Moneda [0] 3" xfId="256" xr:uid="{00000000-0005-0000-0000-00001E010000}"/>
    <cellStyle name="Moneda [0] 3 2" xfId="257" xr:uid="{00000000-0005-0000-0000-00001F010000}"/>
    <cellStyle name="Moneda [0] 3 2 2" xfId="258" xr:uid="{00000000-0005-0000-0000-000020010000}"/>
    <cellStyle name="Moneda [0] 3 2 2 2" xfId="259" xr:uid="{00000000-0005-0000-0000-000021010000}"/>
    <cellStyle name="Moneda [0] 3 2 3" xfId="260" xr:uid="{00000000-0005-0000-0000-000022010000}"/>
    <cellStyle name="Moneda [0] 3 2 3 2" xfId="261" xr:uid="{00000000-0005-0000-0000-000023010000}"/>
    <cellStyle name="Moneda [0] 3 2 4" xfId="262" xr:uid="{00000000-0005-0000-0000-000024010000}"/>
    <cellStyle name="Moneda [0] 3 2 4 2" xfId="263" xr:uid="{00000000-0005-0000-0000-000025010000}"/>
    <cellStyle name="Moneda [0] 3 2 5" xfId="264" xr:uid="{00000000-0005-0000-0000-000026010000}"/>
    <cellStyle name="Moneda [0] 3 3" xfId="265" xr:uid="{00000000-0005-0000-0000-000027010000}"/>
    <cellStyle name="Moneda [0] 3 3 2" xfId="266" xr:uid="{00000000-0005-0000-0000-000028010000}"/>
    <cellStyle name="Moneda [0] 3 4" xfId="267" xr:uid="{00000000-0005-0000-0000-000029010000}"/>
    <cellStyle name="Moneda [0] 3 4 2" xfId="268" xr:uid="{00000000-0005-0000-0000-00002A010000}"/>
    <cellStyle name="Moneda [0] 3 5" xfId="269" xr:uid="{00000000-0005-0000-0000-00002B010000}"/>
    <cellStyle name="Moneda [0] 3 5 2" xfId="270" xr:uid="{00000000-0005-0000-0000-00002C010000}"/>
    <cellStyle name="Moneda [0] 3 6" xfId="271" xr:uid="{00000000-0005-0000-0000-00002D010000}"/>
    <cellStyle name="Moneda [0] 3 7" xfId="272" xr:uid="{00000000-0005-0000-0000-00002E010000}"/>
    <cellStyle name="Moneda [0] 3 8" xfId="2917" xr:uid="{00000000-0005-0000-0000-00002F010000}"/>
    <cellStyle name="Moneda [0] 4" xfId="273" xr:uid="{00000000-0005-0000-0000-000030010000}"/>
    <cellStyle name="Moneda [0] 4 2" xfId="274" xr:uid="{00000000-0005-0000-0000-000031010000}"/>
    <cellStyle name="Moneda [0] 4 2 2" xfId="275" xr:uid="{00000000-0005-0000-0000-000032010000}"/>
    <cellStyle name="Moneda [0] 4 3" xfId="276" xr:uid="{00000000-0005-0000-0000-000033010000}"/>
    <cellStyle name="Moneda [0] 4 3 2" xfId="277" xr:uid="{00000000-0005-0000-0000-000034010000}"/>
    <cellStyle name="Moneda [0] 4 4" xfId="278" xr:uid="{00000000-0005-0000-0000-000035010000}"/>
    <cellStyle name="Moneda [0] 4 4 2" xfId="279" xr:uid="{00000000-0005-0000-0000-000036010000}"/>
    <cellStyle name="Moneda [0] 4 5" xfId="280" xr:uid="{00000000-0005-0000-0000-000037010000}"/>
    <cellStyle name="Moneda [0] 5" xfId="281" xr:uid="{00000000-0005-0000-0000-000038010000}"/>
    <cellStyle name="Moneda [0] 5 2" xfId="282" xr:uid="{00000000-0005-0000-0000-000039010000}"/>
    <cellStyle name="Moneda [0] 5 2 2" xfId="283" xr:uid="{00000000-0005-0000-0000-00003A010000}"/>
    <cellStyle name="Moneda [0] 5 3" xfId="284" xr:uid="{00000000-0005-0000-0000-00003B010000}"/>
    <cellStyle name="Moneda [0] 5 3 2" xfId="285" xr:uid="{00000000-0005-0000-0000-00003C010000}"/>
    <cellStyle name="Moneda [0] 5 4" xfId="286" xr:uid="{00000000-0005-0000-0000-00003D010000}"/>
    <cellStyle name="Moneda [0] 5 4 2" xfId="287" xr:uid="{00000000-0005-0000-0000-00003E010000}"/>
    <cellStyle name="Moneda [0] 5 5" xfId="288" xr:uid="{00000000-0005-0000-0000-00003F010000}"/>
    <cellStyle name="Moneda [0] 6" xfId="289" xr:uid="{00000000-0005-0000-0000-000040010000}"/>
    <cellStyle name="Moneda [0] 6 2" xfId="290" xr:uid="{00000000-0005-0000-0000-000041010000}"/>
    <cellStyle name="Moneda [0] 7" xfId="291" xr:uid="{00000000-0005-0000-0000-000042010000}"/>
    <cellStyle name="Moneda [0] 7 2" xfId="292" xr:uid="{00000000-0005-0000-0000-000043010000}"/>
    <cellStyle name="Moneda [0] 8" xfId="293" xr:uid="{00000000-0005-0000-0000-000044010000}"/>
    <cellStyle name="Moneda [0] 8 2" xfId="294" xr:uid="{00000000-0005-0000-0000-000045010000}"/>
    <cellStyle name="Moneda [0] 9" xfId="295" xr:uid="{00000000-0005-0000-0000-000046010000}"/>
    <cellStyle name="Moneda [0] 9 2" xfId="296" xr:uid="{00000000-0005-0000-0000-000047010000}"/>
    <cellStyle name="Moneda 10" xfId="297" xr:uid="{00000000-0005-0000-0000-000048010000}"/>
    <cellStyle name="Moneda 10 10" xfId="298" xr:uid="{00000000-0005-0000-0000-000049010000}"/>
    <cellStyle name="Moneda 10 11" xfId="299" xr:uid="{00000000-0005-0000-0000-00004A010000}"/>
    <cellStyle name="Moneda 10 2" xfId="300" xr:uid="{00000000-0005-0000-0000-00004B010000}"/>
    <cellStyle name="Moneda 10 2 2" xfId="301" xr:uid="{00000000-0005-0000-0000-00004C010000}"/>
    <cellStyle name="Moneda 10 2 2 2" xfId="302" xr:uid="{00000000-0005-0000-0000-00004D010000}"/>
    <cellStyle name="Moneda 10 2 2 2 2" xfId="303" xr:uid="{00000000-0005-0000-0000-00004E010000}"/>
    <cellStyle name="Moneda 10 2 2 2 2 2" xfId="304" xr:uid="{00000000-0005-0000-0000-00004F010000}"/>
    <cellStyle name="Moneda 10 2 2 2 3" xfId="305" xr:uid="{00000000-0005-0000-0000-000050010000}"/>
    <cellStyle name="Moneda 10 2 2 2 3 2" xfId="306" xr:uid="{00000000-0005-0000-0000-000051010000}"/>
    <cellStyle name="Moneda 10 2 2 2 4" xfId="307" xr:uid="{00000000-0005-0000-0000-000052010000}"/>
    <cellStyle name="Moneda 10 2 2 2 4 2" xfId="308" xr:uid="{00000000-0005-0000-0000-000053010000}"/>
    <cellStyle name="Moneda 10 2 2 2 5" xfId="309" xr:uid="{00000000-0005-0000-0000-000054010000}"/>
    <cellStyle name="Moneda 10 2 2 3" xfId="310" xr:uid="{00000000-0005-0000-0000-000055010000}"/>
    <cellStyle name="Moneda 10 2 2 3 2" xfId="311" xr:uid="{00000000-0005-0000-0000-000056010000}"/>
    <cellStyle name="Moneda 10 2 2 4" xfId="312" xr:uid="{00000000-0005-0000-0000-000057010000}"/>
    <cellStyle name="Moneda 10 2 2 4 2" xfId="313" xr:uid="{00000000-0005-0000-0000-000058010000}"/>
    <cellStyle name="Moneda 10 2 2 5" xfId="314" xr:uid="{00000000-0005-0000-0000-000059010000}"/>
    <cellStyle name="Moneda 10 2 2 5 2" xfId="315" xr:uid="{00000000-0005-0000-0000-00005A010000}"/>
    <cellStyle name="Moneda 10 2 2 6" xfId="316" xr:uid="{00000000-0005-0000-0000-00005B010000}"/>
    <cellStyle name="Moneda 10 2 3" xfId="317" xr:uid="{00000000-0005-0000-0000-00005C010000}"/>
    <cellStyle name="Moneda 10 2 3 2" xfId="318" xr:uid="{00000000-0005-0000-0000-00005D010000}"/>
    <cellStyle name="Moneda 10 2 3 2 2" xfId="319" xr:uid="{00000000-0005-0000-0000-00005E010000}"/>
    <cellStyle name="Moneda 10 2 3 3" xfId="320" xr:uid="{00000000-0005-0000-0000-00005F010000}"/>
    <cellStyle name="Moneda 10 2 3 3 2" xfId="321" xr:uid="{00000000-0005-0000-0000-000060010000}"/>
    <cellStyle name="Moneda 10 2 3 4" xfId="322" xr:uid="{00000000-0005-0000-0000-000061010000}"/>
    <cellStyle name="Moneda 10 2 3 4 2" xfId="323" xr:uid="{00000000-0005-0000-0000-000062010000}"/>
    <cellStyle name="Moneda 10 2 3 5" xfId="324" xr:uid="{00000000-0005-0000-0000-000063010000}"/>
    <cellStyle name="Moneda 10 2 4" xfId="325" xr:uid="{00000000-0005-0000-0000-000064010000}"/>
    <cellStyle name="Moneda 10 2 4 2" xfId="326" xr:uid="{00000000-0005-0000-0000-000065010000}"/>
    <cellStyle name="Moneda 10 2 5" xfId="327" xr:uid="{00000000-0005-0000-0000-000066010000}"/>
    <cellStyle name="Moneda 10 2 5 2" xfId="328" xr:uid="{00000000-0005-0000-0000-000067010000}"/>
    <cellStyle name="Moneda 10 2 6" xfId="329" xr:uid="{00000000-0005-0000-0000-000068010000}"/>
    <cellStyle name="Moneda 10 2 6 2" xfId="330" xr:uid="{00000000-0005-0000-0000-000069010000}"/>
    <cellStyle name="Moneda 10 2 7" xfId="331" xr:uid="{00000000-0005-0000-0000-00006A010000}"/>
    <cellStyle name="Moneda 10 2 8" xfId="332" xr:uid="{00000000-0005-0000-0000-00006B010000}"/>
    <cellStyle name="Moneda 10 3" xfId="333" xr:uid="{00000000-0005-0000-0000-00006C010000}"/>
    <cellStyle name="Moneda 10 3 2" xfId="334" xr:uid="{00000000-0005-0000-0000-00006D010000}"/>
    <cellStyle name="Moneda 10 3 2 2" xfId="335" xr:uid="{00000000-0005-0000-0000-00006E010000}"/>
    <cellStyle name="Moneda 10 3 2 2 2" xfId="336" xr:uid="{00000000-0005-0000-0000-00006F010000}"/>
    <cellStyle name="Moneda 10 3 2 2 2 2" xfId="337" xr:uid="{00000000-0005-0000-0000-000070010000}"/>
    <cellStyle name="Moneda 10 3 2 2 3" xfId="338" xr:uid="{00000000-0005-0000-0000-000071010000}"/>
    <cellStyle name="Moneda 10 3 2 2 3 2" xfId="339" xr:uid="{00000000-0005-0000-0000-000072010000}"/>
    <cellStyle name="Moneda 10 3 2 2 4" xfId="340" xr:uid="{00000000-0005-0000-0000-000073010000}"/>
    <cellStyle name="Moneda 10 3 2 2 4 2" xfId="341" xr:uid="{00000000-0005-0000-0000-000074010000}"/>
    <cellStyle name="Moneda 10 3 2 2 5" xfId="342" xr:uid="{00000000-0005-0000-0000-000075010000}"/>
    <cellStyle name="Moneda 10 3 2 3" xfId="343" xr:uid="{00000000-0005-0000-0000-000076010000}"/>
    <cellStyle name="Moneda 10 3 2 3 2" xfId="344" xr:uid="{00000000-0005-0000-0000-000077010000}"/>
    <cellStyle name="Moneda 10 3 2 4" xfId="345" xr:uid="{00000000-0005-0000-0000-000078010000}"/>
    <cellStyle name="Moneda 10 3 2 4 2" xfId="346" xr:uid="{00000000-0005-0000-0000-000079010000}"/>
    <cellStyle name="Moneda 10 3 2 5" xfId="347" xr:uid="{00000000-0005-0000-0000-00007A010000}"/>
    <cellStyle name="Moneda 10 3 2 5 2" xfId="348" xr:uid="{00000000-0005-0000-0000-00007B010000}"/>
    <cellStyle name="Moneda 10 3 2 6" xfId="349" xr:uid="{00000000-0005-0000-0000-00007C010000}"/>
    <cellStyle name="Moneda 10 3 3" xfId="350" xr:uid="{00000000-0005-0000-0000-00007D010000}"/>
    <cellStyle name="Moneda 10 3 3 2" xfId="351" xr:uid="{00000000-0005-0000-0000-00007E010000}"/>
    <cellStyle name="Moneda 10 3 3 2 2" xfId="352" xr:uid="{00000000-0005-0000-0000-00007F010000}"/>
    <cellStyle name="Moneda 10 3 3 3" xfId="353" xr:uid="{00000000-0005-0000-0000-000080010000}"/>
    <cellStyle name="Moneda 10 3 3 3 2" xfId="354" xr:uid="{00000000-0005-0000-0000-000081010000}"/>
    <cellStyle name="Moneda 10 3 3 4" xfId="355" xr:uid="{00000000-0005-0000-0000-000082010000}"/>
    <cellStyle name="Moneda 10 3 3 4 2" xfId="356" xr:uid="{00000000-0005-0000-0000-000083010000}"/>
    <cellStyle name="Moneda 10 3 3 5" xfId="357" xr:uid="{00000000-0005-0000-0000-000084010000}"/>
    <cellStyle name="Moneda 10 3 4" xfId="358" xr:uid="{00000000-0005-0000-0000-000085010000}"/>
    <cellStyle name="Moneda 10 3 4 2" xfId="359" xr:uid="{00000000-0005-0000-0000-000086010000}"/>
    <cellStyle name="Moneda 10 3 5" xfId="360" xr:uid="{00000000-0005-0000-0000-000087010000}"/>
    <cellStyle name="Moneda 10 3 5 2" xfId="361" xr:uid="{00000000-0005-0000-0000-000088010000}"/>
    <cellStyle name="Moneda 10 3 6" xfId="362" xr:uid="{00000000-0005-0000-0000-000089010000}"/>
    <cellStyle name="Moneda 10 3 6 2" xfId="363" xr:uid="{00000000-0005-0000-0000-00008A010000}"/>
    <cellStyle name="Moneda 10 3 7" xfId="364" xr:uid="{00000000-0005-0000-0000-00008B010000}"/>
    <cellStyle name="Moneda 10 4" xfId="365" xr:uid="{00000000-0005-0000-0000-00008C010000}"/>
    <cellStyle name="Moneda 10 4 2" xfId="366" xr:uid="{00000000-0005-0000-0000-00008D010000}"/>
    <cellStyle name="Moneda 10 4 2 2" xfId="367" xr:uid="{00000000-0005-0000-0000-00008E010000}"/>
    <cellStyle name="Moneda 10 4 2 2 2" xfId="368" xr:uid="{00000000-0005-0000-0000-00008F010000}"/>
    <cellStyle name="Moneda 10 4 2 2 2 2" xfId="369" xr:uid="{00000000-0005-0000-0000-000090010000}"/>
    <cellStyle name="Moneda 10 4 2 2 3" xfId="370" xr:uid="{00000000-0005-0000-0000-000091010000}"/>
    <cellStyle name="Moneda 10 4 2 2 3 2" xfId="371" xr:uid="{00000000-0005-0000-0000-000092010000}"/>
    <cellStyle name="Moneda 10 4 2 2 4" xfId="372" xr:uid="{00000000-0005-0000-0000-000093010000}"/>
    <cellStyle name="Moneda 10 4 2 2 4 2" xfId="373" xr:uid="{00000000-0005-0000-0000-000094010000}"/>
    <cellStyle name="Moneda 10 4 2 2 5" xfId="374" xr:uid="{00000000-0005-0000-0000-000095010000}"/>
    <cellStyle name="Moneda 10 4 2 3" xfId="375" xr:uid="{00000000-0005-0000-0000-000096010000}"/>
    <cellStyle name="Moneda 10 4 2 3 2" xfId="376" xr:uid="{00000000-0005-0000-0000-000097010000}"/>
    <cellStyle name="Moneda 10 4 2 4" xfId="377" xr:uid="{00000000-0005-0000-0000-000098010000}"/>
    <cellStyle name="Moneda 10 4 2 4 2" xfId="378" xr:uid="{00000000-0005-0000-0000-000099010000}"/>
    <cellStyle name="Moneda 10 4 2 5" xfId="379" xr:uid="{00000000-0005-0000-0000-00009A010000}"/>
    <cellStyle name="Moneda 10 4 2 5 2" xfId="380" xr:uid="{00000000-0005-0000-0000-00009B010000}"/>
    <cellStyle name="Moneda 10 4 2 6" xfId="381" xr:uid="{00000000-0005-0000-0000-00009C010000}"/>
    <cellStyle name="Moneda 10 4 3" xfId="382" xr:uid="{00000000-0005-0000-0000-00009D010000}"/>
    <cellStyle name="Moneda 10 4 3 2" xfId="383" xr:uid="{00000000-0005-0000-0000-00009E010000}"/>
    <cellStyle name="Moneda 10 4 3 2 2" xfId="384" xr:uid="{00000000-0005-0000-0000-00009F010000}"/>
    <cellStyle name="Moneda 10 4 3 3" xfId="385" xr:uid="{00000000-0005-0000-0000-0000A0010000}"/>
    <cellStyle name="Moneda 10 4 3 3 2" xfId="386" xr:uid="{00000000-0005-0000-0000-0000A1010000}"/>
    <cellStyle name="Moneda 10 4 3 4" xfId="387" xr:uid="{00000000-0005-0000-0000-0000A2010000}"/>
    <cellStyle name="Moneda 10 4 3 4 2" xfId="388" xr:uid="{00000000-0005-0000-0000-0000A3010000}"/>
    <cellStyle name="Moneda 10 4 3 5" xfId="389" xr:uid="{00000000-0005-0000-0000-0000A4010000}"/>
    <cellStyle name="Moneda 10 4 4" xfId="390" xr:uid="{00000000-0005-0000-0000-0000A5010000}"/>
    <cellStyle name="Moneda 10 4 4 2" xfId="391" xr:uid="{00000000-0005-0000-0000-0000A6010000}"/>
    <cellStyle name="Moneda 10 4 5" xfId="392" xr:uid="{00000000-0005-0000-0000-0000A7010000}"/>
    <cellStyle name="Moneda 10 4 5 2" xfId="393" xr:uid="{00000000-0005-0000-0000-0000A8010000}"/>
    <cellStyle name="Moneda 10 4 6" xfId="394" xr:uid="{00000000-0005-0000-0000-0000A9010000}"/>
    <cellStyle name="Moneda 10 4 6 2" xfId="395" xr:uid="{00000000-0005-0000-0000-0000AA010000}"/>
    <cellStyle name="Moneda 10 4 7" xfId="396" xr:uid="{00000000-0005-0000-0000-0000AB010000}"/>
    <cellStyle name="Moneda 10 5" xfId="397" xr:uid="{00000000-0005-0000-0000-0000AC010000}"/>
    <cellStyle name="Moneda 10 5 2" xfId="398" xr:uid="{00000000-0005-0000-0000-0000AD010000}"/>
    <cellStyle name="Moneda 10 5 2 2" xfId="399" xr:uid="{00000000-0005-0000-0000-0000AE010000}"/>
    <cellStyle name="Moneda 10 5 2 2 2" xfId="400" xr:uid="{00000000-0005-0000-0000-0000AF010000}"/>
    <cellStyle name="Moneda 10 5 2 3" xfId="401" xr:uid="{00000000-0005-0000-0000-0000B0010000}"/>
    <cellStyle name="Moneda 10 5 2 3 2" xfId="402" xr:uid="{00000000-0005-0000-0000-0000B1010000}"/>
    <cellStyle name="Moneda 10 5 2 4" xfId="403" xr:uid="{00000000-0005-0000-0000-0000B2010000}"/>
    <cellStyle name="Moneda 10 5 2 4 2" xfId="404" xr:uid="{00000000-0005-0000-0000-0000B3010000}"/>
    <cellStyle name="Moneda 10 5 2 5" xfId="405" xr:uid="{00000000-0005-0000-0000-0000B4010000}"/>
    <cellStyle name="Moneda 10 5 3" xfId="406" xr:uid="{00000000-0005-0000-0000-0000B5010000}"/>
    <cellStyle name="Moneda 10 5 3 2" xfId="407" xr:uid="{00000000-0005-0000-0000-0000B6010000}"/>
    <cellStyle name="Moneda 10 5 4" xfId="408" xr:uid="{00000000-0005-0000-0000-0000B7010000}"/>
    <cellStyle name="Moneda 10 5 4 2" xfId="409" xr:uid="{00000000-0005-0000-0000-0000B8010000}"/>
    <cellStyle name="Moneda 10 5 5" xfId="410" xr:uid="{00000000-0005-0000-0000-0000B9010000}"/>
    <cellStyle name="Moneda 10 5 5 2" xfId="411" xr:uid="{00000000-0005-0000-0000-0000BA010000}"/>
    <cellStyle name="Moneda 10 5 6" xfId="412" xr:uid="{00000000-0005-0000-0000-0000BB010000}"/>
    <cellStyle name="Moneda 10 6" xfId="413" xr:uid="{00000000-0005-0000-0000-0000BC010000}"/>
    <cellStyle name="Moneda 10 6 2" xfId="414" xr:uid="{00000000-0005-0000-0000-0000BD010000}"/>
    <cellStyle name="Moneda 10 6 2 2" xfId="415" xr:uid="{00000000-0005-0000-0000-0000BE010000}"/>
    <cellStyle name="Moneda 10 6 3" xfId="416" xr:uid="{00000000-0005-0000-0000-0000BF010000}"/>
    <cellStyle name="Moneda 10 6 3 2" xfId="417" xr:uid="{00000000-0005-0000-0000-0000C0010000}"/>
    <cellStyle name="Moneda 10 6 4" xfId="418" xr:uid="{00000000-0005-0000-0000-0000C1010000}"/>
    <cellStyle name="Moneda 10 6 4 2" xfId="419" xr:uid="{00000000-0005-0000-0000-0000C2010000}"/>
    <cellStyle name="Moneda 10 6 5" xfId="420" xr:uid="{00000000-0005-0000-0000-0000C3010000}"/>
    <cellStyle name="Moneda 10 7" xfId="421" xr:uid="{00000000-0005-0000-0000-0000C4010000}"/>
    <cellStyle name="Moneda 10 7 2" xfId="422" xr:uid="{00000000-0005-0000-0000-0000C5010000}"/>
    <cellStyle name="Moneda 10 8" xfId="423" xr:uid="{00000000-0005-0000-0000-0000C6010000}"/>
    <cellStyle name="Moneda 10 8 2" xfId="424" xr:uid="{00000000-0005-0000-0000-0000C7010000}"/>
    <cellStyle name="Moneda 10 9" xfId="425" xr:uid="{00000000-0005-0000-0000-0000C8010000}"/>
    <cellStyle name="Moneda 10 9 2" xfId="426" xr:uid="{00000000-0005-0000-0000-0000C9010000}"/>
    <cellStyle name="Moneda 11" xfId="427" xr:uid="{00000000-0005-0000-0000-0000CA010000}"/>
    <cellStyle name="Moneda 11 10" xfId="428" xr:uid="{00000000-0005-0000-0000-0000CB010000}"/>
    <cellStyle name="Moneda 11 11" xfId="429" xr:uid="{00000000-0005-0000-0000-0000CC010000}"/>
    <cellStyle name="Moneda 11 2" xfId="430" xr:uid="{00000000-0005-0000-0000-0000CD010000}"/>
    <cellStyle name="Moneda 11 2 2" xfId="431" xr:uid="{00000000-0005-0000-0000-0000CE010000}"/>
    <cellStyle name="Moneda 11 2 2 2" xfId="432" xr:uid="{00000000-0005-0000-0000-0000CF010000}"/>
    <cellStyle name="Moneda 11 2 2 2 2" xfId="433" xr:uid="{00000000-0005-0000-0000-0000D0010000}"/>
    <cellStyle name="Moneda 11 2 2 2 2 2" xfId="434" xr:uid="{00000000-0005-0000-0000-0000D1010000}"/>
    <cellStyle name="Moneda 11 2 2 2 3" xfId="435" xr:uid="{00000000-0005-0000-0000-0000D2010000}"/>
    <cellStyle name="Moneda 11 2 2 2 3 2" xfId="436" xr:uid="{00000000-0005-0000-0000-0000D3010000}"/>
    <cellStyle name="Moneda 11 2 2 2 4" xfId="437" xr:uid="{00000000-0005-0000-0000-0000D4010000}"/>
    <cellStyle name="Moneda 11 2 2 2 4 2" xfId="438" xr:uid="{00000000-0005-0000-0000-0000D5010000}"/>
    <cellStyle name="Moneda 11 2 2 2 5" xfId="439" xr:uid="{00000000-0005-0000-0000-0000D6010000}"/>
    <cellStyle name="Moneda 11 2 2 3" xfId="440" xr:uid="{00000000-0005-0000-0000-0000D7010000}"/>
    <cellStyle name="Moneda 11 2 2 3 2" xfId="441" xr:uid="{00000000-0005-0000-0000-0000D8010000}"/>
    <cellStyle name="Moneda 11 2 2 4" xfId="442" xr:uid="{00000000-0005-0000-0000-0000D9010000}"/>
    <cellStyle name="Moneda 11 2 2 4 2" xfId="443" xr:uid="{00000000-0005-0000-0000-0000DA010000}"/>
    <cellStyle name="Moneda 11 2 2 5" xfId="444" xr:uid="{00000000-0005-0000-0000-0000DB010000}"/>
    <cellStyle name="Moneda 11 2 2 5 2" xfId="445" xr:uid="{00000000-0005-0000-0000-0000DC010000}"/>
    <cellStyle name="Moneda 11 2 2 6" xfId="446" xr:uid="{00000000-0005-0000-0000-0000DD010000}"/>
    <cellStyle name="Moneda 11 2 3" xfId="447" xr:uid="{00000000-0005-0000-0000-0000DE010000}"/>
    <cellStyle name="Moneda 11 2 3 2" xfId="448" xr:uid="{00000000-0005-0000-0000-0000DF010000}"/>
    <cellStyle name="Moneda 11 2 3 2 2" xfId="449" xr:uid="{00000000-0005-0000-0000-0000E0010000}"/>
    <cellStyle name="Moneda 11 2 3 3" xfId="450" xr:uid="{00000000-0005-0000-0000-0000E1010000}"/>
    <cellStyle name="Moneda 11 2 3 3 2" xfId="451" xr:uid="{00000000-0005-0000-0000-0000E2010000}"/>
    <cellStyle name="Moneda 11 2 3 4" xfId="452" xr:uid="{00000000-0005-0000-0000-0000E3010000}"/>
    <cellStyle name="Moneda 11 2 3 4 2" xfId="453" xr:uid="{00000000-0005-0000-0000-0000E4010000}"/>
    <cellStyle name="Moneda 11 2 3 5" xfId="454" xr:uid="{00000000-0005-0000-0000-0000E5010000}"/>
    <cellStyle name="Moneda 11 2 4" xfId="455" xr:uid="{00000000-0005-0000-0000-0000E6010000}"/>
    <cellStyle name="Moneda 11 2 4 2" xfId="456" xr:uid="{00000000-0005-0000-0000-0000E7010000}"/>
    <cellStyle name="Moneda 11 2 5" xfId="457" xr:uid="{00000000-0005-0000-0000-0000E8010000}"/>
    <cellStyle name="Moneda 11 2 5 2" xfId="458" xr:uid="{00000000-0005-0000-0000-0000E9010000}"/>
    <cellStyle name="Moneda 11 2 6" xfId="459" xr:uid="{00000000-0005-0000-0000-0000EA010000}"/>
    <cellStyle name="Moneda 11 2 6 2" xfId="460" xr:uid="{00000000-0005-0000-0000-0000EB010000}"/>
    <cellStyle name="Moneda 11 2 7" xfId="461" xr:uid="{00000000-0005-0000-0000-0000EC010000}"/>
    <cellStyle name="Moneda 11 2 8" xfId="462" xr:uid="{00000000-0005-0000-0000-0000ED010000}"/>
    <cellStyle name="Moneda 11 3" xfId="463" xr:uid="{00000000-0005-0000-0000-0000EE010000}"/>
    <cellStyle name="Moneda 11 3 2" xfId="464" xr:uid="{00000000-0005-0000-0000-0000EF010000}"/>
    <cellStyle name="Moneda 11 3 2 2" xfId="465" xr:uid="{00000000-0005-0000-0000-0000F0010000}"/>
    <cellStyle name="Moneda 11 3 2 2 2" xfId="466" xr:uid="{00000000-0005-0000-0000-0000F1010000}"/>
    <cellStyle name="Moneda 11 3 2 2 2 2" xfId="467" xr:uid="{00000000-0005-0000-0000-0000F2010000}"/>
    <cellStyle name="Moneda 11 3 2 2 3" xfId="468" xr:uid="{00000000-0005-0000-0000-0000F3010000}"/>
    <cellStyle name="Moneda 11 3 2 2 3 2" xfId="469" xr:uid="{00000000-0005-0000-0000-0000F4010000}"/>
    <cellStyle name="Moneda 11 3 2 2 4" xfId="470" xr:uid="{00000000-0005-0000-0000-0000F5010000}"/>
    <cellStyle name="Moneda 11 3 2 2 4 2" xfId="471" xr:uid="{00000000-0005-0000-0000-0000F6010000}"/>
    <cellStyle name="Moneda 11 3 2 2 5" xfId="472" xr:uid="{00000000-0005-0000-0000-0000F7010000}"/>
    <cellStyle name="Moneda 11 3 2 3" xfId="473" xr:uid="{00000000-0005-0000-0000-0000F8010000}"/>
    <cellStyle name="Moneda 11 3 2 3 2" xfId="474" xr:uid="{00000000-0005-0000-0000-0000F9010000}"/>
    <cellStyle name="Moneda 11 3 2 4" xfId="475" xr:uid="{00000000-0005-0000-0000-0000FA010000}"/>
    <cellStyle name="Moneda 11 3 2 4 2" xfId="476" xr:uid="{00000000-0005-0000-0000-0000FB010000}"/>
    <cellStyle name="Moneda 11 3 2 5" xfId="477" xr:uid="{00000000-0005-0000-0000-0000FC010000}"/>
    <cellStyle name="Moneda 11 3 2 5 2" xfId="478" xr:uid="{00000000-0005-0000-0000-0000FD010000}"/>
    <cellStyle name="Moneda 11 3 2 6" xfId="479" xr:uid="{00000000-0005-0000-0000-0000FE010000}"/>
    <cellStyle name="Moneda 11 3 3" xfId="480" xr:uid="{00000000-0005-0000-0000-0000FF010000}"/>
    <cellStyle name="Moneda 11 3 3 2" xfId="481" xr:uid="{00000000-0005-0000-0000-000000020000}"/>
    <cellStyle name="Moneda 11 3 3 2 2" xfId="482" xr:uid="{00000000-0005-0000-0000-000001020000}"/>
    <cellStyle name="Moneda 11 3 3 3" xfId="483" xr:uid="{00000000-0005-0000-0000-000002020000}"/>
    <cellStyle name="Moneda 11 3 3 3 2" xfId="484" xr:uid="{00000000-0005-0000-0000-000003020000}"/>
    <cellStyle name="Moneda 11 3 3 4" xfId="485" xr:uid="{00000000-0005-0000-0000-000004020000}"/>
    <cellStyle name="Moneda 11 3 3 4 2" xfId="486" xr:uid="{00000000-0005-0000-0000-000005020000}"/>
    <cellStyle name="Moneda 11 3 3 5" xfId="487" xr:uid="{00000000-0005-0000-0000-000006020000}"/>
    <cellStyle name="Moneda 11 3 4" xfId="488" xr:uid="{00000000-0005-0000-0000-000007020000}"/>
    <cellStyle name="Moneda 11 3 4 2" xfId="489" xr:uid="{00000000-0005-0000-0000-000008020000}"/>
    <cellStyle name="Moneda 11 3 5" xfId="490" xr:uid="{00000000-0005-0000-0000-000009020000}"/>
    <cellStyle name="Moneda 11 3 5 2" xfId="491" xr:uid="{00000000-0005-0000-0000-00000A020000}"/>
    <cellStyle name="Moneda 11 3 6" xfId="492" xr:uid="{00000000-0005-0000-0000-00000B020000}"/>
    <cellStyle name="Moneda 11 3 6 2" xfId="493" xr:uid="{00000000-0005-0000-0000-00000C020000}"/>
    <cellStyle name="Moneda 11 3 7" xfId="494" xr:uid="{00000000-0005-0000-0000-00000D020000}"/>
    <cellStyle name="Moneda 11 4" xfId="495" xr:uid="{00000000-0005-0000-0000-00000E020000}"/>
    <cellStyle name="Moneda 11 4 2" xfId="496" xr:uid="{00000000-0005-0000-0000-00000F020000}"/>
    <cellStyle name="Moneda 11 4 2 2" xfId="497" xr:uid="{00000000-0005-0000-0000-000010020000}"/>
    <cellStyle name="Moneda 11 4 2 2 2" xfId="498" xr:uid="{00000000-0005-0000-0000-000011020000}"/>
    <cellStyle name="Moneda 11 4 2 2 2 2" xfId="499" xr:uid="{00000000-0005-0000-0000-000012020000}"/>
    <cellStyle name="Moneda 11 4 2 2 3" xfId="500" xr:uid="{00000000-0005-0000-0000-000013020000}"/>
    <cellStyle name="Moneda 11 4 2 2 3 2" xfId="501" xr:uid="{00000000-0005-0000-0000-000014020000}"/>
    <cellStyle name="Moneda 11 4 2 2 4" xfId="502" xr:uid="{00000000-0005-0000-0000-000015020000}"/>
    <cellStyle name="Moneda 11 4 2 2 4 2" xfId="503" xr:uid="{00000000-0005-0000-0000-000016020000}"/>
    <cellStyle name="Moneda 11 4 2 2 5" xfId="504" xr:uid="{00000000-0005-0000-0000-000017020000}"/>
    <cellStyle name="Moneda 11 4 2 3" xfId="505" xr:uid="{00000000-0005-0000-0000-000018020000}"/>
    <cellStyle name="Moneda 11 4 2 3 2" xfId="506" xr:uid="{00000000-0005-0000-0000-000019020000}"/>
    <cellStyle name="Moneda 11 4 2 4" xfId="507" xr:uid="{00000000-0005-0000-0000-00001A020000}"/>
    <cellStyle name="Moneda 11 4 2 4 2" xfId="508" xr:uid="{00000000-0005-0000-0000-00001B020000}"/>
    <cellStyle name="Moneda 11 4 2 5" xfId="509" xr:uid="{00000000-0005-0000-0000-00001C020000}"/>
    <cellStyle name="Moneda 11 4 2 5 2" xfId="510" xr:uid="{00000000-0005-0000-0000-00001D020000}"/>
    <cellStyle name="Moneda 11 4 2 6" xfId="511" xr:uid="{00000000-0005-0000-0000-00001E020000}"/>
    <cellStyle name="Moneda 11 4 3" xfId="512" xr:uid="{00000000-0005-0000-0000-00001F020000}"/>
    <cellStyle name="Moneda 11 4 3 2" xfId="513" xr:uid="{00000000-0005-0000-0000-000020020000}"/>
    <cellStyle name="Moneda 11 4 3 2 2" xfId="514" xr:uid="{00000000-0005-0000-0000-000021020000}"/>
    <cellStyle name="Moneda 11 4 3 3" xfId="515" xr:uid="{00000000-0005-0000-0000-000022020000}"/>
    <cellStyle name="Moneda 11 4 3 3 2" xfId="516" xr:uid="{00000000-0005-0000-0000-000023020000}"/>
    <cellStyle name="Moneda 11 4 3 4" xfId="517" xr:uid="{00000000-0005-0000-0000-000024020000}"/>
    <cellStyle name="Moneda 11 4 3 4 2" xfId="518" xr:uid="{00000000-0005-0000-0000-000025020000}"/>
    <cellStyle name="Moneda 11 4 3 5" xfId="519" xr:uid="{00000000-0005-0000-0000-000026020000}"/>
    <cellStyle name="Moneda 11 4 4" xfId="520" xr:uid="{00000000-0005-0000-0000-000027020000}"/>
    <cellStyle name="Moneda 11 4 4 2" xfId="521" xr:uid="{00000000-0005-0000-0000-000028020000}"/>
    <cellStyle name="Moneda 11 4 5" xfId="522" xr:uid="{00000000-0005-0000-0000-000029020000}"/>
    <cellStyle name="Moneda 11 4 5 2" xfId="523" xr:uid="{00000000-0005-0000-0000-00002A020000}"/>
    <cellStyle name="Moneda 11 4 6" xfId="524" xr:uid="{00000000-0005-0000-0000-00002B020000}"/>
    <cellStyle name="Moneda 11 4 6 2" xfId="525" xr:uid="{00000000-0005-0000-0000-00002C020000}"/>
    <cellStyle name="Moneda 11 4 7" xfId="526" xr:uid="{00000000-0005-0000-0000-00002D020000}"/>
    <cellStyle name="Moneda 11 5" xfId="527" xr:uid="{00000000-0005-0000-0000-00002E020000}"/>
    <cellStyle name="Moneda 11 5 2" xfId="528" xr:uid="{00000000-0005-0000-0000-00002F020000}"/>
    <cellStyle name="Moneda 11 5 2 2" xfId="529" xr:uid="{00000000-0005-0000-0000-000030020000}"/>
    <cellStyle name="Moneda 11 5 2 2 2" xfId="530" xr:uid="{00000000-0005-0000-0000-000031020000}"/>
    <cellStyle name="Moneda 11 5 2 3" xfId="531" xr:uid="{00000000-0005-0000-0000-000032020000}"/>
    <cellStyle name="Moneda 11 5 2 3 2" xfId="532" xr:uid="{00000000-0005-0000-0000-000033020000}"/>
    <cellStyle name="Moneda 11 5 2 4" xfId="533" xr:uid="{00000000-0005-0000-0000-000034020000}"/>
    <cellStyle name="Moneda 11 5 2 4 2" xfId="534" xr:uid="{00000000-0005-0000-0000-000035020000}"/>
    <cellStyle name="Moneda 11 5 2 5" xfId="535" xr:uid="{00000000-0005-0000-0000-000036020000}"/>
    <cellStyle name="Moneda 11 5 3" xfId="536" xr:uid="{00000000-0005-0000-0000-000037020000}"/>
    <cellStyle name="Moneda 11 5 3 2" xfId="537" xr:uid="{00000000-0005-0000-0000-000038020000}"/>
    <cellStyle name="Moneda 11 5 4" xfId="538" xr:uid="{00000000-0005-0000-0000-000039020000}"/>
    <cellStyle name="Moneda 11 5 4 2" xfId="539" xr:uid="{00000000-0005-0000-0000-00003A020000}"/>
    <cellStyle name="Moneda 11 5 5" xfId="540" xr:uid="{00000000-0005-0000-0000-00003B020000}"/>
    <cellStyle name="Moneda 11 5 5 2" xfId="541" xr:uid="{00000000-0005-0000-0000-00003C020000}"/>
    <cellStyle name="Moneda 11 5 6" xfId="542" xr:uid="{00000000-0005-0000-0000-00003D020000}"/>
    <cellStyle name="Moneda 11 6" xfId="543" xr:uid="{00000000-0005-0000-0000-00003E020000}"/>
    <cellStyle name="Moneda 11 6 2" xfId="544" xr:uid="{00000000-0005-0000-0000-00003F020000}"/>
    <cellStyle name="Moneda 11 6 2 2" xfId="545" xr:uid="{00000000-0005-0000-0000-000040020000}"/>
    <cellStyle name="Moneda 11 6 3" xfId="546" xr:uid="{00000000-0005-0000-0000-000041020000}"/>
    <cellStyle name="Moneda 11 6 3 2" xfId="547" xr:uid="{00000000-0005-0000-0000-000042020000}"/>
    <cellStyle name="Moneda 11 6 4" xfId="548" xr:uid="{00000000-0005-0000-0000-000043020000}"/>
    <cellStyle name="Moneda 11 6 4 2" xfId="549" xr:uid="{00000000-0005-0000-0000-000044020000}"/>
    <cellStyle name="Moneda 11 6 5" xfId="550" xr:uid="{00000000-0005-0000-0000-000045020000}"/>
    <cellStyle name="Moneda 11 7" xfId="551" xr:uid="{00000000-0005-0000-0000-000046020000}"/>
    <cellStyle name="Moneda 11 7 2" xfId="552" xr:uid="{00000000-0005-0000-0000-000047020000}"/>
    <cellStyle name="Moneda 11 8" xfId="553" xr:uid="{00000000-0005-0000-0000-000048020000}"/>
    <cellStyle name="Moneda 11 8 2" xfId="554" xr:uid="{00000000-0005-0000-0000-000049020000}"/>
    <cellStyle name="Moneda 11 9" xfId="555" xr:uid="{00000000-0005-0000-0000-00004A020000}"/>
    <cellStyle name="Moneda 11 9 2" xfId="556" xr:uid="{00000000-0005-0000-0000-00004B020000}"/>
    <cellStyle name="Moneda 12" xfId="557" xr:uid="{00000000-0005-0000-0000-00004C020000}"/>
    <cellStyle name="Moneda 12 2" xfId="558" xr:uid="{00000000-0005-0000-0000-00004D020000}"/>
    <cellStyle name="Moneda 12 2 2" xfId="559" xr:uid="{00000000-0005-0000-0000-00004E020000}"/>
    <cellStyle name="Moneda 12 2 2 2" xfId="560" xr:uid="{00000000-0005-0000-0000-00004F020000}"/>
    <cellStyle name="Moneda 12 2 2 2 2" xfId="561" xr:uid="{00000000-0005-0000-0000-000050020000}"/>
    <cellStyle name="Moneda 12 2 2 2 2 2" xfId="562" xr:uid="{00000000-0005-0000-0000-000051020000}"/>
    <cellStyle name="Moneda 12 2 2 2 3" xfId="563" xr:uid="{00000000-0005-0000-0000-000052020000}"/>
    <cellStyle name="Moneda 12 2 2 2 3 2" xfId="564" xr:uid="{00000000-0005-0000-0000-000053020000}"/>
    <cellStyle name="Moneda 12 2 2 2 4" xfId="565" xr:uid="{00000000-0005-0000-0000-000054020000}"/>
    <cellStyle name="Moneda 12 2 2 2 4 2" xfId="566" xr:uid="{00000000-0005-0000-0000-000055020000}"/>
    <cellStyle name="Moneda 12 2 2 2 5" xfId="567" xr:uid="{00000000-0005-0000-0000-000056020000}"/>
    <cellStyle name="Moneda 12 2 2 3" xfId="568" xr:uid="{00000000-0005-0000-0000-000057020000}"/>
    <cellStyle name="Moneda 12 2 2 3 2" xfId="569" xr:uid="{00000000-0005-0000-0000-000058020000}"/>
    <cellStyle name="Moneda 12 2 2 4" xfId="570" xr:uid="{00000000-0005-0000-0000-000059020000}"/>
    <cellStyle name="Moneda 12 2 2 4 2" xfId="571" xr:uid="{00000000-0005-0000-0000-00005A020000}"/>
    <cellStyle name="Moneda 12 2 2 5" xfId="572" xr:uid="{00000000-0005-0000-0000-00005B020000}"/>
    <cellStyle name="Moneda 12 2 2 5 2" xfId="573" xr:uid="{00000000-0005-0000-0000-00005C020000}"/>
    <cellStyle name="Moneda 12 2 2 6" xfId="574" xr:uid="{00000000-0005-0000-0000-00005D020000}"/>
    <cellStyle name="Moneda 12 2 3" xfId="575" xr:uid="{00000000-0005-0000-0000-00005E020000}"/>
    <cellStyle name="Moneda 12 2 3 2" xfId="576" xr:uid="{00000000-0005-0000-0000-00005F020000}"/>
    <cellStyle name="Moneda 12 2 3 2 2" xfId="577" xr:uid="{00000000-0005-0000-0000-000060020000}"/>
    <cellStyle name="Moneda 12 2 3 3" xfId="578" xr:uid="{00000000-0005-0000-0000-000061020000}"/>
    <cellStyle name="Moneda 12 2 3 3 2" xfId="579" xr:uid="{00000000-0005-0000-0000-000062020000}"/>
    <cellStyle name="Moneda 12 2 3 4" xfId="580" xr:uid="{00000000-0005-0000-0000-000063020000}"/>
    <cellStyle name="Moneda 12 2 3 4 2" xfId="581" xr:uid="{00000000-0005-0000-0000-000064020000}"/>
    <cellStyle name="Moneda 12 2 3 5" xfId="582" xr:uid="{00000000-0005-0000-0000-000065020000}"/>
    <cellStyle name="Moneda 12 2 4" xfId="583" xr:uid="{00000000-0005-0000-0000-000066020000}"/>
    <cellStyle name="Moneda 12 2 4 2" xfId="584" xr:uid="{00000000-0005-0000-0000-000067020000}"/>
    <cellStyle name="Moneda 12 2 5" xfId="585" xr:uid="{00000000-0005-0000-0000-000068020000}"/>
    <cellStyle name="Moneda 12 2 5 2" xfId="586" xr:uid="{00000000-0005-0000-0000-000069020000}"/>
    <cellStyle name="Moneda 12 2 6" xfId="587" xr:uid="{00000000-0005-0000-0000-00006A020000}"/>
    <cellStyle name="Moneda 12 2 6 2" xfId="588" xr:uid="{00000000-0005-0000-0000-00006B020000}"/>
    <cellStyle name="Moneda 12 2 7" xfId="589" xr:uid="{00000000-0005-0000-0000-00006C020000}"/>
    <cellStyle name="Moneda 12 2 8" xfId="590" xr:uid="{00000000-0005-0000-0000-00006D020000}"/>
    <cellStyle name="Moneda 12 3" xfId="591" xr:uid="{00000000-0005-0000-0000-00006E020000}"/>
    <cellStyle name="Moneda 12 3 2" xfId="592" xr:uid="{00000000-0005-0000-0000-00006F020000}"/>
    <cellStyle name="Moneda 12 3 2 2" xfId="593" xr:uid="{00000000-0005-0000-0000-000070020000}"/>
    <cellStyle name="Moneda 12 3 2 2 2" xfId="594" xr:uid="{00000000-0005-0000-0000-000071020000}"/>
    <cellStyle name="Moneda 12 3 2 3" xfId="595" xr:uid="{00000000-0005-0000-0000-000072020000}"/>
    <cellStyle name="Moneda 12 3 2 3 2" xfId="596" xr:uid="{00000000-0005-0000-0000-000073020000}"/>
    <cellStyle name="Moneda 12 3 2 4" xfId="597" xr:uid="{00000000-0005-0000-0000-000074020000}"/>
    <cellStyle name="Moneda 12 3 2 4 2" xfId="598" xr:uid="{00000000-0005-0000-0000-000075020000}"/>
    <cellStyle name="Moneda 12 3 2 5" xfId="599" xr:uid="{00000000-0005-0000-0000-000076020000}"/>
    <cellStyle name="Moneda 12 3 3" xfId="600" xr:uid="{00000000-0005-0000-0000-000077020000}"/>
    <cellStyle name="Moneda 12 3 3 2" xfId="601" xr:uid="{00000000-0005-0000-0000-000078020000}"/>
    <cellStyle name="Moneda 12 3 4" xfId="602" xr:uid="{00000000-0005-0000-0000-000079020000}"/>
    <cellStyle name="Moneda 12 3 4 2" xfId="603" xr:uid="{00000000-0005-0000-0000-00007A020000}"/>
    <cellStyle name="Moneda 12 3 5" xfId="604" xr:uid="{00000000-0005-0000-0000-00007B020000}"/>
    <cellStyle name="Moneda 12 3 5 2" xfId="605" xr:uid="{00000000-0005-0000-0000-00007C020000}"/>
    <cellStyle name="Moneda 12 3 6" xfId="606" xr:uid="{00000000-0005-0000-0000-00007D020000}"/>
    <cellStyle name="Moneda 12 4" xfId="607" xr:uid="{00000000-0005-0000-0000-00007E020000}"/>
    <cellStyle name="Moneda 12 4 2" xfId="608" xr:uid="{00000000-0005-0000-0000-00007F020000}"/>
    <cellStyle name="Moneda 12 4 2 2" xfId="609" xr:uid="{00000000-0005-0000-0000-000080020000}"/>
    <cellStyle name="Moneda 12 4 3" xfId="610" xr:uid="{00000000-0005-0000-0000-000081020000}"/>
    <cellStyle name="Moneda 12 4 3 2" xfId="611" xr:uid="{00000000-0005-0000-0000-000082020000}"/>
    <cellStyle name="Moneda 12 4 4" xfId="612" xr:uid="{00000000-0005-0000-0000-000083020000}"/>
    <cellStyle name="Moneda 12 4 4 2" xfId="613" xr:uid="{00000000-0005-0000-0000-000084020000}"/>
    <cellStyle name="Moneda 12 4 5" xfId="614" xr:uid="{00000000-0005-0000-0000-000085020000}"/>
    <cellStyle name="Moneda 12 5" xfId="615" xr:uid="{00000000-0005-0000-0000-000086020000}"/>
    <cellStyle name="Moneda 12 5 2" xfId="616" xr:uid="{00000000-0005-0000-0000-000087020000}"/>
    <cellStyle name="Moneda 12 6" xfId="617" xr:uid="{00000000-0005-0000-0000-000088020000}"/>
    <cellStyle name="Moneda 12 6 2" xfId="618" xr:uid="{00000000-0005-0000-0000-000089020000}"/>
    <cellStyle name="Moneda 12 7" xfId="619" xr:uid="{00000000-0005-0000-0000-00008A020000}"/>
    <cellStyle name="Moneda 12 7 2" xfId="620" xr:uid="{00000000-0005-0000-0000-00008B020000}"/>
    <cellStyle name="Moneda 12 8" xfId="621" xr:uid="{00000000-0005-0000-0000-00008C020000}"/>
    <cellStyle name="Moneda 12 9" xfId="622" xr:uid="{00000000-0005-0000-0000-00008D020000}"/>
    <cellStyle name="Moneda 13" xfId="623" xr:uid="{00000000-0005-0000-0000-00008E020000}"/>
    <cellStyle name="Moneda 13 10" xfId="624" xr:uid="{00000000-0005-0000-0000-00008F020000}"/>
    <cellStyle name="Moneda 13 2" xfId="625" xr:uid="{00000000-0005-0000-0000-000090020000}"/>
    <cellStyle name="Moneda 13 2 2" xfId="626" xr:uid="{00000000-0005-0000-0000-000091020000}"/>
    <cellStyle name="Moneda 13 2 2 2" xfId="627" xr:uid="{00000000-0005-0000-0000-000092020000}"/>
    <cellStyle name="Moneda 13 2 2 2 2" xfId="628" xr:uid="{00000000-0005-0000-0000-000093020000}"/>
    <cellStyle name="Moneda 13 2 2 2 2 2" xfId="629" xr:uid="{00000000-0005-0000-0000-000094020000}"/>
    <cellStyle name="Moneda 13 2 2 2 3" xfId="630" xr:uid="{00000000-0005-0000-0000-000095020000}"/>
    <cellStyle name="Moneda 13 2 2 2 3 2" xfId="631" xr:uid="{00000000-0005-0000-0000-000096020000}"/>
    <cellStyle name="Moneda 13 2 2 2 4" xfId="632" xr:uid="{00000000-0005-0000-0000-000097020000}"/>
    <cellStyle name="Moneda 13 2 2 2 4 2" xfId="633" xr:uid="{00000000-0005-0000-0000-000098020000}"/>
    <cellStyle name="Moneda 13 2 2 2 5" xfId="634" xr:uid="{00000000-0005-0000-0000-000099020000}"/>
    <cellStyle name="Moneda 13 2 2 3" xfId="635" xr:uid="{00000000-0005-0000-0000-00009A020000}"/>
    <cellStyle name="Moneda 13 2 2 3 2" xfId="636" xr:uid="{00000000-0005-0000-0000-00009B020000}"/>
    <cellStyle name="Moneda 13 2 2 4" xfId="637" xr:uid="{00000000-0005-0000-0000-00009C020000}"/>
    <cellStyle name="Moneda 13 2 2 4 2" xfId="638" xr:uid="{00000000-0005-0000-0000-00009D020000}"/>
    <cellStyle name="Moneda 13 2 2 5" xfId="639" xr:uid="{00000000-0005-0000-0000-00009E020000}"/>
    <cellStyle name="Moneda 13 2 2 5 2" xfId="640" xr:uid="{00000000-0005-0000-0000-00009F020000}"/>
    <cellStyle name="Moneda 13 2 2 6" xfId="641" xr:uid="{00000000-0005-0000-0000-0000A0020000}"/>
    <cellStyle name="Moneda 13 2 3" xfId="642" xr:uid="{00000000-0005-0000-0000-0000A1020000}"/>
    <cellStyle name="Moneda 13 2 3 2" xfId="643" xr:uid="{00000000-0005-0000-0000-0000A2020000}"/>
    <cellStyle name="Moneda 13 2 3 2 2" xfId="644" xr:uid="{00000000-0005-0000-0000-0000A3020000}"/>
    <cellStyle name="Moneda 13 2 3 3" xfId="645" xr:uid="{00000000-0005-0000-0000-0000A4020000}"/>
    <cellStyle name="Moneda 13 2 3 3 2" xfId="646" xr:uid="{00000000-0005-0000-0000-0000A5020000}"/>
    <cellStyle name="Moneda 13 2 3 4" xfId="647" xr:uid="{00000000-0005-0000-0000-0000A6020000}"/>
    <cellStyle name="Moneda 13 2 3 4 2" xfId="648" xr:uid="{00000000-0005-0000-0000-0000A7020000}"/>
    <cellStyle name="Moneda 13 2 3 5" xfId="649" xr:uid="{00000000-0005-0000-0000-0000A8020000}"/>
    <cellStyle name="Moneda 13 2 4" xfId="650" xr:uid="{00000000-0005-0000-0000-0000A9020000}"/>
    <cellStyle name="Moneda 13 2 4 2" xfId="651" xr:uid="{00000000-0005-0000-0000-0000AA020000}"/>
    <cellStyle name="Moneda 13 2 5" xfId="652" xr:uid="{00000000-0005-0000-0000-0000AB020000}"/>
    <cellStyle name="Moneda 13 2 5 2" xfId="653" xr:uid="{00000000-0005-0000-0000-0000AC020000}"/>
    <cellStyle name="Moneda 13 2 6" xfId="654" xr:uid="{00000000-0005-0000-0000-0000AD020000}"/>
    <cellStyle name="Moneda 13 2 6 2" xfId="655" xr:uid="{00000000-0005-0000-0000-0000AE020000}"/>
    <cellStyle name="Moneda 13 2 7" xfId="656" xr:uid="{00000000-0005-0000-0000-0000AF020000}"/>
    <cellStyle name="Moneda 13 2 8" xfId="657" xr:uid="{00000000-0005-0000-0000-0000B0020000}"/>
    <cellStyle name="Moneda 13 3" xfId="658" xr:uid="{00000000-0005-0000-0000-0000B1020000}"/>
    <cellStyle name="Moneda 13 3 2" xfId="659" xr:uid="{00000000-0005-0000-0000-0000B2020000}"/>
    <cellStyle name="Moneda 13 3 2 2" xfId="660" xr:uid="{00000000-0005-0000-0000-0000B3020000}"/>
    <cellStyle name="Moneda 13 3 2 2 2" xfId="661" xr:uid="{00000000-0005-0000-0000-0000B4020000}"/>
    <cellStyle name="Moneda 13 3 2 3" xfId="662" xr:uid="{00000000-0005-0000-0000-0000B5020000}"/>
    <cellStyle name="Moneda 13 3 2 3 2" xfId="663" xr:uid="{00000000-0005-0000-0000-0000B6020000}"/>
    <cellStyle name="Moneda 13 3 2 4" xfId="664" xr:uid="{00000000-0005-0000-0000-0000B7020000}"/>
    <cellStyle name="Moneda 13 3 2 4 2" xfId="665" xr:uid="{00000000-0005-0000-0000-0000B8020000}"/>
    <cellStyle name="Moneda 13 3 2 5" xfId="666" xr:uid="{00000000-0005-0000-0000-0000B9020000}"/>
    <cellStyle name="Moneda 13 3 3" xfId="667" xr:uid="{00000000-0005-0000-0000-0000BA020000}"/>
    <cellStyle name="Moneda 13 3 3 2" xfId="668" xr:uid="{00000000-0005-0000-0000-0000BB020000}"/>
    <cellStyle name="Moneda 13 3 4" xfId="669" xr:uid="{00000000-0005-0000-0000-0000BC020000}"/>
    <cellStyle name="Moneda 13 3 4 2" xfId="670" xr:uid="{00000000-0005-0000-0000-0000BD020000}"/>
    <cellStyle name="Moneda 13 3 5" xfId="671" xr:uid="{00000000-0005-0000-0000-0000BE020000}"/>
    <cellStyle name="Moneda 13 3 5 2" xfId="672" xr:uid="{00000000-0005-0000-0000-0000BF020000}"/>
    <cellStyle name="Moneda 13 3 6" xfId="673" xr:uid="{00000000-0005-0000-0000-0000C0020000}"/>
    <cellStyle name="Moneda 13 4" xfId="674" xr:uid="{00000000-0005-0000-0000-0000C1020000}"/>
    <cellStyle name="Moneda 13 4 2" xfId="675" xr:uid="{00000000-0005-0000-0000-0000C2020000}"/>
    <cellStyle name="Moneda 13 4 2 2" xfId="676" xr:uid="{00000000-0005-0000-0000-0000C3020000}"/>
    <cellStyle name="Moneda 13 4 3" xfId="677" xr:uid="{00000000-0005-0000-0000-0000C4020000}"/>
    <cellStyle name="Moneda 13 4 3 2" xfId="678" xr:uid="{00000000-0005-0000-0000-0000C5020000}"/>
    <cellStyle name="Moneda 13 4 4" xfId="679" xr:uid="{00000000-0005-0000-0000-0000C6020000}"/>
    <cellStyle name="Moneda 13 4 4 2" xfId="680" xr:uid="{00000000-0005-0000-0000-0000C7020000}"/>
    <cellStyle name="Moneda 13 4 5" xfId="681" xr:uid="{00000000-0005-0000-0000-0000C8020000}"/>
    <cellStyle name="Moneda 13 5" xfId="682" xr:uid="{00000000-0005-0000-0000-0000C9020000}"/>
    <cellStyle name="Moneda 13 5 2" xfId="683" xr:uid="{00000000-0005-0000-0000-0000CA020000}"/>
    <cellStyle name="Moneda 13 5 2 2" xfId="684" xr:uid="{00000000-0005-0000-0000-0000CB020000}"/>
    <cellStyle name="Moneda 13 5 3" xfId="685" xr:uid="{00000000-0005-0000-0000-0000CC020000}"/>
    <cellStyle name="Moneda 13 5 3 2" xfId="686" xr:uid="{00000000-0005-0000-0000-0000CD020000}"/>
    <cellStyle name="Moneda 13 5 4" xfId="687" xr:uid="{00000000-0005-0000-0000-0000CE020000}"/>
    <cellStyle name="Moneda 13 5 4 2" xfId="688" xr:uid="{00000000-0005-0000-0000-0000CF020000}"/>
    <cellStyle name="Moneda 13 5 5" xfId="689" xr:uid="{00000000-0005-0000-0000-0000D0020000}"/>
    <cellStyle name="Moneda 13 6" xfId="690" xr:uid="{00000000-0005-0000-0000-0000D1020000}"/>
    <cellStyle name="Moneda 13 6 2" xfId="691" xr:uid="{00000000-0005-0000-0000-0000D2020000}"/>
    <cellStyle name="Moneda 13 7" xfId="692" xr:uid="{00000000-0005-0000-0000-0000D3020000}"/>
    <cellStyle name="Moneda 13 7 2" xfId="693" xr:uid="{00000000-0005-0000-0000-0000D4020000}"/>
    <cellStyle name="Moneda 13 8" xfId="694" xr:uid="{00000000-0005-0000-0000-0000D5020000}"/>
    <cellStyle name="Moneda 13 8 2" xfId="695" xr:uid="{00000000-0005-0000-0000-0000D6020000}"/>
    <cellStyle name="Moneda 13 9" xfId="696" xr:uid="{00000000-0005-0000-0000-0000D7020000}"/>
    <cellStyle name="Moneda 14" xfId="697" xr:uid="{00000000-0005-0000-0000-0000D8020000}"/>
    <cellStyle name="Moneda 14 2" xfId="698" xr:uid="{00000000-0005-0000-0000-0000D9020000}"/>
    <cellStyle name="Moneda 14 2 2" xfId="699" xr:uid="{00000000-0005-0000-0000-0000DA020000}"/>
    <cellStyle name="Moneda 14 2 2 2" xfId="700" xr:uid="{00000000-0005-0000-0000-0000DB020000}"/>
    <cellStyle name="Moneda 14 2 2 2 2" xfId="701" xr:uid="{00000000-0005-0000-0000-0000DC020000}"/>
    <cellStyle name="Moneda 14 2 2 2 2 2" xfId="702" xr:uid="{00000000-0005-0000-0000-0000DD020000}"/>
    <cellStyle name="Moneda 14 2 2 2 3" xfId="703" xr:uid="{00000000-0005-0000-0000-0000DE020000}"/>
    <cellStyle name="Moneda 14 2 2 2 3 2" xfId="704" xr:uid="{00000000-0005-0000-0000-0000DF020000}"/>
    <cellStyle name="Moneda 14 2 2 2 4" xfId="705" xr:uid="{00000000-0005-0000-0000-0000E0020000}"/>
    <cellStyle name="Moneda 14 2 2 2 4 2" xfId="706" xr:uid="{00000000-0005-0000-0000-0000E1020000}"/>
    <cellStyle name="Moneda 14 2 2 2 5" xfId="707" xr:uid="{00000000-0005-0000-0000-0000E2020000}"/>
    <cellStyle name="Moneda 14 2 2 3" xfId="708" xr:uid="{00000000-0005-0000-0000-0000E3020000}"/>
    <cellStyle name="Moneda 14 2 2 3 2" xfId="709" xr:uid="{00000000-0005-0000-0000-0000E4020000}"/>
    <cellStyle name="Moneda 14 2 2 4" xfId="710" xr:uid="{00000000-0005-0000-0000-0000E5020000}"/>
    <cellStyle name="Moneda 14 2 2 4 2" xfId="711" xr:uid="{00000000-0005-0000-0000-0000E6020000}"/>
    <cellStyle name="Moneda 14 2 2 5" xfId="712" xr:uid="{00000000-0005-0000-0000-0000E7020000}"/>
    <cellStyle name="Moneda 14 2 2 5 2" xfId="713" xr:uid="{00000000-0005-0000-0000-0000E8020000}"/>
    <cellStyle name="Moneda 14 2 2 6" xfId="714" xr:uid="{00000000-0005-0000-0000-0000E9020000}"/>
    <cellStyle name="Moneda 14 2 3" xfId="715" xr:uid="{00000000-0005-0000-0000-0000EA020000}"/>
    <cellStyle name="Moneda 14 2 3 2" xfId="716" xr:uid="{00000000-0005-0000-0000-0000EB020000}"/>
    <cellStyle name="Moneda 14 2 3 2 2" xfId="717" xr:uid="{00000000-0005-0000-0000-0000EC020000}"/>
    <cellStyle name="Moneda 14 2 3 3" xfId="718" xr:uid="{00000000-0005-0000-0000-0000ED020000}"/>
    <cellStyle name="Moneda 14 2 3 3 2" xfId="719" xr:uid="{00000000-0005-0000-0000-0000EE020000}"/>
    <cellStyle name="Moneda 14 2 3 4" xfId="720" xr:uid="{00000000-0005-0000-0000-0000EF020000}"/>
    <cellStyle name="Moneda 14 2 3 4 2" xfId="721" xr:uid="{00000000-0005-0000-0000-0000F0020000}"/>
    <cellStyle name="Moneda 14 2 3 5" xfId="722" xr:uid="{00000000-0005-0000-0000-0000F1020000}"/>
    <cellStyle name="Moneda 14 2 4" xfId="723" xr:uid="{00000000-0005-0000-0000-0000F2020000}"/>
    <cellStyle name="Moneda 14 2 4 2" xfId="724" xr:uid="{00000000-0005-0000-0000-0000F3020000}"/>
    <cellStyle name="Moneda 14 2 5" xfId="725" xr:uid="{00000000-0005-0000-0000-0000F4020000}"/>
    <cellStyle name="Moneda 14 2 5 2" xfId="726" xr:uid="{00000000-0005-0000-0000-0000F5020000}"/>
    <cellStyle name="Moneda 14 2 6" xfId="727" xr:uid="{00000000-0005-0000-0000-0000F6020000}"/>
    <cellStyle name="Moneda 14 2 6 2" xfId="728" xr:uid="{00000000-0005-0000-0000-0000F7020000}"/>
    <cellStyle name="Moneda 14 2 7" xfId="729" xr:uid="{00000000-0005-0000-0000-0000F8020000}"/>
    <cellStyle name="Moneda 14 2 8" xfId="730" xr:uid="{00000000-0005-0000-0000-0000F9020000}"/>
    <cellStyle name="Moneda 14 3" xfId="731" xr:uid="{00000000-0005-0000-0000-0000FA020000}"/>
    <cellStyle name="Moneda 14 3 2" xfId="732" xr:uid="{00000000-0005-0000-0000-0000FB020000}"/>
    <cellStyle name="Moneda 14 3 2 2" xfId="733" xr:uid="{00000000-0005-0000-0000-0000FC020000}"/>
    <cellStyle name="Moneda 14 3 2 2 2" xfId="734" xr:uid="{00000000-0005-0000-0000-0000FD020000}"/>
    <cellStyle name="Moneda 14 3 2 3" xfId="735" xr:uid="{00000000-0005-0000-0000-0000FE020000}"/>
    <cellStyle name="Moneda 14 3 2 3 2" xfId="736" xr:uid="{00000000-0005-0000-0000-0000FF020000}"/>
    <cellStyle name="Moneda 14 3 2 4" xfId="737" xr:uid="{00000000-0005-0000-0000-000000030000}"/>
    <cellStyle name="Moneda 14 3 2 4 2" xfId="738" xr:uid="{00000000-0005-0000-0000-000001030000}"/>
    <cellStyle name="Moneda 14 3 2 5" xfId="739" xr:uid="{00000000-0005-0000-0000-000002030000}"/>
    <cellStyle name="Moneda 14 3 3" xfId="740" xr:uid="{00000000-0005-0000-0000-000003030000}"/>
    <cellStyle name="Moneda 14 3 3 2" xfId="741" xr:uid="{00000000-0005-0000-0000-000004030000}"/>
    <cellStyle name="Moneda 14 3 4" xfId="742" xr:uid="{00000000-0005-0000-0000-000005030000}"/>
    <cellStyle name="Moneda 14 3 4 2" xfId="743" xr:uid="{00000000-0005-0000-0000-000006030000}"/>
    <cellStyle name="Moneda 14 3 5" xfId="744" xr:uid="{00000000-0005-0000-0000-000007030000}"/>
    <cellStyle name="Moneda 14 3 5 2" xfId="745" xr:uid="{00000000-0005-0000-0000-000008030000}"/>
    <cellStyle name="Moneda 14 3 6" xfId="746" xr:uid="{00000000-0005-0000-0000-000009030000}"/>
    <cellStyle name="Moneda 14 4" xfId="747" xr:uid="{00000000-0005-0000-0000-00000A030000}"/>
    <cellStyle name="Moneda 14 4 2" xfId="748" xr:uid="{00000000-0005-0000-0000-00000B030000}"/>
    <cellStyle name="Moneda 14 4 2 2" xfId="749" xr:uid="{00000000-0005-0000-0000-00000C030000}"/>
    <cellStyle name="Moneda 14 4 3" xfId="750" xr:uid="{00000000-0005-0000-0000-00000D030000}"/>
    <cellStyle name="Moneda 14 4 3 2" xfId="751" xr:uid="{00000000-0005-0000-0000-00000E030000}"/>
    <cellStyle name="Moneda 14 4 4" xfId="752" xr:uid="{00000000-0005-0000-0000-00000F030000}"/>
    <cellStyle name="Moneda 14 4 4 2" xfId="753" xr:uid="{00000000-0005-0000-0000-000010030000}"/>
    <cellStyle name="Moneda 14 4 5" xfId="754" xr:uid="{00000000-0005-0000-0000-000011030000}"/>
    <cellStyle name="Moneda 14 5" xfId="755" xr:uid="{00000000-0005-0000-0000-000012030000}"/>
    <cellStyle name="Moneda 14 5 2" xfId="756" xr:uid="{00000000-0005-0000-0000-000013030000}"/>
    <cellStyle name="Moneda 14 6" xfId="757" xr:uid="{00000000-0005-0000-0000-000014030000}"/>
    <cellStyle name="Moneda 14 6 2" xfId="758" xr:uid="{00000000-0005-0000-0000-000015030000}"/>
    <cellStyle name="Moneda 14 7" xfId="759" xr:uid="{00000000-0005-0000-0000-000016030000}"/>
    <cellStyle name="Moneda 14 7 2" xfId="760" xr:uid="{00000000-0005-0000-0000-000017030000}"/>
    <cellStyle name="Moneda 14 8" xfId="761" xr:uid="{00000000-0005-0000-0000-000018030000}"/>
    <cellStyle name="Moneda 14 9" xfId="762" xr:uid="{00000000-0005-0000-0000-000019030000}"/>
    <cellStyle name="Moneda 15" xfId="763" xr:uid="{00000000-0005-0000-0000-00001A030000}"/>
    <cellStyle name="Moneda 15 2" xfId="764" xr:uid="{00000000-0005-0000-0000-00001B030000}"/>
    <cellStyle name="Moneda 15 2 2" xfId="765" xr:uid="{00000000-0005-0000-0000-00001C030000}"/>
    <cellStyle name="Moneda 15 2 2 2" xfId="766" xr:uid="{00000000-0005-0000-0000-00001D030000}"/>
    <cellStyle name="Moneda 15 2 2 2 2" xfId="767" xr:uid="{00000000-0005-0000-0000-00001E030000}"/>
    <cellStyle name="Moneda 15 2 2 2 2 2" xfId="768" xr:uid="{00000000-0005-0000-0000-00001F030000}"/>
    <cellStyle name="Moneda 15 2 2 2 3" xfId="769" xr:uid="{00000000-0005-0000-0000-000020030000}"/>
    <cellStyle name="Moneda 15 2 2 2 3 2" xfId="770" xr:uid="{00000000-0005-0000-0000-000021030000}"/>
    <cellStyle name="Moneda 15 2 2 2 4" xfId="771" xr:uid="{00000000-0005-0000-0000-000022030000}"/>
    <cellStyle name="Moneda 15 2 2 2 4 2" xfId="772" xr:uid="{00000000-0005-0000-0000-000023030000}"/>
    <cellStyle name="Moneda 15 2 2 2 5" xfId="773" xr:uid="{00000000-0005-0000-0000-000024030000}"/>
    <cellStyle name="Moneda 15 2 2 3" xfId="774" xr:uid="{00000000-0005-0000-0000-000025030000}"/>
    <cellStyle name="Moneda 15 2 2 3 2" xfId="775" xr:uid="{00000000-0005-0000-0000-000026030000}"/>
    <cellStyle name="Moneda 15 2 2 4" xfId="776" xr:uid="{00000000-0005-0000-0000-000027030000}"/>
    <cellStyle name="Moneda 15 2 2 4 2" xfId="777" xr:uid="{00000000-0005-0000-0000-000028030000}"/>
    <cellStyle name="Moneda 15 2 2 5" xfId="778" xr:uid="{00000000-0005-0000-0000-000029030000}"/>
    <cellStyle name="Moneda 15 2 2 5 2" xfId="779" xr:uid="{00000000-0005-0000-0000-00002A030000}"/>
    <cellStyle name="Moneda 15 2 2 6" xfId="780" xr:uid="{00000000-0005-0000-0000-00002B030000}"/>
    <cellStyle name="Moneda 15 2 3" xfId="781" xr:uid="{00000000-0005-0000-0000-00002C030000}"/>
    <cellStyle name="Moneda 15 2 3 2" xfId="782" xr:uid="{00000000-0005-0000-0000-00002D030000}"/>
    <cellStyle name="Moneda 15 2 3 2 2" xfId="783" xr:uid="{00000000-0005-0000-0000-00002E030000}"/>
    <cellStyle name="Moneda 15 2 3 3" xfId="784" xr:uid="{00000000-0005-0000-0000-00002F030000}"/>
    <cellStyle name="Moneda 15 2 3 3 2" xfId="785" xr:uid="{00000000-0005-0000-0000-000030030000}"/>
    <cellStyle name="Moneda 15 2 3 4" xfId="786" xr:uid="{00000000-0005-0000-0000-000031030000}"/>
    <cellStyle name="Moneda 15 2 3 4 2" xfId="787" xr:uid="{00000000-0005-0000-0000-000032030000}"/>
    <cellStyle name="Moneda 15 2 3 5" xfId="788" xr:uid="{00000000-0005-0000-0000-000033030000}"/>
    <cellStyle name="Moneda 15 2 4" xfId="789" xr:uid="{00000000-0005-0000-0000-000034030000}"/>
    <cellStyle name="Moneda 15 2 4 2" xfId="790" xr:uid="{00000000-0005-0000-0000-000035030000}"/>
    <cellStyle name="Moneda 15 2 5" xfId="791" xr:uid="{00000000-0005-0000-0000-000036030000}"/>
    <cellStyle name="Moneda 15 2 5 2" xfId="792" xr:uid="{00000000-0005-0000-0000-000037030000}"/>
    <cellStyle name="Moneda 15 2 6" xfId="793" xr:uid="{00000000-0005-0000-0000-000038030000}"/>
    <cellStyle name="Moneda 15 2 6 2" xfId="794" xr:uid="{00000000-0005-0000-0000-000039030000}"/>
    <cellStyle name="Moneda 15 2 7" xfId="795" xr:uid="{00000000-0005-0000-0000-00003A030000}"/>
    <cellStyle name="Moneda 15 2 8" xfId="796" xr:uid="{00000000-0005-0000-0000-00003B030000}"/>
    <cellStyle name="Moneda 15 3" xfId="797" xr:uid="{00000000-0005-0000-0000-00003C030000}"/>
    <cellStyle name="Moneda 15 3 2" xfId="798" xr:uid="{00000000-0005-0000-0000-00003D030000}"/>
    <cellStyle name="Moneda 15 3 2 2" xfId="799" xr:uid="{00000000-0005-0000-0000-00003E030000}"/>
    <cellStyle name="Moneda 15 3 2 2 2" xfId="800" xr:uid="{00000000-0005-0000-0000-00003F030000}"/>
    <cellStyle name="Moneda 15 3 2 3" xfId="801" xr:uid="{00000000-0005-0000-0000-000040030000}"/>
    <cellStyle name="Moneda 15 3 2 3 2" xfId="802" xr:uid="{00000000-0005-0000-0000-000041030000}"/>
    <cellStyle name="Moneda 15 3 2 4" xfId="803" xr:uid="{00000000-0005-0000-0000-000042030000}"/>
    <cellStyle name="Moneda 15 3 2 4 2" xfId="804" xr:uid="{00000000-0005-0000-0000-000043030000}"/>
    <cellStyle name="Moneda 15 3 2 5" xfId="805" xr:uid="{00000000-0005-0000-0000-000044030000}"/>
    <cellStyle name="Moneda 15 3 3" xfId="806" xr:uid="{00000000-0005-0000-0000-000045030000}"/>
    <cellStyle name="Moneda 15 3 3 2" xfId="807" xr:uid="{00000000-0005-0000-0000-000046030000}"/>
    <cellStyle name="Moneda 15 3 4" xfId="808" xr:uid="{00000000-0005-0000-0000-000047030000}"/>
    <cellStyle name="Moneda 15 3 4 2" xfId="809" xr:uid="{00000000-0005-0000-0000-000048030000}"/>
    <cellStyle name="Moneda 15 3 5" xfId="810" xr:uid="{00000000-0005-0000-0000-000049030000}"/>
    <cellStyle name="Moneda 15 3 5 2" xfId="811" xr:uid="{00000000-0005-0000-0000-00004A030000}"/>
    <cellStyle name="Moneda 15 3 6" xfId="812" xr:uid="{00000000-0005-0000-0000-00004B030000}"/>
    <cellStyle name="Moneda 15 4" xfId="813" xr:uid="{00000000-0005-0000-0000-00004C030000}"/>
    <cellStyle name="Moneda 15 4 2" xfId="814" xr:uid="{00000000-0005-0000-0000-00004D030000}"/>
    <cellStyle name="Moneda 15 4 2 2" xfId="815" xr:uid="{00000000-0005-0000-0000-00004E030000}"/>
    <cellStyle name="Moneda 15 4 3" xfId="816" xr:uid="{00000000-0005-0000-0000-00004F030000}"/>
    <cellStyle name="Moneda 15 4 3 2" xfId="817" xr:uid="{00000000-0005-0000-0000-000050030000}"/>
    <cellStyle name="Moneda 15 4 4" xfId="818" xr:uid="{00000000-0005-0000-0000-000051030000}"/>
    <cellStyle name="Moneda 15 4 4 2" xfId="819" xr:uid="{00000000-0005-0000-0000-000052030000}"/>
    <cellStyle name="Moneda 15 4 5" xfId="820" xr:uid="{00000000-0005-0000-0000-000053030000}"/>
    <cellStyle name="Moneda 15 5" xfId="821" xr:uid="{00000000-0005-0000-0000-000054030000}"/>
    <cellStyle name="Moneda 15 5 2" xfId="822" xr:uid="{00000000-0005-0000-0000-000055030000}"/>
    <cellStyle name="Moneda 15 6" xfId="823" xr:uid="{00000000-0005-0000-0000-000056030000}"/>
    <cellStyle name="Moneda 15 6 2" xfId="824" xr:uid="{00000000-0005-0000-0000-000057030000}"/>
    <cellStyle name="Moneda 15 7" xfId="825" xr:uid="{00000000-0005-0000-0000-000058030000}"/>
    <cellStyle name="Moneda 15 7 2" xfId="826" xr:uid="{00000000-0005-0000-0000-000059030000}"/>
    <cellStyle name="Moneda 15 8" xfId="827" xr:uid="{00000000-0005-0000-0000-00005A030000}"/>
    <cellStyle name="Moneda 15 9" xfId="828" xr:uid="{00000000-0005-0000-0000-00005B030000}"/>
    <cellStyle name="Moneda 16" xfId="829" xr:uid="{00000000-0005-0000-0000-00005C030000}"/>
    <cellStyle name="Moneda 16 2" xfId="830" xr:uid="{00000000-0005-0000-0000-00005D030000}"/>
    <cellStyle name="Moneda 16 2 2" xfId="831" xr:uid="{00000000-0005-0000-0000-00005E030000}"/>
    <cellStyle name="Moneda 16 2 2 2" xfId="832" xr:uid="{00000000-0005-0000-0000-00005F030000}"/>
    <cellStyle name="Moneda 16 2 2 2 2" xfId="833" xr:uid="{00000000-0005-0000-0000-000060030000}"/>
    <cellStyle name="Moneda 16 2 2 3" xfId="834" xr:uid="{00000000-0005-0000-0000-000061030000}"/>
    <cellStyle name="Moneda 16 2 2 3 2" xfId="835" xr:uid="{00000000-0005-0000-0000-000062030000}"/>
    <cellStyle name="Moneda 16 2 2 4" xfId="836" xr:uid="{00000000-0005-0000-0000-000063030000}"/>
    <cellStyle name="Moneda 16 2 2 4 2" xfId="837" xr:uid="{00000000-0005-0000-0000-000064030000}"/>
    <cellStyle name="Moneda 16 2 2 5" xfId="838" xr:uid="{00000000-0005-0000-0000-000065030000}"/>
    <cellStyle name="Moneda 16 2 3" xfId="839" xr:uid="{00000000-0005-0000-0000-000066030000}"/>
    <cellStyle name="Moneda 16 2 3 2" xfId="840" xr:uid="{00000000-0005-0000-0000-000067030000}"/>
    <cellStyle name="Moneda 16 2 4" xfId="841" xr:uid="{00000000-0005-0000-0000-000068030000}"/>
    <cellStyle name="Moneda 16 2 4 2" xfId="842" xr:uid="{00000000-0005-0000-0000-000069030000}"/>
    <cellStyle name="Moneda 16 2 5" xfId="843" xr:uid="{00000000-0005-0000-0000-00006A030000}"/>
    <cellStyle name="Moneda 16 2 5 2" xfId="844" xr:uid="{00000000-0005-0000-0000-00006B030000}"/>
    <cellStyle name="Moneda 16 2 6" xfId="845" xr:uid="{00000000-0005-0000-0000-00006C030000}"/>
    <cellStyle name="Moneda 16 2 7" xfId="846" xr:uid="{00000000-0005-0000-0000-00006D030000}"/>
    <cellStyle name="Moneda 16 3" xfId="847" xr:uid="{00000000-0005-0000-0000-00006E030000}"/>
    <cellStyle name="Moneda 16 3 2" xfId="848" xr:uid="{00000000-0005-0000-0000-00006F030000}"/>
    <cellStyle name="Moneda 16 3 2 2" xfId="849" xr:uid="{00000000-0005-0000-0000-000070030000}"/>
    <cellStyle name="Moneda 16 3 3" xfId="850" xr:uid="{00000000-0005-0000-0000-000071030000}"/>
    <cellStyle name="Moneda 16 3 3 2" xfId="851" xr:uid="{00000000-0005-0000-0000-000072030000}"/>
    <cellStyle name="Moneda 16 3 4" xfId="852" xr:uid="{00000000-0005-0000-0000-000073030000}"/>
    <cellStyle name="Moneda 16 3 4 2" xfId="853" xr:uid="{00000000-0005-0000-0000-000074030000}"/>
    <cellStyle name="Moneda 16 3 5" xfId="854" xr:uid="{00000000-0005-0000-0000-000075030000}"/>
    <cellStyle name="Moneda 16 4" xfId="855" xr:uid="{00000000-0005-0000-0000-000076030000}"/>
    <cellStyle name="Moneda 16 4 2" xfId="856" xr:uid="{00000000-0005-0000-0000-000077030000}"/>
    <cellStyle name="Moneda 16 5" xfId="857" xr:uid="{00000000-0005-0000-0000-000078030000}"/>
    <cellStyle name="Moneda 16 5 2" xfId="858" xr:uid="{00000000-0005-0000-0000-000079030000}"/>
    <cellStyle name="Moneda 16 6" xfId="859" xr:uid="{00000000-0005-0000-0000-00007A030000}"/>
    <cellStyle name="Moneda 16 6 2" xfId="860" xr:uid="{00000000-0005-0000-0000-00007B030000}"/>
    <cellStyle name="Moneda 16 7" xfId="861" xr:uid="{00000000-0005-0000-0000-00007C030000}"/>
    <cellStyle name="Moneda 16 8" xfId="862" xr:uid="{00000000-0005-0000-0000-00007D030000}"/>
    <cellStyle name="Moneda 17" xfId="863" xr:uid="{00000000-0005-0000-0000-00007E030000}"/>
    <cellStyle name="Moneda 17 2" xfId="864" xr:uid="{00000000-0005-0000-0000-00007F030000}"/>
    <cellStyle name="Moneda 17 2 2" xfId="865" xr:uid="{00000000-0005-0000-0000-000080030000}"/>
    <cellStyle name="Moneda 17 2 2 2" xfId="866" xr:uid="{00000000-0005-0000-0000-000081030000}"/>
    <cellStyle name="Moneda 17 2 2 2 2" xfId="867" xr:uid="{00000000-0005-0000-0000-000082030000}"/>
    <cellStyle name="Moneda 17 2 2 3" xfId="868" xr:uid="{00000000-0005-0000-0000-000083030000}"/>
    <cellStyle name="Moneda 17 2 2 3 2" xfId="869" xr:uid="{00000000-0005-0000-0000-000084030000}"/>
    <cellStyle name="Moneda 17 2 2 4" xfId="870" xr:uid="{00000000-0005-0000-0000-000085030000}"/>
    <cellStyle name="Moneda 17 2 2 4 2" xfId="871" xr:uid="{00000000-0005-0000-0000-000086030000}"/>
    <cellStyle name="Moneda 17 2 2 5" xfId="872" xr:uid="{00000000-0005-0000-0000-000087030000}"/>
    <cellStyle name="Moneda 17 2 3" xfId="873" xr:uid="{00000000-0005-0000-0000-000088030000}"/>
    <cellStyle name="Moneda 17 2 3 2" xfId="874" xr:uid="{00000000-0005-0000-0000-000089030000}"/>
    <cellStyle name="Moneda 17 2 4" xfId="875" xr:uid="{00000000-0005-0000-0000-00008A030000}"/>
    <cellStyle name="Moneda 17 2 4 2" xfId="876" xr:uid="{00000000-0005-0000-0000-00008B030000}"/>
    <cellStyle name="Moneda 17 2 5" xfId="877" xr:uid="{00000000-0005-0000-0000-00008C030000}"/>
    <cellStyle name="Moneda 17 2 5 2" xfId="878" xr:uid="{00000000-0005-0000-0000-00008D030000}"/>
    <cellStyle name="Moneda 17 2 6" xfId="879" xr:uid="{00000000-0005-0000-0000-00008E030000}"/>
    <cellStyle name="Moneda 17 2 7" xfId="880" xr:uid="{00000000-0005-0000-0000-00008F030000}"/>
    <cellStyle name="Moneda 17 3" xfId="881" xr:uid="{00000000-0005-0000-0000-000090030000}"/>
    <cellStyle name="Moneda 17 3 2" xfId="882" xr:uid="{00000000-0005-0000-0000-000091030000}"/>
    <cellStyle name="Moneda 17 3 2 2" xfId="883" xr:uid="{00000000-0005-0000-0000-000092030000}"/>
    <cellStyle name="Moneda 17 3 3" xfId="884" xr:uid="{00000000-0005-0000-0000-000093030000}"/>
    <cellStyle name="Moneda 17 3 3 2" xfId="885" xr:uid="{00000000-0005-0000-0000-000094030000}"/>
    <cellStyle name="Moneda 17 3 4" xfId="886" xr:uid="{00000000-0005-0000-0000-000095030000}"/>
    <cellStyle name="Moneda 17 3 4 2" xfId="887" xr:uid="{00000000-0005-0000-0000-000096030000}"/>
    <cellStyle name="Moneda 17 3 5" xfId="888" xr:uid="{00000000-0005-0000-0000-000097030000}"/>
    <cellStyle name="Moneda 17 4" xfId="889" xr:uid="{00000000-0005-0000-0000-000098030000}"/>
    <cellStyle name="Moneda 17 4 2" xfId="890" xr:uid="{00000000-0005-0000-0000-000099030000}"/>
    <cellStyle name="Moneda 17 5" xfId="891" xr:uid="{00000000-0005-0000-0000-00009A030000}"/>
    <cellStyle name="Moneda 17 5 2" xfId="892" xr:uid="{00000000-0005-0000-0000-00009B030000}"/>
    <cellStyle name="Moneda 17 6" xfId="893" xr:uid="{00000000-0005-0000-0000-00009C030000}"/>
    <cellStyle name="Moneda 17 6 2" xfId="894" xr:uid="{00000000-0005-0000-0000-00009D030000}"/>
    <cellStyle name="Moneda 17 7" xfId="895" xr:uid="{00000000-0005-0000-0000-00009E030000}"/>
    <cellStyle name="Moneda 17 8" xfId="896" xr:uid="{00000000-0005-0000-0000-00009F030000}"/>
    <cellStyle name="Moneda 18" xfId="897" xr:uid="{00000000-0005-0000-0000-0000A0030000}"/>
    <cellStyle name="Moneda 18 2" xfId="898" xr:uid="{00000000-0005-0000-0000-0000A1030000}"/>
    <cellStyle name="Moneda 18 2 2" xfId="899" xr:uid="{00000000-0005-0000-0000-0000A2030000}"/>
    <cellStyle name="Moneda 18 2 2 2" xfId="900" xr:uid="{00000000-0005-0000-0000-0000A3030000}"/>
    <cellStyle name="Moneda 18 2 2 2 2" xfId="901" xr:uid="{00000000-0005-0000-0000-0000A4030000}"/>
    <cellStyle name="Moneda 18 2 2 3" xfId="902" xr:uid="{00000000-0005-0000-0000-0000A5030000}"/>
    <cellStyle name="Moneda 18 2 2 3 2" xfId="903" xr:uid="{00000000-0005-0000-0000-0000A6030000}"/>
    <cellStyle name="Moneda 18 2 2 4" xfId="904" xr:uid="{00000000-0005-0000-0000-0000A7030000}"/>
    <cellStyle name="Moneda 18 2 2 4 2" xfId="905" xr:uid="{00000000-0005-0000-0000-0000A8030000}"/>
    <cellStyle name="Moneda 18 2 2 5" xfId="906" xr:uid="{00000000-0005-0000-0000-0000A9030000}"/>
    <cellStyle name="Moneda 18 2 3" xfId="907" xr:uid="{00000000-0005-0000-0000-0000AA030000}"/>
    <cellStyle name="Moneda 18 2 3 2" xfId="908" xr:uid="{00000000-0005-0000-0000-0000AB030000}"/>
    <cellStyle name="Moneda 18 2 4" xfId="909" xr:uid="{00000000-0005-0000-0000-0000AC030000}"/>
    <cellStyle name="Moneda 18 2 4 2" xfId="910" xr:uid="{00000000-0005-0000-0000-0000AD030000}"/>
    <cellStyle name="Moneda 18 2 5" xfId="911" xr:uid="{00000000-0005-0000-0000-0000AE030000}"/>
    <cellStyle name="Moneda 18 2 5 2" xfId="912" xr:uid="{00000000-0005-0000-0000-0000AF030000}"/>
    <cellStyle name="Moneda 18 2 6" xfId="913" xr:uid="{00000000-0005-0000-0000-0000B0030000}"/>
    <cellStyle name="Moneda 18 2 7" xfId="914" xr:uid="{00000000-0005-0000-0000-0000B1030000}"/>
    <cellStyle name="Moneda 18 3" xfId="915" xr:uid="{00000000-0005-0000-0000-0000B2030000}"/>
    <cellStyle name="Moneda 18 3 2" xfId="916" xr:uid="{00000000-0005-0000-0000-0000B3030000}"/>
    <cellStyle name="Moneda 18 3 2 2" xfId="917" xr:uid="{00000000-0005-0000-0000-0000B4030000}"/>
    <cellStyle name="Moneda 18 3 3" xfId="918" xr:uid="{00000000-0005-0000-0000-0000B5030000}"/>
    <cellStyle name="Moneda 18 3 3 2" xfId="919" xr:uid="{00000000-0005-0000-0000-0000B6030000}"/>
    <cellStyle name="Moneda 18 3 4" xfId="920" xr:uid="{00000000-0005-0000-0000-0000B7030000}"/>
    <cellStyle name="Moneda 18 3 4 2" xfId="921" xr:uid="{00000000-0005-0000-0000-0000B8030000}"/>
    <cellStyle name="Moneda 18 3 5" xfId="922" xr:uid="{00000000-0005-0000-0000-0000B9030000}"/>
    <cellStyle name="Moneda 18 4" xfId="923" xr:uid="{00000000-0005-0000-0000-0000BA030000}"/>
    <cellStyle name="Moneda 18 4 2" xfId="924" xr:uid="{00000000-0005-0000-0000-0000BB030000}"/>
    <cellStyle name="Moneda 18 5" xfId="925" xr:uid="{00000000-0005-0000-0000-0000BC030000}"/>
    <cellStyle name="Moneda 18 5 2" xfId="926" xr:uid="{00000000-0005-0000-0000-0000BD030000}"/>
    <cellStyle name="Moneda 18 6" xfId="927" xr:uid="{00000000-0005-0000-0000-0000BE030000}"/>
    <cellStyle name="Moneda 18 6 2" xfId="928" xr:uid="{00000000-0005-0000-0000-0000BF030000}"/>
    <cellStyle name="Moneda 18 7" xfId="929" xr:uid="{00000000-0005-0000-0000-0000C0030000}"/>
    <cellStyle name="Moneda 18 8" xfId="930" xr:uid="{00000000-0005-0000-0000-0000C1030000}"/>
    <cellStyle name="Moneda 19" xfId="931" xr:uid="{00000000-0005-0000-0000-0000C2030000}"/>
    <cellStyle name="Moneda 19 2" xfId="932" xr:uid="{00000000-0005-0000-0000-0000C3030000}"/>
    <cellStyle name="Moneda 19 2 2" xfId="933" xr:uid="{00000000-0005-0000-0000-0000C4030000}"/>
    <cellStyle name="Moneda 19 2 2 2" xfId="934" xr:uid="{00000000-0005-0000-0000-0000C5030000}"/>
    <cellStyle name="Moneda 19 2 2 2 2" xfId="935" xr:uid="{00000000-0005-0000-0000-0000C6030000}"/>
    <cellStyle name="Moneda 19 2 2 3" xfId="936" xr:uid="{00000000-0005-0000-0000-0000C7030000}"/>
    <cellStyle name="Moneda 19 2 2 3 2" xfId="937" xr:uid="{00000000-0005-0000-0000-0000C8030000}"/>
    <cellStyle name="Moneda 19 2 2 4" xfId="938" xr:uid="{00000000-0005-0000-0000-0000C9030000}"/>
    <cellStyle name="Moneda 19 2 2 4 2" xfId="939" xr:uid="{00000000-0005-0000-0000-0000CA030000}"/>
    <cellStyle name="Moneda 19 2 2 5" xfId="940" xr:uid="{00000000-0005-0000-0000-0000CB030000}"/>
    <cellStyle name="Moneda 19 2 3" xfId="941" xr:uid="{00000000-0005-0000-0000-0000CC030000}"/>
    <cellStyle name="Moneda 19 2 3 2" xfId="942" xr:uid="{00000000-0005-0000-0000-0000CD030000}"/>
    <cellStyle name="Moneda 19 2 4" xfId="943" xr:uid="{00000000-0005-0000-0000-0000CE030000}"/>
    <cellStyle name="Moneda 19 2 4 2" xfId="944" xr:uid="{00000000-0005-0000-0000-0000CF030000}"/>
    <cellStyle name="Moneda 19 2 5" xfId="945" xr:uid="{00000000-0005-0000-0000-0000D0030000}"/>
    <cellStyle name="Moneda 19 2 5 2" xfId="946" xr:uid="{00000000-0005-0000-0000-0000D1030000}"/>
    <cellStyle name="Moneda 19 2 6" xfId="947" xr:uid="{00000000-0005-0000-0000-0000D2030000}"/>
    <cellStyle name="Moneda 19 2 7" xfId="948" xr:uid="{00000000-0005-0000-0000-0000D3030000}"/>
    <cellStyle name="Moneda 19 3" xfId="949" xr:uid="{00000000-0005-0000-0000-0000D4030000}"/>
    <cellStyle name="Moneda 19 3 2" xfId="950" xr:uid="{00000000-0005-0000-0000-0000D5030000}"/>
    <cellStyle name="Moneda 19 3 2 2" xfId="951" xr:uid="{00000000-0005-0000-0000-0000D6030000}"/>
    <cellStyle name="Moneda 19 3 3" xfId="952" xr:uid="{00000000-0005-0000-0000-0000D7030000}"/>
    <cellStyle name="Moneda 19 3 3 2" xfId="953" xr:uid="{00000000-0005-0000-0000-0000D8030000}"/>
    <cellStyle name="Moneda 19 3 4" xfId="954" xr:uid="{00000000-0005-0000-0000-0000D9030000}"/>
    <cellStyle name="Moneda 19 3 4 2" xfId="955" xr:uid="{00000000-0005-0000-0000-0000DA030000}"/>
    <cellStyle name="Moneda 19 3 5" xfId="956" xr:uid="{00000000-0005-0000-0000-0000DB030000}"/>
    <cellStyle name="Moneda 19 4" xfId="957" xr:uid="{00000000-0005-0000-0000-0000DC030000}"/>
    <cellStyle name="Moneda 19 4 2" xfId="958" xr:uid="{00000000-0005-0000-0000-0000DD030000}"/>
    <cellStyle name="Moneda 19 5" xfId="959" xr:uid="{00000000-0005-0000-0000-0000DE030000}"/>
    <cellStyle name="Moneda 19 5 2" xfId="960" xr:uid="{00000000-0005-0000-0000-0000DF030000}"/>
    <cellStyle name="Moneda 19 6" xfId="961" xr:uid="{00000000-0005-0000-0000-0000E0030000}"/>
    <cellStyle name="Moneda 19 6 2" xfId="962" xr:uid="{00000000-0005-0000-0000-0000E1030000}"/>
    <cellStyle name="Moneda 19 7" xfId="963" xr:uid="{00000000-0005-0000-0000-0000E2030000}"/>
    <cellStyle name="Moneda 19 8" xfId="964" xr:uid="{00000000-0005-0000-0000-0000E3030000}"/>
    <cellStyle name="Moneda 2" xfId="10" xr:uid="{00000000-0005-0000-0000-0000E4030000}"/>
    <cellStyle name="Moneda 2 2" xfId="11" xr:uid="{00000000-0005-0000-0000-0000E5030000}"/>
    <cellStyle name="Moneda 2 2 2" xfId="12" xr:uid="{00000000-0005-0000-0000-0000E6030000}"/>
    <cellStyle name="Moneda 2 2 3" xfId="965" xr:uid="{00000000-0005-0000-0000-0000E7030000}"/>
    <cellStyle name="Moneda 2 2 3 2" xfId="966" xr:uid="{00000000-0005-0000-0000-0000E8030000}"/>
    <cellStyle name="Moneda 2 3" xfId="13" xr:uid="{00000000-0005-0000-0000-0000E9030000}"/>
    <cellStyle name="Moneda 2 3 10" xfId="967" xr:uid="{00000000-0005-0000-0000-0000EA030000}"/>
    <cellStyle name="Moneda 2 3 10 2" xfId="968" xr:uid="{00000000-0005-0000-0000-0000EB030000}"/>
    <cellStyle name="Moneda 2 3 10 2 2" xfId="969" xr:uid="{00000000-0005-0000-0000-0000EC030000}"/>
    <cellStyle name="Moneda 2 3 10 3" xfId="970" xr:uid="{00000000-0005-0000-0000-0000ED030000}"/>
    <cellStyle name="Moneda 2 3 11" xfId="971" xr:uid="{00000000-0005-0000-0000-0000EE030000}"/>
    <cellStyle name="Moneda 2 3 11 2" xfId="972" xr:uid="{00000000-0005-0000-0000-0000EF030000}"/>
    <cellStyle name="Moneda 2 3 11 3" xfId="973" xr:uid="{00000000-0005-0000-0000-0000F0030000}"/>
    <cellStyle name="Moneda 2 3 12" xfId="974" xr:uid="{00000000-0005-0000-0000-0000F1030000}"/>
    <cellStyle name="Moneda 2 3 2" xfId="975" xr:uid="{00000000-0005-0000-0000-0000F2030000}"/>
    <cellStyle name="Moneda 2 3 2 10" xfId="976" xr:uid="{00000000-0005-0000-0000-0000F3030000}"/>
    <cellStyle name="Moneda 2 3 2 11" xfId="977" xr:uid="{00000000-0005-0000-0000-0000F4030000}"/>
    <cellStyle name="Moneda 2 3 2 2" xfId="978" xr:uid="{00000000-0005-0000-0000-0000F5030000}"/>
    <cellStyle name="Moneda 2 3 2 2 2" xfId="979" xr:uid="{00000000-0005-0000-0000-0000F6030000}"/>
    <cellStyle name="Moneda 2 3 2 2 2 2" xfId="980" xr:uid="{00000000-0005-0000-0000-0000F7030000}"/>
    <cellStyle name="Moneda 2 3 2 2 2 2 2" xfId="981" xr:uid="{00000000-0005-0000-0000-0000F8030000}"/>
    <cellStyle name="Moneda 2 3 2 2 2 2 2 2" xfId="982" xr:uid="{00000000-0005-0000-0000-0000F9030000}"/>
    <cellStyle name="Moneda 2 3 2 2 2 2 2 2 2" xfId="983" xr:uid="{00000000-0005-0000-0000-0000FA030000}"/>
    <cellStyle name="Moneda 2 3 2 2 2 2 2 3" xfId="984" xr:uid="{00000000-0005-0000-0000-0000FB030000}"/>
    <cellStyle name="Moneda 2 3 2 2 2 2 3" xfId="985" xr:uid="{00000000-0005-0000-0000-0000FC030000}"/>
    <cellStyle name="Moneda 2 3 2 2 2 2 3 2" xfId="986" xr:uid="{00000000-0005-0000-0000-0000FD030000}"/>
    <cellStyle name="Moneda 2 3 2 2 2 2 3 3" xfId="987" xr:uid="{00000000-0005-0000-0000-0000FE030000}"/>
    <cellStyle name="Moneda 2 3 2 2 2 2 4" xfId="988" xr:uid="{00000000-0005-0000-0000-0000FF030000}"/>
    <cellStyle name="Moneda 2 3 2 2 2 2 4 2" xfId="989" xr:uid="{00000000-0005-0000-0000-000000040000}"/>
    <cellStyle name="Moneda 2 3 2 2 2 2 5" xfId="990" xr:uid="{00000000-0005-0000-0000-000001040000}"/>
    <cellStyle name="Moneda 2 3 2 2 2 2 6" xfId="991" xr:uid="{00000000-0005-0000-0000-000002040000}"/>
    <cellStyle name="Moneda 2 3 2 2 2 3" xfId="992" xr:uid="{00000000-0005-0000-0000-000003040000}"/>
    <cellStyle name="Moneda 2 3 2 2 2 3 2" xfId="993" xr:uid="{00000000-0005-0000-0000-000004040000}"/>
    <cellStyle name="Moneda 2 3 2 2 2 3 2 2" xfId="994" xr:uid="{00000000-0005-0000-0000-000005040000}"/>
    <cellStyle name="Moneda 2 3 2 2 2 3 3" xfId="995" xr:uid="{00000000-0005-0000-0000-000006040000}"/>
    <cellStyle name="Moneda 2 3 2 2 2 4" xfId="996" xr:uid="{00000000-0005-0000-0000-000007040000}"/>
    <cellStyle name="Moneda 2 3 2 2 2 4 2" xfId="997" xr:uid="{00000000-0005-0000-0000-000008040000}"/>
    <cellStyle name="Moneda 2 3 2 2 2 4 3" xfId="998" xr:uid="{00000000-0005-0000-0000-000009040000}"/>
    <cellStyle name="Moneda 2 3 2 2 2 5" xfId="999" xr:uid="{00000000-0005-0000-0000-00000A040000}"/>
    <cellStyle name="Moneda 2 3 2 2 2 5 2" xfId="1000" xr:uid="{00000000-0005-0000-0000-00000B040000}"/>
    <cellStyle name="Moneda 2 3 2 2 2 6" xfId="1001" xr:uid="{00000000-0005-0000-0000-00000C040000}"/>
    <cellStyle name="Moneda 2 3 2 2 2 7" xfId="1002" xr:uid="{00000000-0005-0000-0000-00000D040000}"/>
    <cellStyle name="Moneda 2 3 2 2 3" xfId="1003" xr:uid="{00000000-0005-0000-0000-00000E040000}"/>
    <cellStyle name="Moneda 2 3 2 2 3 2" xfId="1004" xr:uid="{00000000-0005-0000-0000-00000F040000}"/>
    <cellStyle name="Moneda 2 3 2 2 3 2 2" xfId="1005" xr:uid="{00000000-0005-0000-0000-000010040000}"/>
    <cellStyle name="Moneda 2 3 2 2 3 2 2 2" xfId="1006" xr:uid="{00000000-0005-0000-0000-000011040000}"/>
    <cellStyle name="Moneda 2 3 2 2 3 2 2 3" xfId="1007" xr:uid="{00000000-0005-0000-0000-000012040000}"/>
    <cellStyle name="Moneda 2 3 2 2 3 2 3" xfId="1008" xr:uid="{00000000-0005-0000-0000-000013040000}"/>
    <cellStyle name="Moneda 2 3 2 2 3 2 4" xfId="1009" xr:uid="{00000000-0005-0000-0000-000014040000}"/>
    <cellStyle name="Moneda 2 3 2 2 3 3" xfId="1010" xr:uid="{00000000-0005-0000-0000-000015040000}"/>
    <cellStyle name="Moneda 2 3 2 2 3 3 2" xfId="1011" xr:uid="{00000000-0005-0000-0000-000016040000}"/>
    <cellStyle name="Moneda 2 3 2 2 3 3 2 2" xfId="1012" xr:uid="{00000000-0005-0000-0000-000017040000}"/>
    <cellStyle name="Moneda 2 3 2 2 3 3 3" xfId="1013" xr:uid="{00000000-0005-0000-0000-000018040000}"/>
    <cellStyle name="Moneda 2 3 2 2 3 4" xfId="1014" xr:uid="{00000000-0005-0000-0000-000019040000}"/>
    <cellStyle name="Moneda 2 3 2 2 3 4 2" xfId="1015" xr:uid="{00000000-0005-0000-0000-00001A040000}"/>
    <cellStyle name="Moneda 2 3 2 2 3 4 3" xfId="1016" xr:uid="{00000000-0005-0000-0000-00001B040000}"/>
    <cellStyle name="Moneda 2 3 2 2 3 5" xfId="1017" xr:uid="{00000000-0005-0000-0000-00001C040000}"/>
    <cellStyle name="Moneda 2 3 2 2 3 6" xfId="1018" xr:uid="{00000000-0005-0000-0000-00001D040000}"/>
    <cellStyle name="Moneda 2 3 2 2 4" xfId="1019" xr:uid="{00000000-0005-0000-0000-00001E040000}"/>
    <cellStyle name="Moneda 2 3 2 2 4 2" xfId="1020" xr:uid="{00000000-0005-0000-0000-00001F040000}"/>
    <cellStyle name="Moneda 2 3 2 2 4 2 2" xfId="1021" xr:uid="{00000000-0005-0000-0000-000020040000}"/>
    <cellStyle name="Moneda 2 3 2 2 4 2 2 2" xfId="1022" xr:uid="{00000000-0005-0000-0000-000021040000}"/>
    <cellStyle name="Moneda 2 3 2 2 4 2 3" xfId="1023" xr:uid="{00000000-0005-0000-0000-000022040000}"/>
    <cellStyle name="Moneda 2 3 2 2 4 2 4" xfId="1024" xr:uid="{00000000-0005-0000-0000-000023040000}"/>
    <cellStyle name="Moneda 2 3 2 2 4 3" xfId="1025" xr:uid="{00000000-0005-0000-0000-000024040000}"/>
    <cellStyle name="Moneda 2 3 2 2 4 3 2" xfId="1026" xr:uid="{00000000-0005-0000-0000-000025040000}"/>
    <cellStyle name="Moneda 2 3 2 2 4 4" xfId="1027" xr:uid="{00000000-0005-0000-0000-000026040000}"/>
    <cellStyle name="Moneda 2 3 2 2 4 5" xfId="1028" xr:uid="{00000000-0005-0000-0000-000027040000}"/>
    <cellStyle name="Moneda 2 3 2 2 5" xfId="1029" xr:uid="{00000000-0005-0000-0000-000028040000}"/>
    <cellStyle name="Moneda 2 3 2 2 5 2" xfId="1030" xr:uid="{00000000-0005-0000-0000-000029040000}"/>
    <cellStyle name="Moneda 2 3 2 2 5 2 2" xfId="1031" xr:uid="{00000000-0005-0000-0000-00002A040000}"/>
    <cellStyle name="Moneda 2 3 2 2 5 2 3" xfId="1032" xr:uid="{00000000-0005-0000-0000-00002B040000}"/>
    <cellStyle name="Moneda 2 3 2 2 5 3" xfId="1033" xr:uid="{00000000-0005-0000-0000-00002C040000}"/>
    <cellStyle name="Moneda 2 3 2 2 5 4" xfId="1034" xr:uid="{00000000-0005-0000-0000-00002D040000}"/>
    <cellStyle name="Moneda 2 3 2 2 6" xfId="1035" xr:uid="{00000000-0005-0000-0000-00002E040000}"/>
    <cellStyle name="Moneda 2 3 2 2 6 2" xfId="1036" xr:uid="{00000000-0005-0000-0000-00002F040000}"/>
    <cellStyle name="Moneda 2 3 2 2 6 2 2" xfId="1037" xr:uid="{00000000-0005-0000-0000-000030040000}"/>
    <cellStyle name="Moneda 2 3 2 2 6 3" xfId="1038" xr:uid="{00000000-0005-0000-0000-000031040000}"/>
    <cellStyle name="Moneda 2 3 2 2 7" xfId="1039" xr:uid="{00000000-0005-0000-0000-000032040000}"/>
    <cellStyle name="Moneda 2 3 2 2 7 2" xfId="1040" xr:uid="{00000000-0005-0000-0000-000033040000}"/>
    <cellStyle name="Moneda 2 3 2 2 8" xfId="1041" xr:uid="{00000000-0005-0000-0000-000034040000}"/>
    <cellStyle name="Moneda 2 3 2 3" xfId="1042" xr:uid="{00000000-0005-0000-0000-000035040000}"/>
    <cellStyle name="Moneda 2 3 2 3 2" xfId="1043" xr:uid="{00000000-0005-0000-0000-000036040000}"/>
    <cellStyle name="Moneda 2 3 2 3 2 2" xfId="1044" xr:uid="{00000000-0005-0000-0000-000037040000}"/>
    <cellStyle name="Moneda 2 3 2 3 2 2 2" xfId="1045" xr:uid="{00000000-0005-0000-0000-000038040000}"/>
    <cellStyle name="Moneda 2 3 2 3 2 2 2 2" xfId="1046" xr:uid="{00000000-0005-0000-0000-000039040000}"/>
    <cellStyle name="Moneda 2 3 2 3 2 2 2 3" xfId="1047" xr:uid="{00000000-0005-0000-0000-00003A040000}"/>
    <cellStyle name="Moneda 2 3 2 3 2 2 3" xfId="1048" xr:uid="{00000000-0005-0000-0000-00003B040000}"/>
    <cellStyle name="Moneda 2 3 2 3 2 2 3 2" xfId="1049" xr:uid="{00000000-0005-0000-0000-00003C040000}"/>
    <cellStyle name="Moneda 2 3 2 3 2 2 4" xfId="1050" xr:uid="{00000000-0005-0000-0000-00003D040000}"/>
    <cellStyle name="Moneda 2 3 2 3 2 2 4 2" xfId="1051" xr:uid="{00000000-0005-0000-0000-00003E040000}"/>
    <cellStyle name="Moneda 2 3 2 3 2 2 5" xfId="1052" xr:uid="{00000000-0005-0000-0000-00003F040000}"/>
    <cellStyle name="Moneda 2 3 2 3 2 2 6" xfId="1053" xr:uid="{00000000-0005-0000-0000-000040040000}"/>
    <cellStyle name="Moneda 2 3 2 3 2 3" xfId="1054" xr:uid="{00000000-0005-0000-0000-000041040000}"/>
    <cellStyle name="Moneda 2 3 2 3 2 3 2" xfId="1055" xr:uid="{00000000-0005-0000-0000-000042040000}"/>
    <cellStyle name="Moneda 2 3 2 3 2 3 3" xfId="1056" xr:uid="{00000000-0005-0000-0000-000043040000}"/>
    <cellStyle name="Moneda 2 3 2 3 2 4" xfId="1057" xr:uid="{00000000-0005-0000-0000-000044040000}"/>
    <cellStyle name="Moneda 2 3 2 3 2 4 2" xfId="1058" xr:uid="{00000000-0005-0000-0000-000045040000}"/>
    <cellStyle name="Moneda 2 3 2 3 2 5" xfId="1059" xr:uid="{00000000-0005-0000-0000-000046040000}"/>
    <cellStyle name="Moneda 2 3 2 3 2 5 2" xfId="1060" xr:uid="{00000000-0005-0000-0000-000047040000}"/>
    <cellStyle name="Moneda 2 3 2 3 2 6" xfId="1061" xr:uid="{00000000-0005-0000-0000-000048040000}"/>
    <cellStyle name="Moneda 2 3 2 3 2 7" xfId="1062" xr:uid="{00000000-0005-0000-0000-000049040000}"/>
    <cellStyle name="Moneda 2 3 2 3 3" xfId="1063" xr:uid="{00000000-0005-0000-0000-00004A040000}"/>
    <cellStyle name="Moneda 2 3 2 3 3 2" xfId="1064" xr:uid="{00000000-0005-0000-0000-00004B040000}"/>
    <cellStyle name="Moneda 2 3 2 3 3 2 2" xfId="1065" xr:uid="{00000000-0005-0000-0000-00004C040000}"/>
    <cellStyle name="Moneda 2 3 2 3 3 2 3" xfId="1066" xr:uid="{00000000-0005-0000-0000-00004D040000}"/>
    <cellStyle name="Moneda 2 3 2 3 3 3" xfId="1067" xr:uid="{00000000-0005-0000-0000-00004E040000}"/>
    <cellStyle name="Moneda 2 3 2 3 3 3 2" xfId="1068" xr:uid="{00000000-0005-0000-0000-00004F040000}"/>
    <cellStyle name="Moneda 2 3 2 3 3 4" xfId="1069" xr:uid="{00000000-0005-0000-0000-000050040000}"/>
    <cellStyle name="Moneda 2 3 2 3 3 4 2" xfId="1070" xr:uid="{00000000-0005-0000-0000-000051040000}"/>
    <cellStyle name="Moneda 2 3 2 3 3 5" xfId="1071" xr:uid="{00000000-0005-0000-0000-000052040000}"/>
    <cellStyle name="Moneda 2 3 2 3 3 6" xfId="1072" xr:uid="{00000000-0005-0000-0000-000053040000}"/>
    <cellStyle name="Moneda 2 3 2 3 4" xfId="1073" xr:uid="{00000000-0005-0000-0000-000054040000}"/>
    <cellStyle name="Moneda 2 3 2 3 4 2" xfId="1074" xr:uid="{00000000-0005-0000-0000-000055040000}"/>
    <cellStyle name="Moneda 2 3 2 3 4 3" xfId="1075" xr:uid="{00000000-0005-0000-0000-000056040000}"/>
    <cellStyle name="Moneda 2 3 2 3 5" xfId="1076" xr:uid="{00000000-0005-0000-0000-000057040000}"/>
    <cellStyle name="Moneda 2 3 2 3 5 2" xfId="1077" xr:uid="{00000000-0005-0000-0000-000058040000}"/>
    <cellStyle name="Moneda 2 3 2 3 6" xfId="1078" xr:uid="{00000000-0005-0000-0000-000059040000}"/>
    <cellStyle name="Moneda 2 3 2 3 6 2" xfId="1079" xr:uid="{00000000-0005-0000-0000-00005A040000}"/>
    <cellStyle name="Moneda 2 3 2 3 7" xfId="1080" xr:uid="{00000000-0005-0000-0000-00005B040000}"/>
    <cellStyle name="Moneda 2 3 2 3 8" xfId="1081" xr:uid="{00000000-0005-0000-0000-00005C040000}"/>
    <cellStyle name="Moneda 2 3 2 4" xfId="1082" xr:uid="{00000000-0005-0000-0000-00005D040000}"/>
    <cellStyle name="Moneda 2 3 2 4 2" xfId="1083" xr:uid="{00000000-0005-0000-0000-00005E040000}"/>
    <cellStyle name="Moneda 2 3 2 4 2 2" xfId="1084" xr:uid="{00000000-0005-0000-0000-00005F040000}"/>
    <cellStyle name="Moneda 2 3 2 4 2 2 2" xfId="1085" xr:uid="{00000000-0005-0000-0000-000060040000}"/>
    <cellStyle name="Moneda 2 3 2 4 2 2 2 2" xfId="1086" xr:uid="{00000000-0005-0000-0000-000061040000}"/>
    <cellStyle name="Moneda 2 3 2 4 2 2 2 3" xfId="1087" xr:uid="{00000000-0005-0000-0000-000062040000}"/>
    <cellStyle name="Moneda 2 3 2 4 2 2 3" xfId="1088" xr:uid="{00000000-0005-0000-0000-000063040000}"/>
    <cellStyle name="Moneda 2 3 2 4 2 2 3 2" xfId="1089" xr:uid="{00000000-0005-0000-0000-000064040000}"/>
    <cellStyle name="Moneda 2 3 2 4 2 2 4" xfId="1090" xr:uid="{00000000-0005-0000-0000-000065040000}"/>
    <cellStyle name="Moneda 2 3 2 4 2 2 4 2" xfId="1091" xr:uid="{00000000-0005-0000-0000-000066040000}"/>
    <cellStyle name="Moneda 2 3 2 4 2 2 5" xfId="1092" xr:uid="{00000000-0005-0000-0000-000067040000}"/>
    <cellStyle name="Moneda 2 3 2 4 2 2 6" xfId="1093" xr:uid="{00000000-0005-0000-0000-000068040000}"/>
    <cellStyle name="Moneda 2 3 2 4 2 3" xfId="1094" xr:uid="{00000000-0005-0000-0000-000069040000}"/>
    <cellStyle name="Moneda 2 3 2 4 2 3 2" xfId="1095" xr:uid="{00000000-0005-0000-0000-00006A040000}"/>
    <cellStyle name="Moneda 2 3 2 4 2 3 3" xfId="1096" xr:uid="{00000000-0005-0000-0000-00006B040000}"/>
    <cellStyle name="Moneda 2 3 2 4 2 4" xfId="1097" xr:uid="{00000000-0005-0000-0000-00006C040000}"/>
    <cellStyle name="Moneda 2 3 2 4 2 4 2" xfId="1098" xr:uid="{00000000-0005-0000-0000-00006D040000}"/>
    <cellStyle name="Moneda 2 3 2 4 2 5" xfId="1099" xr:uid="{00000000-0005-0000-0000-00006E040000}"/>
    <cellStyle name="Moneda 2 3 2 4 2 5 2" xfId="1100" xr:uid="{00000000-0005-0000-0000-00006F040000}"/>
    <cellStyle name="Moneda 2 3 2 4 2 6" xfId="1101" xr:uid="{00000000-0005-0000-0000-000070040000}"/>
    <cellStyle name="Moneda 2 3 2 4 2 7" xfId="1102" xr:uid="{00000000-0005-0000-0000-000071040000}"/>
    <cellStyle name="Moneda 2 3 2 4 3" xfId="1103" xr:uid="{00000000-0005-0000-0000-000072040000}"/>
    <cellStyle name="Moneda 2 3 2 4 3 2" xfId="1104" xr:uid="{00000000-0005-0000-0000-000073040000}"/>
    <cellStyle name="Moneda 2 3 2 4 3 2 2" xfId="1105" xr:uid="{00000000-0005-0000-0000-000074040000}"/>
    <cellStyle name="Moneda 2 3 2 4 3 2 3" xfId="1106" xr:uid="{00000000-0005-0000-0000-000075040000}"/>
    <cellStyle name="Moneda 2 3 2 4 3 3" xfId="1107" xr:uid="{00000000-0005-0000-0000-000076040000}"/>
    <cellStyle name="Moneda 2 3 2 4 3 3 2" xfId="1108" xr:uid="{00000000-0005-0000-0000-000077040000}"/>
    <cellStyle name="Moneda 2 3 2 4 3 4" xfId="1109" xr:uid="{00000000-0005-0000-0000-000078040000}"/>
    <cellStyle name="Moneda 2 3 2 4 3 4 2" xfId="1110" xr:uid="{00000000-0005-0000-0000-000079040000}"/>
    <cellStyle name="Moneda 2 3 2 4 3 5" xfId="1111" xr:uid="{00000000-0005-0000-0000-00007A040000}"/>
    <cellStyle name="Moneda 2 3 2 4 3 6" xfId="1112" xr:uid="{00000000-0005-0000-0000-00007B040000}"/>
    <cellStyle name="Moneda 2 3 2 4 4" xfId="1113" xr:uid="{00000000-0005-0000-0000-00007C040000}"/>
    <cellStyle name="Moneda 2 3 2 4 4 2" xfId="1114" xr:uid="{00000000-0005-0000-0000-00007D040000}"/>
    <cellStyle name="Moneda 2 3 2 4 4 3" xfId="1115" xr:uid="{00000000-0005-0000-0000-00007E040000}"/>
    <cellStyle name="Moneda 2 3 2 4 5" xfId="1116" xr:uid="{00000000-0005-0000-0000-00007F040000}"/>
    <cellStyle name="Moneda 2 3 2 4 5 2" xfId="1117" xr:uid="{00000000-0005-0000-0000-000080040000}"/>
    <cellStyle name="Moneda 2 3 2 4 6" xfId="1118" xr:uid="{00000000-0005-0000-0000-000081040000}"/>
    <cellStyle name="Moneda 2 3 2 4 6 2" xfId="1119" xr:uid="{00000000-0005-0000-0000-000082040000}"/>
    <cellStyle name="Moneda 2 3 2 4 7" xfId="1120" xr:uid="{00000000-0005-0000-0000-000083040000}"/>
    <cellStyle name="Moneda 2 3 2 4 8" xfId="1121" xr:uid="{00000000-0005-0000-0000-000084040000}"/>
    <cellStyle name="Moneda 2 3 2 5" xfId="1122" xr:uid="{00000000-0005-0000-0000-000085040000}"/>
    <cellStyle name="Moneda 2 3 2 5 2" xfId="1123" xr:uid="{00000000-0005-0000-0000-000086040000}"/>
    <cellStyle name="Moneda 2 3 2 5 2 2" xfId="1124" xr:uid="{00000000-0005-0000-0000-000087040000}"/>
    <cellStyle name="Moneda 2 3 2 5 2 2 2" xfId="1125" xr:uid="{00000000-0005-0000-0000-000088040000}"/>
    <cellStyle name="Moneda 2 3 2 5 2 2 2 2" xfId="1126" xr:uid="{00000000-0005-0000-0000-000089040000}"/>
    <cellStyle name="Moneda 2 3 2 5 2 2 3" xfId="1127" xr:uid="{00000000-0005-0000-0000-00008A040000}"/>
    <cellStyle name="Moneda 2 3 2 5 2 3" xfId="1128" xr:uid="{00000000-0005-0000-0000-00008B040000}"/>
    <cellStyle name="Moneda 2 3 2 5 2 3 2" xfId="1129" xr:uid="{00000000-0005-0000-0000-00008C040000}"/>
    <cellStyle name="Moneda 2 3 2 5 2 3 3" xfId="1130" xr:uid="{00000000-0005-0000-0000-00008D040000}"/>
    <cellStyle name="Moneda 2 3 2 5 2 4" xfId="1131" xr:uid="{00000000-0005-0000-0000-00008E040000}"/>
    <cellStyle name="Moneda 2 3 2 5 2 4 2" xfId="1132" xr:uid="{00000000-0005-0000-0000-00008F040000}"/>
    <cellStyle name="Moneda 2 3 2 5 2 5" xfId="1133" xr:uid="{00000000-0005-0000-0000-000090040000}"/>
    <cellStyle name="Moneda 2 3 2 5 2 6" xfId="1134" xr:uid="{00000000-0005-0000-0000-000091040000}"/>
    <cellStyle name="Moneda 2 3 2 5 3" xfId="1135" xr:uid="{00000000-0005-0000-0000-000092040000}"/>
    <cellStyle name="Moneda 2 3 2 5 3 2" xfId="1136" xr:uid="{00000000-0005-0000-0000-000093040000}"/>
    <cellStyle name="Moneda 2 3 2 5 3 2 2" xfId="1137" xr:uid="{00000000-0005-0000-0000-000094040000}"/>
    <cellStyle name="Moneda 2 3 2 5 3 3" xfId="1138" xr:uid="{00000000-0005-0000-0000-000095040000}"/>
    <cellStyle name="Moneda 2 3 2 5 4" xfId="1139" xr:uid="{00000000-0005-0000-0000-000096040000}"/>
    <cellStyle name="Moneda 2 3 2 5 4 2" xfId="1140" xr:uid="{00000000-0005-0000-0000-000097040000}"/>
    <cellStyle name="Moneda 2 3 2 5 4 3" xfId="1141" xr:uid="{00000000-0005-0000-0000-000098040000}"/>
    <cellStyle name="Moneda 2 3 2 5 5" xfId="1142" xr:uid="{00000000-0005-0000-0000-000099040000}"/>
    <cellStyle name="Moneda 2 3 2 5 5 2" xfId="1143" xr:uid="{00000000-0005-0000-0000-00009A040000}"/>
    <cellStyle name="Moneda 2 3 2 5 6" xfId="1144" xr:uid="{00000000-0005-0000-0000-00009B040000}"/>
    <cellStyle name="Moneda 2 3 2 5 7" xfId="1145" xr:uid="{00000000-0005-0000-0000-00009C040000}"/>
    <cellStyle name="Moneda 2 3 2 6" xfId="1146" xr:uid="{00000000-0005-0000-0000-00009D040000}"/>
    <cellStyle name="Moneda 2 3 2 6 2" xfId="1147" xr:uid="{00000000-0005-0000-0000-00009E040000}"/>
    <cellStyle name="Moneda 2 3 2 6 2 2" xfId="1148" xr:uid="{00000000-0005-0000-0000-00009F040000}"/>
    <cellStyle name="Moneda 2 3 2 6 2 2 2" xfId="1149" xr:uid="{00000000-0005-0000-0000-0000A0040000}"/>
    <cellStyle name="Moneda 2 3 2 6 2 3" xfId="1150" xr:uid="{00000000-0005-0000-0000-0000A1040000}"/>
    <cellStyle name="Moneda 2 3 2 6 3" xfId="1151" xr:uid="{00000000-0005-0000-0000-0000A2040000}"/>
    <cellStyle name="Moneda 2 3 2 6 3 2" xfId="1152" xr:uid="{00000000-0005-0000-0000-0000A3040000}"/>
    <cellStyle name="Moneda 2 3 2 6 3 3" xfId="1153" xr:uid="{00000000-0005-0000-0000-0000A4040000}"/>
    <cellStyle name="Moneda 2 3 2 6 4" xfId="1154" xr:uid="{00000000-0005-0000-0000-0000A5040000}"/>
    <cellStyle name="Moneda 2 3 2 6 4 2" xfId="1155" xr:uid="{00000000-0005-0000-0000-0000A6040000}"/>
    <cellStyle name="Moneda 2 3 2 6 5" xfId="1156" xr:uid="{00000000-0005-0000-0000-0000A7040000}"/>
    <cellStyle name="Moneda 2 3 2 6 6" xfId="1157" xr:uid="{00000000-0005-0000-0000-0000A8040000}"/>
    <cellStyle name="Moneda 2 3 2 7" xfId="1158" xr:uid="{00000000-0005-0000-0000-0000A9040000}"/>
    <cellStyle name="Moneda 2 3 2 7 2" xfId="1159" xr:uid="{00000000-0005-0000-0000-0000AA040000}"/>
    <cellStyle name="Moneda 2 3 2 7 2 2" xfId="1160" xr:uid="{00000000-0005-0000-0000-0000AB040000}"/>
    <cellStyle name="Moneda 2 3 2 7 3" xfId="1161" xr:uid="{00000000-0005-0000-0000-0000AC040000}"/>
    <cellStyle name="Moneda 2 3 2 8" xfId="1162" xr:uid="{00000000-0005-0000-0000-0000AD040000}"/>
    <cellStyle name="Moneda 2 3 2 8 2" xfId="1163" xr:uid="{00000000-0005-0000-0000-0000AE040000}"/>
    <cellStyle name="Moneda 2 3 2 8 3" xfId="1164" xr:uid="{00000000-0005-0000-0000-0000AF040000}"/>
    <cellStyle name="Moneda 2 3 2 9" xfId="1165" xr:uid="{00000000-0005-0000-0000-0000B0040000}"/>
    <cellStyle name="Moneda 2 3 2 9 2" xfId="1166" xr:uid="{00000000-0005-0000-0000-0000B1040000}"/>
    <cellStyle name="Moneda 2 3 3" xfId="1167" xr:uid="{00000000-0005-0000-0000-0000B2040000}"/>
    <cellStyle name="Moneda 2 3 3 2" xfId="1168" xr:uid="{00000000-0005-0000-0000-0000B3040000}"/>
    <cellStyle name="Moneda 2 3 3 2 2" xfId="1169" xr:uid="{00000000-0005-0000-0000-0000B4040000}"/>
    <cellStyle name="Moneda 2 3 3 2 2 2" xfId="1170" xr:uid="{00000000-0005-0000-0000-0000B5040000}"/>
    <cellStyle name="Moneda 2 3 3 2 2 2 2" xfId="1171" xr:uid="{00000000-0005-0000-0000-0000B6040000}"/>
    <cellStyle name="Moneda 2 3 3 2 2 2 2 2" xfId="1172" xr:uid="{00000000-0005-0000-0000-0000B7040000}"/>
    <cellStyle name="Moneda 2 3 3 2 2 2 3" xfId="1173" xr:uid="{00000000-0005-0000-0000-0000B8040000}"/>
    <cellStyle name="Moneda 2 3 3 2 2 3" xfId="1174" xr:uid="{00000000-0005-0000-0000-0000B9040000}"/>
    <cellStyle name="Moneda 2 3 3 2 2 3 2" xfId="1175" xr:uid="{00000000-0005-0000-0000-0000BA040000}"/>
    <cellStyle name="Moneda 2 3 3 2 2 3 3" xfId="1176" xr:uid="{00000000-0005-0000-0000-0000BB040000}"/>
    <cellStyle name="Moneda 2 3 3 2 2 4" xfId="1177" xr:uid="{00000000-0005-0000-0000-0000BC040000}"/>
    <cellStyle name="Moneda 2 3 3 2 2 4 2" xfId="1178" xr:uid="{00000000-0005-0000-0000-0000BD040000}"/>
    <cellStyle name="Moneda 2 3 3 2 2 5" xfId="1179" xr:uid="{00000000-0005-0000-0000-0000BE040000}"/>
    <cellStyle name="Moneda 2 3 3 2 2 6" xfId="1180" xr:uid="{00000000-0005-0000-0000-0000BF040000}"/>
    <cellStyle name="Moneda 2 3 3 2 3" xfId="1181" xr:uid="{00000000-0005-0000-0000-0000C0040000}"/>
    <cellStyle name="Moneda 2 3 3 2 3 2" xfId="1182" xr:uid="{00000000-0005-0000-0000-0000C1040000}"/>
    <cellStyle name="Moneda 2 3 3 2 3 2 2" xfId="1183" xr:uid="{00000000-0005-0000-0000-0000C2040000}"/>
    <cellStyle name="Moneda 2 3 3 2 3 3" xfId="1184" xr:uid="{00000000-0005-0000-0000-0000C3040000}"/>
    <cellStyle name="Moneda 2 3 3 2 4" xfId="1185" xr:uid="{00000000-0005-0000-0000-0000C4040000}"/>
    <cellStyle name="Moneda 2 3 3 2 4 2" xfId="1186" xr:uid="{00000000-0005-0000-0000-0000C5040000}"/>
    <cellStyle name="Moneda 2 3 3 2 4 3" xfId="1187" xr:uid="{00000000-0005-0000-0000-0000C6040000}"/>
    <cellStyle name="Moneda 2 3 3 2 5" xfId="1188" xr:uid="{00000000-0005-0000-0000-0000C7040000}"/>
    <cellStyle name="Moneda 2 3 3 2 5 2" xfId="1189" xr:uid="{00000000-0005-0000-0000-0000C8040000}"/>
    <cellStyle name="Moneda 2 3 3 2 6" xfId="1190" xr:uid="{00000000-0005-0000-0000-0000C9040000}"/>
    <cellStyle name="Moneda 2 3 3 2 7" xfId="1191" xr:uid="{00000000-0005-0000-0000-0000CA040000}"/>
    <cellStyle name="Moneda 2 3 3 3" xfId="1192" xr:uid="{00000000-0005-0000-0000-0000CB040000}"/>
    <cellStyle name="Moneda 2 3 3 3 2" xfId="1193" xr:uid="{00000000-0005-0000-0000-0000CC040000}"/>
    <cellStyle name="Moneda 2 3 3 3 2 2" xfId="1194" xr:uid="{00000000-0005-0000-0000-0000CD040000}"/>
    <cellStyle name="Moneda 2 3 3 3 2 2 2" xfId="1195" xr:uid="{00000000-0005-0000-0000-0000CE040000}"/>
    <cellStyle name="Moneda 2 3 3 3 2 2 3" xfId="1196" xr:uid="{00000000-0005-0000-0000-0000CF040000}"/>
    <cellStyle name="Moneda 2 3 3 3 2 3" xfId="1197" xr:uid="{00000000-0005-0000-0000-0000D0040000}"/>
    <cellStyle name="Moneda 2 3 3 3 2 4" xfId="1198" xr:uid="{00000000-0005-0000-0000-0000D1040000}"/>
    <cellStyle name="Moneda 2 3 3 3 3" xfId="1199" xr:uid="{00000000-0005-0000-0000-0000D2040000}"/>
    <cellStyle name="Moneda 2 3 3 3 3 2" xfId="1200" xr:uid="{00000000-0005-0000-0000-0000D3040000}"/>
    <cellStyle name="Moneda 2 3 3 3 3 2 2" xfId="1201" xr:uid="{00000000-0005-0000-0000-0000D4040000}"/>
    <cellStyle name="Moneda 2 3 3 3 3 3" xfId="1202" xr:uid="{00000000-0005-0000-0000-0000D5040000}"/>
    <cellStyle name="Moneda 2 3 3 3 4" xfId="1203" xr:uid="{00000000-0005-0000-0000-0000D6040000}"/>
    <cellStyle name="Moneda 2 3 3 3 4 2" xfId="1204" xr:uid="{00000000-0005-0000-0000-0000D7040000}"/>
    <cellStyle name="Moneda 2 3 3 3 4 3" xfId="1205" xr:uid="{00000000-0005-0000-0000-0000D8040000}"/>
    <cellStyle name="Moneda 2 3 3 3 5" xfId="1206" xr:uid="{00000000-0005-0000-0000-0000D9040000}"/>
    <cellStyle name="Moneda 2 3 3 3 6" xfId="1207" xr:uid="{00000000-0005-0000-0000-0000DA040000}"/>
    <cellStyle name="Moneda 2 3 3 4" xfId="1208" xr:uid="{00000000-0005-0000-0000-0000DB040000}"/>
    <cellStyle name="Moneda 2 3 3 4 2" xfId="1209" xr:uid="{00000000-0005-0000-0000-0000DC040000}"/>
    <cellStyle name="Moneda 2 3 3 4 2 2" xfId="1210" xr:uid="{00000000-0005-0000-0000-0000DD040000}"/>
    <cellStyle name="Moneda 2 3 3 4 2 2 2" xfId="1211" xr:uid="{00000000-0005-0000-0000-0000DE040000}"/>
    <cellStyle name="Moneda 2 3 3 4 2 3" xfId="1212" xr:uid="{00000000-0005-0000-0000-0000DF040000}"/>
    <cellStyle name="Moneda 2 3 3 4 2 4" xfId="1213" xr:uid="{00000000-0005-0000-0000-0000E0040000}"/>
    <cellStyle name="Moneda 2 3 3 4 3" xfId="1214" xr:uid="{00000000-0005-0000-0000-0000E1040000}"/>
    <cellStyle name="Moneda 2 3 3 4 3 2" xfId="1215" xr:uid="{00000000-0005-0000-0000-0000E2040000}"/>
    <cellStyle name="Moneda 2 3 3 4 4" xfId="1216" xr:uid="{00000000-0005-0000-0000-0000E3040000}"/>
    <cellStyle name="Moneda 2 3 3 4 5" xfId="1217" xr:uid="{00000000-0005-0000-0000-0000E4040000}"/>
    <cellStyle name="Moneda 2 3 3 5" xfId="1218" xr:uid="{00000000-0005-0000-0000-0000E5040000}"/>
    <cellStyle name="Moneda 2 3 3 5 2" xfId="1219" xr:uid="{00000000-0005-0000-0000-0000E6040000}"/>
    <cellStyle name="Moneda 2 3 3 5 2 2" xfId="1220" xr:uid="{00000000-0005-0000-0000-0000E7040000}"/>
    <cellStyle name="Moneda 2 3 3 5 2 3" xfId="1221" xr:uid="{00000000-0005-0000-0000-0000E8040000}"/>
    <cellStyle name="Moneda 2 3 3 5 3" xfId="1222" xr:uid="{00000000-0005-0000-0000-0000E9040000}"/>
    <cellStyle name="Moneda 2 3 3 5 4" xfId="1223" xr:uid="{00000000-0005-0000-0000-0000EA040000}"/>
    <cellStyle name="Moneda 2 3 3 6" xfId="1224" xr:uid="{00000000-0005-0000-0000-0000EB040000}"/>
    <cellStyle name="Moneda 2 3 3 6 2" xfId="1225" xr:uid="{00000000-0005-0000-0000-0000EC040000}"/>
    <cellStyle name="Moneda 2 3 3 6 2 2" xfId="1226" xr:uid="{00000000-0005-0000-0000-0000ED040000}"/>
    <cellStyle name="Moneda 2 3 3 6 3" xfId="1227" xr:uid="{00000000-0005-0000-0000-0000EE040000}"/>
    <cellStyle name="Moneda 2 3 3 7" xfId="1228" xr:uid="{00000000-0005-0000-0000-0000EF040000}"/>
    <cellStyle name="Moneda 2 3 3 7 2" xfId="1229" xr:uid="{00000000-0005-0000-0000-0000F0040000}"/>
    <cellStyle name="Moneda 2 3 3 8" xfId="1230" xr:uid="{00000000-0005-0000-0000-0000F1040000}"/>
    <cellStyle name="Moneda 2 3 4" xfId="1231" xr:uid="{00000000-0005-0000-0000-0000F2040000}"/>
    <cellStyle name="Moneda 2 3 4 2" xfId="1232" xr:uid="{00000000-0005-0000-0000-0000F3040000}"/>
    <cellStyle name="Moneda 2 3 4 2 2" xfId="1233" xr:uid="{00000000-0005-0000-0000-0000F4040000}"/>
    <cellStyle name="Moneda 2 3 4 2 2 2" xfId="1234" xr:uid="{00000000-0005-0000-0000-0000F5040000}"/>
    <cellStyle name="Moneda 2 3 4 2 2 2 2" xfId="1235" xr:uid="{00000000-0005-0000-0000-0000F6040000}"/>
    <cellStyle name="Moneda 2 3 4 2 2 2 2 2" xfId="1236" xr:uid="{00000000-0005-0000-0000-0000F7040000}"/>
    <cellStyle name="Moneda 2 3 4 2 2 2 3" xfId="1237" xr:uid="{00000000-0005-0000-0000-0000F8040000}"/>
    <cellStyle name="Moneda 2 3 4 2 2 3" xfId="1238" xr:uid="{00000000-0005-0000-0000-0000F9040000}"/>
    <cellStyle name="Moneda 2 3 4 2 2 3 2" xfId="1239" xr:uid="{00000000-0005-0000-0000-0000FA040000}"/>
    <cellStyle name="Moneda 2 3 4 2 2 3 3" xfId="1240" xr:uid="{00000000-0005-0000-0000-0000FB040000}"/>
    <cellStyle name="Moneda 2 3 4 2 2 4" xfId="1241" xr:uid="{00000000-0005-0000-0000-0000FC040000}"/>
    <cellStyle name="Moneda 2 3 4 2 2 4 2" xfId="1242" xr:uid="{00000000-0005-0000-0000-0000FD040000}"/>
    <cellStyle name="Moneda 2 3 4 2 2 5" xfId="1243" xr:uid="{00000000-0005-0000-0000-0000FE040000}"/>
    <cellStyle name="Moneda 2 3 4 2 2 6" xfId="1244" xr:uid="{00000000-0005-0000-0000-0000FF040000}"/>
    <cellStyle name="Moneda 2 3 4 2 3" xfId="1245" xr:uid="{00000000-0005-0000-0000-000000050000}"/>
    <cellStyle name="Moneda 2 3 4 2 3 2" xfId="1246" xr:uid="{00000000-0005-0000-0000-000001050000}"/>
    <cellStyle name="Moneda 2 3 4 2 3 2 2" xfId="1247" xr:uid="{00000000-0005-0000-0000-000002050000}"/>
    <cellStyle name="Moneda 2 3 4 2 3 3" xfId="1248" xr:uid="{00000000-0005-0000-0000-000003050000}"/>
    <cellStyle name="Moneda 2 3 4 2 4" xfId="1249" xr:uid="{00000000-0005-0000-0000-000004050000}"/>
    <cellStyle name="Moneda 2 3 4 2 4 2" xfId="1250" xr:uid="{00000000-0005-0000-0000-000005050000}"/>
    <cellStyle name="Moneda 2 3 4 2 4 3" xfId="1251" xr:uid="{00000000-0005-0000-0000-000006050000}"/>
    <cellStyle name="Moneda 2 3 4 2 5" xfId="1252" xr:uid="{00000000-0005-0000-0000-000007050000}"/>
    <cellStyle name="Moneda 2 3 4 2 5 2" xfId="1253" xr:uid="{00000000-0005-0000-0000-000008050000}"/>
    <cellStyle name="Moneda 2 3 4 2 6" xfId="1254" xr:uid="{00000000-0005-0000-0000-000009050000}"/>
    <cellStyle name="Moneda 2 3 4 2 7" xfId="1255" xr:uid="{00000000-0005-0000-0000-00000A050000}"/>
    <cellStyle name="Moneda 2 3 4 3" xfId="1256" xr:uid="{00000000-0005-0000-0000-00000B050000}"/>
    <cellStyle name="Moneda 2 3 4 3 2" xfId="1257" xr:uid="{00000000-0005-0000-0000-00000C050000}"/>
    <cellStyle name="Moneda 2 3 4 3 2 2" xfId="1258" xr:uid="{00000000-0005-0000-0000-00000D050000}"/>
    <cellStyle name="Moneda 2 3 4 3 2 2 2" xfId="1259" xr:uid="{00000000-0005-0000-0000-00000E050000}"/>
    <cellStyle name="Moneda 2 3 4 3 2 2 3" xfId="1260" xr:uid="{00000000-0005-0000-0000-00000F050000}"/>
    <cellStyle name="Moneda 2 3 4 3 2 3" xfId="1261" xr:uid="{00000000-0005-0000-0000-000010050000}"/>
    <cellStyle name="Moneda 2 3 4 3 2 4" xfId="1262" xr:uid="{00000000-0005-0000-0000-000011050000}"/>
    <cellStyle name="Moneda 2 3 4 3 3" xfId="1263" xr:uid="{00000000-0005-0000-0000-000012050000}"/>
    <cellStyle name="Moneda 2 3 4 3 3 2" xfId="1264" xr:uid="{00000000-0005-0000-0000-000013050000}"/>
    <cellStyle name="Moneda 2 3 4 3 3 2 2" xfId="1265" xr:uid="{00000000-0005-0000-0000-000014050000}"/>
    <cellStyle name="Moneda 2 3 4 3 3 3" xfId="1266" xr:uid="{00000000-0005-0000-0000-000015050000}"/>
    <cellStyle name="Moneda 2 3 4 3 4" xfId="1267" xr:uid="{00000000-0005-0000-0000-000016050000}"/>
    <cellStyle name="Moneda 2 3 4 3 4 2" xfId="1268" xr:uid="{00000000-0005-0000-0000-000017050000}"/>
    <cellStyle name="Moneda 2 3 4 3 4 3" xfId="1269" xr:uid="{00000000-0005-0000-0000-000018050000}"/>
    <cellStyle name="Moneda 2 3 4 3 5" xfId="1270" xr:uid="{00000000-0005-0000-0000-000019050000}"/>
    <cellStyle name="Moneda 2 3 4 3 6" xfId="1271" xr:uid="{00000000-0005-0000-0000-00001A050000}"/>
    <cellStyle name="Moneda 2 3 4 4" xfId="1272" xr:uid="{00000000-0005-0000-0000-00001B050000}"/>
    <cellStyle name="Moneda 2 3 4 4 2" xfId="1273" xr:uid="{00000000-0005-0000-0000-00001C050000}"/>
    <cellStyle name="Moneda 2 3 4 4 2 2" xfId="1274" xr:uid="{00000000-0005-0000-0000-00001D050000}"/>
    <cellStyle name="Moneda 2 3 4 4 2 2 2" xfId="1275" xr:uid="{00000000-0005-0000-0000-00001E050000}"/>
    <cellStyle name="Moneda 2 3 4 4 2 3" xfId="1276" xr:uid="{00000000-0005-0000-0000-00001F050000}"/>
    <cellStyle name="Moneda 2 3 4 4 2 4" xfId="1277" xr:uid="{00000000-0005-0000-0000-000020050000}"/>
    <cellStyle name="Moneda 2 3 4 4 3" xfId="1278" xr:uid="{00000000-0005-0000-0000-000021050000}"/>
    <cellStyle name="Moneda 2 3 4 4 3 2" xfId="1279" xr:uid="{00000000-0005-0000-0000-000022050000}"/>
    <cellStyle name="Moneda 2 3 4 4 4" xfId="1280" xr:uid="{00000000-0005-0000-0000-000023050000}"/>
    <cellStyle name="Moneda 2 3 4 4 5" xfId="1281" xr:uid="{00000000-0005-0000-0000-000024050000}"/>
    <cellStyle name="Moneda 2 3 4 5" xfId="1282" xr:uid="{00000000-0005-0000-0000-000025050000}"/>
    <cellStyle name="Moneda 2 3 4 5 2" xfId="1283" xr:uid="{00000000-0005-0000-0000-000026050000}"/>
    <cellStyle name="Moneda 2 3 4 5 2 2" xfId="1284" xr:uid="{00000000-0005-0000-0000-000027050000}"/>
    <cellStyle name="Moneda 2 3 4 5 2 3" xfId="1285" xr:uid="{00000000-0005-0000-0000-000028050000}"/>
    <cellStyle name="Moneda 2 3 4 5 3" xfId="1286" xr:uid="{00000000-0005-0000-0000-000029050000}"/>
    <cellStyle name="Moneda 2 3 4 5 4" xfId="1287" xr:uid="{00000000-0005-0000-0000-00002A050000}"/>
    <cellStyle name="Moneda 2 3 4 6" xfId="1288" xr:uid="{00000000-0005-0000-0000-00002B050000}"/>
    <cellStyle name="Moneda 2 3 4 6 2" xfId="1289" xr:uid="{00000000-0005-0000-0000-00002C050000}"/>
    <cellStyle name="Moneda 2 3 4 6 2 2" xfId="1290" xr:uid="{00000000-0005-0000-0000-00002D050000}"/>
    <cellStyle name="Moneda 2 3 4 6 3" xfId="1291" xr:uid="{00000000-0005-0000-0000-00002E050000}"/>
    <cellStyle name="Moneda 2 3 4 7" xfId="1292" xr:uid="{00000000-0005-0000-0000-00002F050000}"/>
    <cellStyle name="Moneda 2 3 4 7 2" xfId="1293" xr:uid="{00000000-0005-0000-0000-000030050000}"/>
    <cellStyle name="Moneda 2 3 4 8" xfId="1294" xr:uid="{00000000-0005-0000-0000-000031050000}"/>
    <cellStyle name="Moneda 2 3 5" xfId="1295" xr:uid="{00000000-0005-0000-0000-000032050000}"/>
    <cellStyle name="Moneda 2 3 5 2" xfId="1296" xr:uid="{00000000-0005-0000-0000-000033050000}"/>
    <cellStyle name="Moneda 2 3 5 2 2" xfId="1297" xr:uid="{00000000-0005-0000-0000-000034050000}"/>
    <cellStyle name="Moneda 2 3 5 2 2 2" xfId="1298" xr:uid="{00000000-0005-0000-0000-000035050000}"/>
    <cellStyle name="Moneda 2 3 5 2 2 2 2" xfId="1299" xr:uid="{00000000-0005-0000-0000-000036050000}"/>
    <cellStyle name="Moneda 2 3 5 2 2 2 3" xfId="1300" xr:uid="{00000000-0005-0000-0000-000037050000}"/>
    <cellStyle name="Moneda 2 3 5 2 2 3" xfId="1301" xr:uid="{00000000-0005-0000-0000-000038050000}"/>
    <cellStyle name="Moneda 2 3 5 2 2 3 2" xfId="1302" xr:uid="{00000000-0005-0000-0000-000039050000}"/>
    <cellStyle name="Moneda 2 3 5 2 2 4" xfId="1303" xr:uid="{00000000-0005-0000-0000-00003A050000}"/>
    <cellStyle name="Moneda 2 3 5 2 2 4 2" xfId="1304" xr:uid="{00000000-0005-0000-0000-00003B050000}"/>
    <cellStyle name="Moneda 2 3 5 2 2 5" xfId="1305" xr:uid="{00000000-0005-0000-0000-00003C050000}"/>
    <cellStyle name="Moneda 2 3 5 2 2 6" xfId="1306" xr:uid="{00000000-0005-0000-0000-00003D050000}"/>
    <cellStyle name="Moneda 2 3 5 2 3" xfId="1307" xr:uid="{00000000-0005-0000-0000-00003E050000}"/>
    <cellStyle name="Moneda 2 3 5 2 3 2" xfId="1308" xr:uid="{00000000-0005-0000-0000-00003F050000}"/>
    <cellStyle name="Moneda 2 3 5 2 3 3" xfId="1309" xr:uid="{00000000-0005-0000-0000-000040050000}"/>
    <cellStyle name="Moneda 2 3 5 2 4" xfId="1310" xr:uid="{00000000-0005-0000-0000-000041050000}"/>
    <cellStyle name="Moneda 2 3 5 2 4 2" xfId="1311" xr:uid="{00000000-0005-0000-0000-000042050000}"/>
    <cellStyle name="Moneda 2 3 5 2 5" xfId="1312" xr:uid="{00000000-0005-0000-0000-000043050000}"/>
    <cellStyle name="Moneda 2 3 5 2 5 2" xfId="1313" xr:uid="{00000000-0005-0000-0000-000044050000}"/>
    <cellStyle name="Moneda 2 3 5 2 6" xfId="1314" xr:uid="{00000000-0005-0000-0000-000045050000}"/>
    <cellStyle name="Moneda 2 3 5 2 7" xfId="1315" xr:uid="{00000000-0005-0000-0000-000046050000}"/>
    <cellStyle name="Moneda 2 3 5 3" xfId="1316" xr:uid="{00000000-0005-0000-0000-000047050000}"/>
    <cellStyle name="Moneda 2 3 5 3 2" xfId="1317" xr:uid="{00000000-0005-0000-0000-000048050000}"/>
    <cellStyle name="Moneda 2 3 5 3 2 2" xfId="1318" xr:uid="{00000000-0005-0000-0000-000049050000}"/>
    <cellStyle name="Moneda 2 3 5 3 2 3" xfId="1319" xr:uid="{00000000-0005-0000-0000-00004A050000}"/>
    <cellStyle name="Moneda 2 3 5 3 3" xfId="1320" xr:uid="{00000000-0005-0000-0000-00004B050000}"/>
    <cellStyle name="Moneda 2 3 5 3 3 2" xfId="1321" xr:uid="{00000000-0005-0000-0000-00004C050000}"/>
    <cellStyle name="Moneda 2 3 5 3 4" xfId="1322" xr:uid="{00000000-0005-0000-0000-00004D050000}"/>
    <cellStyle name="Moneda 2 3 5 3 4 2" xfId="1323" xr:uid="{00000000-0005-0000-0000-00004E050000}"/>
    <cellStyle name="Moneda 2 3 5 3 5" xfId="1324" xr:uid="{00000000-0005-0000-0000-00004F050000}"/>
    <cellStyle name="Moneda 2 3 5 3 6" xfId="1325" xr:uid="{00000000-0005-0000-0000-000050050000}"/>
    <cellStyle name="Moneda 2 3 5 4" xfId="1326" xr:uid="{00000000-0005-0000-0000-000051050000}"/>
    <cellStyle name="Moneda 2 3 5 4 2" xfId="1327" xr:uid="{00000000-0005-0000-0000-000052050000}"/>
    <cellStyle name="Moneda 2 3 5 4 3" xfId="1328" xr:uid="{00000000-0005-0000-0000-000053050000}"/>
    <cellStyle name="Moneda 2 3 5 5" xfId="1329" xr:uid="{00000000-0005-0000-0000-000054050000}"/>
    <cellStyle name="Moneda 2 3 5 5 2" xfId="1330" xr:uid="{00000000-0005-0000-0000-000055050000}"/>
    <cellStyle name="Moneda 2 3 5 6" xfId="1331" xr:uid="{00000000-0005-0000-0000-000056050000}"/>
    <cellStyle name="Moneda 2 3 5 6 2" xfId="1332" xr:uid="{00000000-0005-0000-0000-000057050000}"/>
    <cellStyle name="Moneda 2 3 5 7" xfId="1333" xr:uid="{00000000-0005-0000-0000-000058050000}"/>
    <cellStyle name="Moneda 2 3 5 8" xfId="1334" xr:uid="{00000000-0005-0000-0000-000059050000}"/>
    <cellStyle name="Moneda 2 3 6" xfId="1335" xr:uid="{00000000-0005-0000-0000-00005A050000}"/>
    <cellStyle name="Moneda 2 3 6 2" xfId="1336" xr:uid="{00000000-0005-0000-0000-00005B050000}"/>
    <cellStyle name="Moneda 2 3 6 2 2" xfId="1337" xr:uid="{00000000-0005-0000-0000-00005C050000}"/>
    <cellStyle name="Moneda 2 3 6 2 2 2" xfId="1338" xr:uid="{00000000-0005-0000-0000-00005D050000}"/>
    <cellStyle name="Moneda 2 3 6 2 2 2 2" xfId="1339" xr:uid="{00000000-0005-0000-0000-00005E050000}"/>
    <cellStyle name="Moneda 2 3 6 2 2 3" xfId="1340" xr:uid="{00000000-0005-0000-0000-00005F050000}"/>
    <cellStyle name="Moneda 2 3 6 2 3" xfId="1341" xr:uid="{00000000-0005-0000-0000-000060050000}"/>
    <cellStyle name="Moneda 2 3 6 2 3 2" xfId="1342" xr:uid="{00000000-0005-0000-0000-000061050000}"/>
    <cellStyle name="Moneda 2 3 6 2 3 3" xfId="1343" xr:uid="{00000000-0005-0000-0000-000062050000}"/>
    <cellStyle name="Moneda 2 3 6 2 4" xfId="1344" xr:uid="{00000000-0005-0000-0000-000063050000}"/>
    <cellStyle name="Moneda 2 3 6 2 4 2" xfId="1345" xr:uid="{00000000-0005-0000-0000-000064050000}"/>
    <cellStyle name="Moneda 2 3 6 2 5" xfId="1346" xr:uid="{00000000-0005-0000-0000-000065050000}"/>
    <cellStyle name="Moneda 2 3 6 2 6" xfId="1347" xr:uid="{00000000-0005-0000-0000-000066050000}"/>
    <cellStyle name="Moneda 2 3 6 3" xfId="1348" xr:uid="{00000000-0005-0000-0000-000067050000}"/>
    <cellStyle name="Moneda 2 3 6 3 2" xfId="1349" xr:uid="{00000000-0005-0000-0000-000068050000}"/>
    <cellStyle name="Moneda 2 3 6 3 2 2" xfId="1350" xr:uid="{00000000-0005-0000-0000-000069050000}"/>
    <cellStyle name="Moneda 2 3 6 3 3" xfId="1351" xr:uid="{00000000-0005-0000-0000-00006A050000}"/>
    <cellStyle name="Moneda 2 3 6 4" xfId="1352" xr:uid="{00000000-0005-0000-0000-00006B050000}"/>
    <cellStyle name="Moneda 2 3 6 4 2" xfId="1353" xr:uid="{00000000-0005-0000-0000-00006C050000}"/>
    <cellStyle name="Moneda 2 3 6 4 3" xfId="1354" xr:uid="{00000000-0005-0000-0000-00006D050000}"/>
    <cellStyle name="Moneda 2 3 6 5" xfId="1355" xr:uid="{00000000-0005-0000-0000-00006E050000}"/>
    <cellStyle name="Moneda 2 3 6 5 2" xfId="1356" xr:uid="{00000000-0005-0000-0000-00006F050000}"/>
    <cellStyle name="Moneda 2 3 6 6" xfId="1357" xr:uid="{00000000-0005-0000-0000-000070050000}"/>
    <cellStyle name="Moneda 2 3 6 7" xfId="1358" xr:uid="{00000000-0005-0000-0000-000071050000}"/>
    <cellStyle name="Moneda 2 3 7" xfId="1359" xr:uid="{00000000-0005-0000-0000-000072050000}"/>
    <cellStyle name="Moneda 2 3 7 2" xfId="1360" xr:uid="{00000000-0005-0000-0000-000073050000}"/>
    <cellStyle name="Moneda 2 3 7 2 2" xfId="1361" xr:uid="{00000000-0005-0000-0000-000074050000}"/>
    <cellStyle name="Moneda 2 3 7 2 2 2" xfId="1362" xr:uid="{00000000-0005-0000-0000-000075050000}"/>
    <cellStyle name="Moneda 2 3 7 2 2 3" xfId="1363" xr:uid="{00000000-0005-0000-0000-000076050000}"/>
    <cellStyle name="Moneda 2 3 7 2 3" xfId="1364" xr:uid="{00000000-0005-0000-0000-000077050000}"/>
    <cellStyle name="Moneda 2 3 7 2 4" xfId="1365" xr:uid="{00000000-0005-0000-0000-000078050000}"/>
    <cellStyle name="Moneda 2 3 7 3" xfId="1366" xr:uid="{00000000-0005-0000-0000-000079050000}"/>
    <cellStyle name="Moneda 2 3 7 3 2" xfId="1367" xr:uid="{00000000-0005-0000-0000-00007A050000}"/>
    <cellStyle name="Moneda 2 3 7 3 2 2" xfId="1368" xr:uid="{00000000-0005-0000-0000-00007B050000}"/>
    <cellStyle name="Moneda 2 3 7 3 3" xfId="1369" xr:uid="{00000000-0005-0000-0000-00007C050000}"/>
    <cellStyle name="Moneda 2 3 7 4" xfId="1370" xr:uid="{00000000-0005-0000-0000-00007D050000}"/>
    <cellStyle name="Moneda 2 3 7 4 2" xfId="1371" xr:uid="{00000000-0005-0000-0000-00007E050000}"/>
    <cellStyle name="Moneda 2 3 7 4 3" xfId="1372" xr:uid="{00000000-0005-0000-0000-00007F050000}"/>
    <cellStyle name="Moneda 2 3 7 5" xfId="1373" xr:uid="{00000000-0005-0000-0000-000080050000}"/>
    <cellStyle name="Moneda 2 3 7 6" xfId="1374" xr:uid="{00000000-0005-0000-0000-000081050000}"/>
    <cellStyle name="Moneda 2 3 8" xfId="1375" xr:uid="{00000000-0005-0000-0000-000082050000}"/>
    <cellStyle name="Moneda 2 3 8 2" xfId="1376" xr:uid="{00000000-0005-0000-0000-000083050000}"/>
    <cellStyle name="Moneda 2 3 8 2 2" xfId="1377" xr:uid="{00000000-0005-0000-0000-000084050000}"/>
    <cellStyle name="Moneda 2 3 8 2 3" xfId="1378" xr:uid="{00000000-0005-0000-0000-000085050000}"/>
    <cellStyle name="Moneda 2 3 8 3" xfId="1379" xr:uid="{00000000-0005-0000-0000-000086050000}"/>
    <cellStyle name="Moneda 2 3 8 4" xfId="1380" xr:uid="{00000000-0005-0000-0000-000087050000}"/>
    <cellStyle name="Moneda 2 3 9" xfId="1381" xr:uid="{00000000-0005-0000-0000-000088050000}"/>
    <cellStyle name="Moneda 2 3 9 2" xfId="1382" xr:uid="{00000000-0005-0000-0000-000089050000}"/>
    <cellStyle name="Moneda 2 3 9 2 2" xfId="1383" xr:uid="{00000000-0005-0000-0000-00008A050000}"/>
    <cellStyle name="Moneda 2 3 9 3" xfId="1384" xr:uid="{00000000-0005-0000-0000-00008B050000}"/>
    <cellStyle name="Moneda 2 4" xfId="1385" xr:uid="{00000000-0005-0000-0000-00008C050000}"/>
    <cellStyle name="Moneda 2 4 2" xfId="1386" xr:uid="{00000000-0005-0000-0000-00008D050000}"/>
    <cellStyle name="Moneda 2 5" xfId="1387" xr:uid="{00000000-0005-0000-0000-00008E050000}"/>
    <cellStyle name="Moneda 2 5 2" xfId="1388" xr:uid="{00000000-0005-0000-0000-00008F050000}"/>
    <cellStyle name="Moneda 2 5 2 2" xfId="1389" xr:uid="{00000000-0005-0000-0000-000090050000}"/>
    <cellStyle name="Moneda 2 5 3" xfId="1390" xr:uid="{00000000-0005-0000-0000-000091050000}"/>
    <cellStyle name="Moneda 2 5 3 2" xfId="1391" xr:uid="{00000000-0005-0000-0000-000092050000}"/>
    <cellStyle name="Moneda 2 5 4" xfId="1392" xr:uid="{00000000-0005-0000-0000-000093050000}"/>
    <cellStyle name="Moneda 2 5 4 2" xfId="1393" xr:uid="{00000000-0005-0000-0000-000094050000}"/>
    <cellStyle name="Moneda 2 5 5" xfId="1394" xr:uid="{00000000-0005-0000-0000-000095050000}"/>
    <cellStyle name="Moneda 2 6" xfId="1395" xr:uid="{00000000-0005-0000-0000-000096050000}"/>
    <cellStyle name="Moneda 20" xfId="1396" xr:uid="{00000000-0005-0000-0000-000097050000}"/>
    <cellStyle name="Moneda 20 2" xfId="1397" xr:uid="{00000000-0005-0000-0000-000098050000}"/>
    <cellStyle name="Moneda 20 2 2" xfId="1398" xr:uid="{00000000-0005-0000-0000-000099050000}"/>
    <cellStyle name="Moneda 20 2 2 2" xfId="1399" xr:uid="{00000000-0005-0000-0000-00009A050000}"/>
    <cellStyle name="Moneda 20 2 2 2 2" xfId="1400" xr:uid="{00000000-0005-0000-0000-00009B050000}"/>
    <cellStyle name="Moneda 20 2 2 3" xfId="1401" xr:uid="{00000000-0005-0000-0000-00009C050000}"/>
    <cellStyle name="Moneda 20 2 2 3 2" xfId="1402" xr:uid="{00000000-0005-0000-0000-00009D050000}"/>
    <cellStyle name="Moneda 20 2 2 4" xfId="1403" xr:uid="{00000000-0005-0000-0000-00009E050000}"/>
    <cellStyle name="Moneda 20 2 2 4 2" xfId="1404" xr:uid="{00000000-0005-0000-0000-00009F050000}"/>
    <cellStyle name="Moneda 20 2 2 5" xfId="1405" xr:uid="{00000000-0005-0000-0000-0000A0050000}"/>
    <cellStyle name="Moneda 20 2 3" xfId="1406" xr:uid="{00000000-0005-0000-0000-0000A1050000}"/>
    <cellStyle name="Moneda 20 2 3 2" xfId="1407" xr:uid="{00000000-0005-0000-0000-0000A2050000}"/>
    <cellStyle name="Moneda 20 2 4" xfId="1408" xr:uid="{00000000-0005-0000-0000-0000A3050000}"/>
    <cellStyle name="Moneda 20 2 4 2" xfId="1409" xr:uid="{00000000-0005-0000-0000-0000A4050000}"/>
    <cellStyle name="Moneda 20 2 5" xfId="1410" xr:uid="{00000000-0005-0000-0000-0000A5050000}"/>
    <cellStyle name="Moneda 20 2 5 2" xfId="1411" xr:uid="{00000000-0005-0000-0000-0000A6050000}"/>
    <cellStyle name="Moneda 20 2 6" xfId="1412" xr:uid="{00000000-0005-0000-0000-0000A7050000}"/>
    <cellStyle name="Moneda 20 2 7" xfId="1413" xr:uid="{00000000-0005-0000-0000-0000A8050000}"/>
    <cellStyle name="Moneda 20 3" xfId="1414" xr:uid="{00000000-0005-0000-0000-0000A9050000}"/>
    <cellStyle name="Moneda 20 3 2" xfId="1415" xr:uid="{00000000-0005-0000-0000-0000AA050000}"/>
    <cellStyle name="Moneda 20 3 2 2" xfId="1416" xr:uid="{00000000-0005-0000-0000-0000AB050000}"/>
    <cellStyle name="Moneda 20 3 3" xfId="1417" xr:uid="{00000000-0005-0000-0000-0000AC050000}"/>
    <cellStyle name="Moneda 20 3 3 2" xfId="1418" xr:uid="{00000000-0005-0000-0000-0000AD050000}"/>
    <cellStyle name="Moneda 20 3 4" xfId="1419" xr:uid="{00000000-0005-0000-0000-0000AE050000}"/>
    <cellStyle name="Moneda 20 3 4 2" xfId="1420" xr:uid="{00000000-0005-0000-0000-0000AF050000}"/>
    <cellStyle name="Moneda 20 3 5" xfId="1421" xr:uid="{00000000-0005-0000-0000-0000B0050000}"/>
    <cellStyle name="Moneda 20 4" xfId="1422" xr:uid="{00000000-0005-0000-0000-0000B1050000}"/>
    <cellStyle name="Moneda 20 4 2" xfId="1423" xr:uid="{00000000-0005-0000-0000-0000B2050000}"/>
    <cellStyle name="Moneda 20 5" xfId="1424" xr:uid="{00000000-0005-0000-0000-0000B3050000}"/>
    <cellStyle name="Moneda 20 5 2" xfId="1425" xr:uid="{00000000-0005-0000-0000-0000B4050000}"/>
    <cellStyle name="Moneda 20 6" xfId="1426" xr:uid="{00000000-0005-0000-0000-0000B5050000}"/>
    <cellStyle name="Moneda 20 6 2" xfId="1427" xr:uid="{00000000-0005-0000-0000-0000B6050000}"/>
    <cellStyle name="Moneda 20 7" xfId="1428" xr:uid="{00000000-0005-0000-0000-0000B7050000}"/>
    <cellStyle name="Moneda 20 8" xfId="1429" xr:uid="{00000000-0005-0000-0000-0000B8050000}"/>
    <cellStyle name="Moneda 21" xfId="1430" xr:uid="{00000000-0005-0000-0000-0000B9050000}"/>
    <cellStyle name="Moneda 21 2" xfId="1431" xr:uid="{00000000-0005-0000-0000-0000BA050000}"/>
    <cellStyle name="Moneda 21 2 2" xfId="1432" xr:uid="{00000000-0005-0000-0000-0000BB050000}"/>
    <cellStyle name="Moneda 21 2 2 2" xfId="1433" xr:uid="{00000000-0005-0000-0000-0000BC050000}"/>
    <cellStyle name="Moneda 21 2 2 2 2" xfId="1434" xr:uid="{00000000-0005-0000-0000-0000BD050000}"/>
    <cellStyle name="Moneda 21 2 2 3" xfId="1435" xr:uid="{00000000-0005-0000-0000-0000BE050000}"/>
    <cellStyle name="Moneda 21 2 2 3 2" xfId="1436" xr:uid="{00000000-0005-0000-0000-0000BF050000}"/>
    <cellStyle name="Moneda 21 2 2 4" xfId="1437" xr:uid="{00000000-0005-0000-0000-0000C0050000}"/>
    <cellStyle name="Moneda 21 2 2 4 2" xfId="1438" xr:uid="{00000000-0005-0000-0000-0000C1050000}"/>
    <cellStyle name="Moneda 21 2 2 5" xfId="1439" xr:uid="{00000000-0005-0000-0000-0000C2050000}"/>
    <cellStyle name="Moneda 21 2 3" xfId="1440" xr:uid="{00000000-0005-0000-0000-0000C3050000}"/>
    <cellStyle name="Moneda 21 2 3 2" xfId="1441" xr:uid="{00000000-0005-0000-0000-0000C4050000}"/>
    <cellStyle name="Moneda 21 2 4" xfId="1442" xr:uid="{00000000-0005-0000-0000-0000C5050000}"/>
    <cellStyle name="Moneda 21 2 4 2" xfId="1443" xr:uid="{00000000-0005-0000-0000-0000C6050000}"/>
    <cellStyle name="Moneda 21 2 5" xfId="1444" xr:uid="{00000000-0005-0000-0000-0000C7050000}"/>
    <cellStyle name="Moneda 21 2 5 2" xfId="1445" xr:uid="{00000000-0005-0000-0000-0000C8050000}"/>
    <cellStyle name="Moneda 21 2 6" xfId="1446" xr:uid="{00000000-0005-0000-0000-0000C9050000}"/>
    <cellStyle name="Moneda 21 2 7" xfId="1447" xr:uid="{00000000-0005-0000-0000-0000CA050000}"/>
    <cellStyle name="Moneda 21 3" xfId="1448" xr:uid="{00000000-0005-0000-0000-0000CB050000}"/>
    <cellStyle name="Moneda 21 3 2" xfId="1449" xr:uid="{00000000-0005-0000-0000-0000CC050000}"/>
    <cellStyle name="Moneda 21 3 2 2" xfId="1450" xr:uid="{00000000-0005-0000-0000-0000CD050000}"/>
    <cellStyle name="Moneda 21 3 3" xfId="1451" xr:uid="{00000000-0005-0000-0000-0000CE050000}"/>
    <cellStyle name="Moneda 21 3 3 2" xfId="1452" xr:uid="{00000000-0005-0000-0000-0000CF050000}"/>
    <cellStyle name="Moneda 21 3 4" xfId="1453" xr:uid="{00000000-0005-0000-0000-0000D0050000}"/>
    <cellStyle name="Moneda 21 3 4 2" xfId="1454" xr:uid="{00000000-0005-0000-0000-0000D1050000}"/>
    <cellStyle name="Moneda 21 3 5" xfId="1455" xr:uid="{00000000-0005-0000-0000-0000D2050000}"/>
    <cellStyle name="Moneda 21 4" xfId="1456" xr:uid="{00000000-0005-0000-0000-0000D3050000}"/>
    <cellStyle name="Moneda 21 4 2" xfId="1457" xr:uid="{00000000-0005-0000-0000-0000D4050000}"/>
    <cellStyle name="Moneda 21 5" xfId="1458" xr:uid="{00000000-0005-0000-0000-0000D5050000}"/>
    <cellStyle name="Moneda 21 5 2" xfId="1459" xr:uid="{00000000-0005-0000-0000-0000D6050000}"/>
    <cellStyle name="Moneda 21 6" xfId="1460" xr:uid="{00000000-0005-0000-0000-0000D7050000}"/>
    <cellStyle name="Moneda 21 6 2" xfId="1461" xr:uid="{00000000-0005-0000-0000-0000D8050000}"/>
    <cellStyle name="Moneda 21 7" xfId="1462" xr:uid="{00000000-0005-0000-0000-0000D9050000}"/>
    <cellStyle name="Moneda 21 8" xfId="1463" xr:uid="{00000000-0005-0000-0000-0000DA050000}"/>
    <cellStyle name="Moneda 22" xfId="1464" xr:uid="{00000000-0005-0000-0000-0000DB050000}"/>
    <cellStyle name="Moneda 22 2" xfId="1465" xr:uid="{00000000-0005-0000-0000-0000DC050000}"/>
    <cellStyle name="Moneda 22 2 2" xfId="1466" xr:uid="{00000000-0005-0000-0000-0000DD050000}"/>
    <cellStyle name="Moneda 22 2 2 2" xfId="1467" xr:uid="{00000000-0005-0000-0000-0000DE050000}"/>
    <cellStyle name="Moneda 22 2 2 2 2" xfId="1468" xr:uid="{00000000-0005-0000-0000-0000DF050000}"/>
    <cellStyle name="Moneda 22 2 2 3" xfId="1469" xr:uid="{00000000-0005-0000-0000-0000E0050000}"/>
    <cellStyle name="Moneda 22 2 2 3 2" xfId="1470" xr:uid="{00000000-0005-0000-0000-0000E1050000}"/>
    <cellStyle name="Moneda 22 2 2 4" xfId="1471" xr:uid="{00000000-0005-0000-0000-0000E2050000}"/>
    <cellStyle name="Moneda 22 2 2 4 2" xfId="1472" xr:uid="{00000000-0005-0000-0000-0000E3050000}"/>
    <cellStyle name="Moneda 22 2 2 5" xfId="1473" xr:uid="{00000000-0005-0000-0000-0000E4050000}"/>
    <cellStyle name="Moneda 22 2 3" xfId="1474" xr:uid="{00000000-0005-0000-0000-0000E5050000}"/>
    <cellStyle name="Moneda 22 2 3 2" xfId="1475" xr:uid="{00000000-0005-0000-0000-0000E6050000}"/>
    <cellStyle name="Moneda 22 2 4" xfId="1476" xr:uid="{00000000-0005-0000-0000-0000E7050000}"/>
    <cellStyle name="Moneda 22 2 4 2" xfId="1477" xr:uid="{00000000-0005-0000-0000-0000E8050000}"/>
    <cellStyle name="Moneda 22 2 5" xfId="1478" xr:uid="{00000000-0005-0000-0000-0000E9050000}"/>
    <cellStyle name="Moneda 22 2 5 2" xfId="1479" xr:uid="{00000000-0005-0000-0000-0000EA050000}"/>
    <cellStyle name="Moneda 22 2 6" xfId="1480" xr:uid="{00000000-0005-0000-0000-0000EB050000}"/>
    <cellStyle name="Moneda 22 3" xfId="1481" xr:uid="{00000000-0005-0000-0000-0000EC050000}"/>
    <cellStyle name="Moneda 22 3 2" xfId="1482" xr:uid="{00000000-0005-0000-0000-0000ED050000}"/>
    <cellStyle name="Moneda 22 3 2 2" xfId="1483" xr:uid="{00000000-0005-0000-0000-0000EE050000}"/>
    <cellStyle name="Moneda 22 3 3" xfId="1484" xr:uid="{00000000-0005-0000-0000-0000EF050000}"/>
    <cellStyle name="Moneda 22 3 3 2" xfId="1485" xr:uid="{00000000-0005-0000-0000-0000F0050000}"/>
    <cellStyle name="Moneda 22 3 4" xfId="1486" xr:uid="{00000000-0005-0000-0000-0000F1050000}"/>
    <cellStyle name="Moneda 22 3 4 2" xfId="1487" xr:uid="{00000000-0005-0000-0000-0000F2050000}"/>
    <cellStyle name="Moneda 22 3 5" xfId="1488" xr:uid="{00000000-0005-0000-0000-0000F3050000}"/>
    <cellStyle name="Moneda 22 4" xfId="1489" xr:uid="{00000000-0005-0000-0000-0000F4050000}"/>
    <cellStyle name="Moneda 22 4 2" xfId="1490" xr:uid="{00000000-0005-0000-0000-0000F5050000}"/>
    <cellStyle name="Moneda 22 5" xfId="1491" xr:uid="{00000000-0005-0000-0000-0000F6050000}"/>
    <cellStyle name="Moneda 22 5 2" xfId="1492" xr:uid="{00000000-0005-0000-0000-0000F7050000}"/>
    <cellStyle name="Moneda 22 6" xfId="1493" xr:uid="{00000000-0005-0000-0000-0000F8050000}"/>
    <cellStyle name="Moneda 22 6 2" xfId="1494" xr:uid="{00000000-0005-0000-0000-0000F9050000}"/>
    <cellStyle name="Moneda 22 7" xfId="1495" xr:uid="{00000000-0005-0000-0000-0000FA050000}"/>
    <cellStyle name="Moneda 22 8" xfId="1496" xr:uid="{00000000-0005-0000-0000-0000FB050000}"/>
    <cellStyle name="Moneda 23" xfId="1497" xr:uid="{00000000-0005-0000-0000-0000FC050000}"/>
    <cellStyle name="Moneda 23 2" xfId="1498" xr:uid="{00000000-0005-0000-0000-0000FD050000}"/>
    <cellStyle name="Moneda 23 2 2" xfId="1499" xr:uid="{00000000-0005-0000-0000-0000FE050000}"/>
    <cellStyle name="Moneda 23 2 2 2" xfId="1500" xr:uid="{00000000-0005-0000-0000-0000FF050000}"/>
    <cellStyle name="Moneda 23 2 3" xfId="1501" xr:uid="{00000000-0005-0000-0000-000000060000}"/>
    <cellStyle name="Moneda 23 2 3 2" xfId="1502" xr:uid="{00000000-0005-0000-0000-000001060000}"/>
    <cellStyle name="Moneda 23 2 4" xfId="1503" xr:uid="{00000000-0005-0000-0000-000002060000}"/>
    <cellStyle name="Moneda 23 2 4 2" xfId="1504" xr:uid="{00000000-0005-0000-0000-000003060000}"/>
    <cellStyle name="Moneda 23 2 5" xfId="1505" xr:uid="{00000000-0005-0000-0000-000004060000}"/>
    <cellStyle name="Moneda 23 3" xfId="1506" xr:uid="{00000000-0005-0000-0000-000005060000}"/>
    <cellStyle name="Moneda 23 3 2" xfId="1507" xr:uid="{00000000-0005-0000-0000-000006060000}"/>
    <cellStyle name="Moneda 23 4" xfId="1508" xr:uid="{00000000-0005-0000-0000-000007060000}"/>
    <cellStyle name="Moneda 23 4 2" xfId="1509" xr:uid="{00000000-0005-0000-0000-000008060000}"/>
    <cellStyle name="Moneda 23 5" xfId="1510" xr:uid="{00000000-0005-0000-0000-000009060000}"/>
    <cellStyle name="Moneda 23 5 2" xfId="1511" xr:uid="{00000000-0005-0000-0000-00000A060000}"/>
    <cellStyle name="Moneda 23 6" xfId="1512" xr:uid="{00000000-0005-0000-0000-00000B060000}"/>
    <cellStyle name="Moneda 23 7" xfId="1513" xr:uid="{00000000-0005-0000-0000-00000C060000}"/>
    <cellStyle name="Moneda 24" xfId="1514" xr:uid="{00000000-0005-0000-0000-00000D060000}"/>
    <cellStyle name="Moneda 24 2" xfId="1515" xr:uid="{00000000-0005-0000-0000-00000E060000}"/>
    <cellStyle name="Moneda 24 2 2" xfId="1516" xr:uid="{00000000-0005-0000-0000-00000F060000}"/>
    <cellStyle name="Moneda 24 2 2 2" xfId="1517" xr:uid="{00000000-0005-0000-0000-000010060000}"/>
    <cellStyle name="Moneda 24 2 3" xfId="1518" xr:uid="{00000000-0005-0000-0000-000011060000}"/>
    <cellStyle name="Moneda 24 2 3 2" xfId="1519" xr:uid="{00000000-0005-0000-0000-000012060000}"/>
    <cellStyle name="Moneda 24 2 4" xfId="1520" xr:uid="{00000000-0005-0000-0000-000013060000}"/>
    <cellStyle name="Moneda 24 2 4 2" xfId="1521" xr:uid="{00000000-0005-0000-0000-000014060000}"/>
    <cellStyle name="Moneda 24 2 5" xfId="1522" xr:uid="{00000000-0005-0000-0000-000015060000}"/>
    <cellStyle name="Moneda 24 3" xfId="1523" xr:uid="{00000000-0005-0000-0000-000016060000}"/>
    <cellStyle name="Moneda 24 3 2" xfId="1524" xr:uid="{00000000-0005-0000-0000-000017060000}"/>
    <cellStyle name="Moneda 24 4" xfId="1525" xr:uid="{00000000-0005-0000-0000-000018060000}"/>
    <cellStyle name="Moneda 24 4 2" xfId="1526" xr:uid="{00000000-0005-0000-0000-000019060000}"/>
    <cellStyle name="Moneda 24 5" xfId="1527" xr:uid="{00000000-0005-0000-0000-00001A060000}"/>
    <cellStyle name="Moneda 24 5 2" xfId="1528" xr:uid="{00000000-0005-0000-0000-00001B060000}"/>
    <cellStyle name="Moneda 24 6" xfId="1529" xr:uid="{00000000-0005-0000-0000-00001C060000}"/>
    <cellStyle name="Moneda 24 7" xfId="1530" xr:uid="{00000000-0005-0000-0000-00001D060000}"/>
    <cellStyle name="Moneda 25" xfId="1531" xr:uid="{00000000-0005-0000-0000-00001E060000}"/>
    <cellStyle name="Moneda 25 2" xfId="1532" xr:uid="{00000000-0005-0000-0000-00001F060000}"/>
    <cellStyle name="Moneda 25 2 2" xfId="1533" xr:uid="{00000000-0005-0000-0000-000020060000}"/>
    <cellStyle name="Moneda 25 3" xfId="1534" xr:uid="{00000000-0005-0000-0000-000021060000}"/>
    <cellStyle name="Moneda 25 3 2" xfId="1535" xr:uid="{00000000-0005-0000-0000-000022060000}"/>
    <cellStyle name="Moneda 25 4" xfId="1536" xr:uid="{00000000-0005-0000-0000-000023060000}"/>
    <cellStyle name="Moneda 25 4 2" xfId="1537" xr:uid="{00000000-0005-0000-0000-000024060000}"/>
    <cellStyle name="Moneda 25 5" xfId="1538" xr:uid="{00000000-0005-0000-0000-000025060000}"/>
    <cellStyle name="Moneda 26" xfId="1539" xr:uid="{00000000-0005-0000-0000-000026060000}"/>
    <cellStyle name="Moneda 26 2" xfId="1540" xr:uid="{00000000-0005-0000-0000-000027060000}"/>
    <cellStyle name="Moneda 26 2 2" xfId="1541" xr:uid="{00000000-0005-0000-0000-000028060000}"/>
    <cellStyle name="Moneda 26 3" xfId="1542" xr:uid="{00000000-0005-0000-0000-000029060000}"/>
    <cellStyle name="Moneda 26 3 2" xfId="1543" xr:uid="{00000000-0005-0000-0000-00002A060000}"/>
    <cellStyle name="Moneda 26 4" xfId="1544" xr:uid="{00000000-0005-0000-0000-00002B060000}"/>
    <cellStyle name="Moneda 26 4 2" xfId="1545" xr:uid="{00000000-0005-0000-0000-00002C060000}"/>
    <cellStyle name="Moneda 26 5" xfId="1546" xr:uid="{00000000-0005-0000-0000-00002D060000}"/>
    <cellStyle name="Moneda 27" xfId="1547" xr:uid="{00000000-0005-0000-0000-00002E060000}"/>
    <cellStyle name="Moneda 27 2" xfId="1548" xr:uid="{00000000-0005-0000-0000-00002F060000}"/>
    <cellStyle name="Moneda 27 2 2" xfId="1549" xr:uid="{00000000-0005-0000-0000-000030060000}"/>
    <cellStyle name="Moneda 27 3" xfId="1550" xr:uid="{00000000-0005-0000-0000-000031060000}"/>
    <cellStyle name="Moneda 27 3 2" xfId="1551" xr:uid="{00000000-0005-0000-0000-000032060000}"/>
    <cellStyle name="Moneda 27 4" xfId="1552" xr:uid="{00000000-0005-0000-0000-000033060000}"/>
    <cellStyle name="Moneda 27 4 2" xfId="1553" xr:uid="{00000000-0005-0000-0000-000034060000}"/>
    <cellStyle name="Moneda 27 5" xfId="1554" xr:uid="{00000000-0005-0000-0000-000035060000}"/>
    <cellStyle name="Moneda 28" xfId="1555" xr:uid="{00000000-0005-0000-0000-000036060000}"/>
    <cellStyle name="Moneda 28 2" xfId="1556" xr:uid="{00000000-0005-0000-0000-000037060000}"/>
    <cellStyle name="Moneda 28 2 2" xfId="1557" xr:uid="{00000000-0005-0000-0000-000038060000}"/>
    <cellStyle name="Moneda 28 3" xfId="1558" xr:uid="{00000000-0005-0000-0000-000039060000}"/>
    <cellStyle name="Moneda 28 3 2" xfId="1559" xr:uid="{00000000-0005-0000-0000-00003A060000}"/>
    <cellStyle name="Moneda 28 4" xfId="1560" xr:uid="{00000000-0005-0000-0000-00003B060000}"/>
    <cellStyle name="Moneda 28 4 2" xfId="1561" xr:uid="{00000000-0005-0000-0000-00003C060000}"/>
    <cellStyle name="Moneda 28 5" xfId="1562" xr:uid="{00000000-0005-0000-0000-00003D060000}"/>
    <cellStyle name="Moneda 29" xfId="1563" xr:uid="{00000000-0005-0000-0000-00003E060000}"/>
    <cellStyle name="Moneda 29 2" xfId="1564" xr:uid="{00000000-0005-0000-0000-00003F060000}"/>
    <cellStyle name="Moneda 29 2 2" xfId="1565" xr:uid="{00000000-0005-0000-0000-000040060000}"/>
    <cellStyle name="Moneda 29 3" xfId="1566" xr:uid="{00000000-0005-0000-0000-000041060000}"/>
    <cellStyle name="Moneda 29 3 2" xfId="1567" xr:uid="{00000000-0005-0000-0000-000042060000}"/>
    <cellStyle name="Moneda 29 4" xfId="1568" xr:uid="{00000000-0005-0000-0000-000043060000}"/>
    <cellStyle name="Moneda 29 4 2" xfId="1569" xr:uid="{00000000-0005-0000-0000-000044060000}"/>
    <cellStyle name="Moneda 29 5" xfId="1570" xr:uid="{00000000-0005-0000-0000-000045060000}"/>
    <cellStyle name="Moneda 3" xfId="14" xr:uid="{00000000-0005-0000-0000-000046060000}"/>
    <cellStyle name="Moneda 3 10" xfId="1571" xr:uid="{00000000-0005-0000-0000-000047060000}"/>
    <cellStyle name="Moneda 3 10 2" xfId="1572" xr:uid="{00000000-0005-0000-0000-000048060000}"/>
    <cellStyle name="Moneda 3 10 2 2" xfId="1573" xr:uid="{00000000-0005-0000-0000-000049060000}"/>
    <cellStyle name="Moneda 3 10 3" xfId="1574" xr:uid="{00000000-0005-0000-0000-00004A060000}"/>
    <cellStyle name="Moneda 3 10 3 2" xfId="1575" xr:uid="{00000000-0005-0000-0000-00004B060000}"/>
    <cellStyle name="Moneda 3 10 4" xfId="1576" xr:uid="{00000000-0005-0000-0000-00004C060000}"/>
    <cellStyle name="Moneda 3 10 4 2" xfId="1577" xr:uid="{00000000-0005-0000-0000-00004D060000}"/>
    <cellStyle name="Moneda 3 10 5" xfId="1578" xr:uid="{00000000-0005-0000-0000-00004E060000}"/>
    <cellStyle name="Moneda 3 11" xfId="1579" xr:uid="{00000000-0005-0000-0000-00004F060000}"/>
    <cellStyle name="Moneda 3 11 2" xfId="1580" xr:uid="{00000000-0005-0000-0000-000050060000}"/>
    <cellStyle name="Moneda 3 12" xfId="1581" xr:uid="{00000000-0005-0000-0000-000051060000}"/>
    <cellStyle name="Moneda 3 12 2" xfId="1582" xr:uid="{00000000-0005-0000-0000-000052060000}"/>
    <cellStyle name="Moneda 3 13" xfId="1583" xr:uid="{00000000-0005-0000-0000-000053060000}"/>
    <cellStyle name="Moneda 3 13 2" xfId="1584" xr:uid="{00000000-0005-0000-0000-000054060000}"/>
    <cellStyle name="Moneda 3 14" xfId="1585" xr:uid="{00000000-0005-0000-0000-000055060000}"/>
    <cellStyle name="Moneda 3 14 2" xfId="1586" xr:uid="{00000000-0005-0000-0000-000056060000}"/>
    <cellStyle name="Moneda 3 15" xfId="1587" xr:uid="{00000000-0005-0000-0000-000057060000}"/>
    <cellStyle name="Moneda 3 15 2" xfId="1588" xr:uid="{00000000-0005-0000-0000-000058060000}"/>
    <cellStyle name="Moneda 3 15 3" xfId="1589" xr:uid="{00000000-0005-0000-0000-000059060000}"/>
    <cellStyle name="Moneda 3 15 4" xfId="2918" xr:uid="{00000000-0005-0000-0000-00005A060000}"/>
    <cellStyle name="Moneda 3 16" xfId="1590" xr:uid="{00000000-0005-0000-0000-00005B060000}"/>
    <cellStyle name="Moneda 3 2" xfId="1591" xr:uid="{00000000-0005-0000-0000-00005C060000}"/>
    <cellStyle name="Moneda 3 2 10" xfId="1592" xr:uid="{00000000-0005-0000-0000-00005D060000}"/>
    <cellStyle name="Moneda 3 2 10 2" xfId="1593" xr:uid="{00000000-0005-0000-0000-00005E060000}"/>
    <cellStyle name="Moneda 3 2 11" xfId="1594" xr:uid="{00000000-0005-0000-0000-00005F060000}"/>
    <cellStyle name="Moneda 3 2 2" xfId="1595" xr:uid="{00000000-0005-0000-0000-000060060000}"/>
    <cellStyle name="Moneda 3 2 2 2" xfId="1596" xr:uid="{00000000-0005-0000-0000-000061060000}"/>
    <cellStyle name="Moneda 3 2 2 2 2" xfId="1597" xr:uid="{00000000-0005-0000-0000-000062060000}"/>
    <cellStyle name="Moneda 3 2 2 2 2 2" xfId="1598" xr:uid="{00000000-0005-0000-0000-000063060000}"/>
    <cellStyle name="Moneda 3 2 2 2 2 2 2" xfId="1599" xr:uid="{00000000-0005-0000-0000-000064060000}"/>
    <cellStyle name="Moneda 3 2 2 2 2 3" xfId="1600" xr:uid="{00000000-0005-0000-0000-000065060000}"/>
    <cellStyle name="Moneda 3 2 2 2 2 3 2" xfId="1601" xr:uid="{00000000-0005-0000-0000-000066060000}"/>
    <cellStyle name="Moneda 3 2 2 2 2 4" xfId="1602" xr:uid="{00000000-0005-0000-0000-000067060000}"/>
    <cellStyle name="Moneda 3 2 2 2 2 4 2" xfId="1603" xr:uid="{00000000-0005-0000-0000-000068060000}"/>
    <cellStyle name="Moneda 3 2 2 2 2 5" xfId="1604" xr:uid="{00000000-0005-0000-0000-000069060000}"/>
    <cellStyle name="Moneda 3 2 2 2 3" xfId="1605" xr:uid="{00000000-0005-0000-0000-00006A060000}"/>
    <cellStyle name="Moneda 3 2 2 2 3 2" xfId="1606" xr:uid="{00000000-0005-0000-0000-00006B060000}"/>
    <cellStyle name="Moneda 3 2 2 2 4" xfId="1607" xr:uid="{00000000-0005-0000-0000-00006C060000}"/>
    <cellStyle name="Moneda 3 2 2 2 4 2" xfId="1608" xr:uid="{00000000-0005-0000-0000-00006D060000}"/>
    <cellStyle name="Moneda 3 2 2 2 5" xfId="1609" xr:uid="{00000000-0005-0000-0000-00006E060000}"/>
    <cellStyle name="Moneda 3 2 2 2 5 2" xfId="1610" xr:uid="{00000000-0005-0000-0000-00006F060000}"/>
    <cellStyle name="Moneda 3 2 2 2 6" xfId="1611" xr:uid="{00000000-0005-0000-0000-000070060000}"/>
    <cellStyle name="Moneda 3 2 2 3" xfId="1612" xr:uid="{00000000-0005-0000-0000-000071060000}"/>
    <cellStyle name="Moneda 3 2 2 3 2" xfId="1613" xr:uid="{00000000-0005-0000-0000-000072060000}"/>
    <cellStyle name="Moneda 3 2 2 3 2 2" xfId="1614" xr:uid="{00000000-0005-0000-0000-000073060000}"/>
    <cellStyle name="Moneda 3 2 2 3 2 2 2" xfId="1615" xr:uid="{00000000-0005-0000-0000-000074060000}"/>
    <cellStyle name="Moneda 3 2 2 3 2 3" xfId="1616" xr:uid="{00000000-0005-0000-0000-000075060000}"/>
    <cellStyle name="Moneda 3 2 2 3 3" xfId="1617" xr:uid="{00000000-0005-0000-0000-000076060000}"/>
    <cellStyle name="Moneda 3 2 2 3 3 2" xfId="1618" xr:uid="{00000000-0005-0000-0000-000077060000}"/>
    <cellStyle name="Moneda 3 2 2 3 4" xfId="1619" xr:uid="{00000000-0005-0000-0000-000078060000}"/>
    <cellStyle name="Moneda 3 2 2 3 4 2" xfId="1620" xr:uid="{00000000-0005-0000-0000-000079060000}"/>
    <cellStyle name="Moneda 3 2 2 3 5" xfId="1621" xr:uid="{00000000-0005-0000-0000-00007A060000}"/>
    <cellStyle name="Moneda 3 2 2 4" xfId="1622" xr:uid="{00000000-0005-0000-0000-00007B060000}"/>
    <cellStyle name="Moneda 3 2 2 4 2" xfId="1623" xr:uid="{00000000-0005-0000-0000-00007C060000}"/>
    <cellStyle name="Moneda 3 2 2 4 2 2" xfId="1624" xr:uid="{00000000-0005-0000-0000-00007D060000}"/>
    <cellStyle name="Moneda 3 2 2 4 2 2 2" xfId="1625" xr:uid="{00000000-0005-0000-0000-00007E060000}"/>
    <cellStyle name="Moneda 3 2 2 4 2 3" xfId="1626" xr:uid="{00000000-0005-0000-0000-00007F060000}"/>
    <cellStyle name="Moneda 3 2 2 4 3" xfId="1627" xr:uid="{00000000-0005-0000-0000-000080060000}"/>
    <cellStyle name="Moneda 3 2 2 4 3 2" xfId="1628" xr:uid="{00000000-0005-0000-0000-000081060000}"/>
    <cellStyle name="Moneda 3 2 2 4 4" xfId="1629" xr:uid="{00000000-0005-0000-0000-000082060000}"/>
    <cellStyle name="Moneda 3 2 2 5" xfId="1630" xr:uid="{00000000-0005-0000-0000-000083060000}"/>
    <cellStyle name="Moneda 3 2 2 5 2" xfId="1631" xr:uid="{00000000-0005-0000-0000-000084060000}"/>
    <cellStyle name="Moneda 3 2 2 5 2 2" xfId="1632" xr:uid="{00000000-0005-0000-0000-000085060000}"/>
    <cellStyle name="Moneda 3 2 2 5 3" xfId="1633" xr:uid="{00000000-0005-0000-0000-000086060000}"/>
    <cellStyle name="Moneda 3 2 2 6" xfId="1634" xr:uid="{00000000-0005-0000-0000-000087060000}"/>
    <cellStyle name="Moneda 3 2 2 6 2" xfId="1635" xr:uid="{00000000-0005-0000-0000-000088060000}"/>
    <cellStyle name="Moneda 3 2 2 7" xfId="1636" xr:uid="{00000000-0005-0000-0000-000089060000}"/>
    <cellStyle name="Moneda 3 2 3" xfId="1637" xr:uid="{00000000-0005-0000-0000-00008A060000}"/>
    <cellStyle name="Moneda 3 2 3 2" xfId="1638" xr:uid="{00000000-0005-0000-0000-00008B060000}"/>
    <cellStyle name="Moneda 3 2 3 2 2" xfId="1639" xr:uid="{00000000-0005-0000-0000-00008C060000}"/>
    <cellStyle name="Moneda 3 2 3 2 2 2" xfId="1640" xr:uid="{00000000-0005-0000-0000-00008D060000}"/>
    <cellStyle name="Moneda 3 2 3 2 2 2 2" xfId="1641" xr:uid="{00000000-0005-0000-0000-00008E060000}"/>
    <cellStyle name="Moneda 3 2 3 2 2 3" xfId="1642" xr:uid="{00000000-0005-0000-0000-00008F060000}"/>
    <cellStyle name="Moneda 3 2 3 2 2 3 2" xfId="1643" xr:uid="{00000000-0005-0000-0000-000090060000}"/>
    <cellStyle name="Moneda 3 2 3 2 2 4" xfId="1644" xr:uid="{00000000-0005-0000-0000-000091060000}"/>
    <cellStyle name="Moneda 3 2 3 2 2 4 2" xfId="1645" xr:uid="{00000000-0005-0000-0000-000092060000}"/>
    <cellStyle name="Moneda 3 2 3 2 2 5" xfId="1646" xr:uid="{00000000-0005-0000-0000-000093060000}"/>
    <cellStyle name="Moneda 3 2 3 2 3" xfId="1647" xr:uid="{00000000-0005-0000-0000-000094060000}"/>
    <cellStyle name="Moneda 3 2 3 2 3 2" xfId="1648" xr:uid="{00000000-0005-0000-0000-000095060000}"/>
    <cellStyle name="Moneda 3 2 3 2 4" xfId="1649" xr:uid="{00000000-0005-0000-0000-000096060000}"/>
    <cellStyle name="Moneda 3 2 3 2 4 2" xfId="1650" xr:uid="{00000000-0005-0000-0000-000097060000}"/>
    <cellStyle name="Moneda 3 2 3 2 5" xfId="1651" xr:uid="{00000000-0005-0000-0000-000098060000}"/>
    <cellStyle name="Moneda 3 2 3 2 5 2" xfId="1652" xr:uid="{00000000-0005-0000-0000-000099060000}"/>
    <cellStyle name="Moneda 3 2 3 2 6" xfId="1653" xr:uid="{00000000-0005-0000-0000-00009A060000}"/>
    <cellStyle name="Moneda 3 2 3 3" xfId="1654" xr:uid="{00000000-0005-0000-0000-00009B060000}"/>
    <cellStyle name="Moneda 3 2 3 3 2" xfId="1655" xr:uid="{00000000-0005-0000-0000-00009C060000}"/>
    <cellStyle name="Moneda 3 2 3 3 2 2" xfId="1656" xr:uid="{00000000-0005-0000-0000-00009D060000}"/>
    <cellStyle name="Moneda 3 2 3 3 3" xfId="1657" xr:uid="{00000000-0005-0000-0000-00009E060000}"/>
    <cellStyle name="Moneda 3 2 3 3 3 2" xfId="1658" xr:uid="{00000000-0005-0000-0000-00009F060000}"/>
    <cellStyle name="Moneda 3 2 3 3 4" xfId="1659" xr:uid="{00000000-0005-0000-0000-0000A0060000}"/>
    <cellStyle name="Moneda 3 2 3 3 4 2" xfId="1660" xr:uid="{00000000-0005-0000-0000-0000A1060000}"/>
    <cellStyle name="Moneda 3 2 3 3 5" xfId="1661" xr:uid="{00000000-0005-0000-0000-0000A2060000}"/>
    <cellStyle name="Moneda 3 2 3 4" xfId="1662" xr:uid="{00000000-0005-0000-0000-0000A3060000}"/>
    <cellStyle name="Moneda 3 2 3 4 2" xfId="1663" xr:uid="{00000000-0005-0000-0000-0000A4060000}"/>
    <cellStyle name="Moneda 3 2 3 5" xfId="1664" xr:uid="{00000000-0005-0000-0000-0000A5060000}"/>
    <cellStyle name="Moneda 3 2 3 5 2" xfId="1665" xr:uid="{00000000-0005-0000-0000-0000A6060000}"/>
    <cellStyle name="Moneda 3 2 3 6" xfId="1666" xr:uid="{00000000-0005-0000-0000-0000A7060000}"/>
    <cellStyle name="Moneda 3 2 3 6 2" xfId="1667" xr:uid="{00000000-0005-0000-0000-0000A8060000}"/>
    <cellStyle name="Moneda 3 2 3 7" xfId="1668" xr:uid="{00000000-0005-0000-0000-0000A9060000}"/>
    <cellStyle name="Moneda 3 2 4" xfId="1669" xr:uid="{00000000-0005-0000-0000-0000AA060000}"/>
    <cellStyle name="Moneda 3 2 4 2" xfId="1670" xr:uid="{00000000-0005-0000-0000-0000AB060000}"/>
    <cellStyle name="Moneda 3 2 4 2 2" xfId="1671" xr:uid="{00000000-0005-0000-0000-0000AC060000}"/>
    <cellStyle name="Moneda 3 2 4 2 2 2" xfId="1672" xr:uid="{00000000-0005-0000-0000-0000AD060000}"/>
    <cellStyle name="Moneda 3 2 4 2 2 2 2" xfId="1673" xr:uid="{00000000-0005-0000-0000-0000AE060000}"/>
    <cellStyle name="Moneda 3 2 4 2 2 3" xfId="1674" xr:uid="{00000000-0005-0000-0000-0000AF060000}"/>
    <cellStyle name="Moneda 3 2 4 2 2 3 2" xfId="1675" xr:uid="{00000000-0005-0000-0000-0000B0060000}"/>
    <cellStyle name="Moneda 3 2 4 2 2 4" xfId="1676" xr:uid="{00000000-0005-0000-0000-0000B1060000}"/>
    <cellStyle name="Moneda 3 2 4 2 2 4 2" xfId="1677" xr:uid="{00000000-0005-0000-0000-0000B2060000}"/>
    <cellStyle name="Moneda 3 2 4 2 2 5" xfId="1678" xr:uid="{00000000-0005-0000-0000-0000B3060000}"/>
    <cellStyle name="Moneda 3 2 4 2 3" xfId="1679" xr:uid="{00000000-0005-0000-0000-0000B4060000}"/>
    <cellStyle name="Moneda 3 2 4 2 3 2" xfId="1680" xr:uid="{00000000-0005-0000-0000-0000B5060000}"/>
    <cellStyle name="Moneda 3 2 4 2 4" xfId="1681" xr:uid="{00000000-0005-0000-0000-0000B6060000}"/>
    <cellStyle name="Moneda 3 2 4 2 4 2" xfId="1682" xr:uid="{00000000-0005-0000-0000-0000B7060000}"/>
    <cellStyle name="Moneda 3 2 4 2 5" xfId="1683" xr:uid="{00000000-0005-0000-0000-0000B8060000}"/>
    <cellStyle name="Moneda 3 2 4 2 5 2" xfId="1684" xr:uid="{00000000-0005-0000-0000-0000B9060000}"/>
    <cellStyle name="Moneda 3 2 4 2 6" xfId="1685" xr:uid="{00000000-0005-0000-0000-0000BA060000}"/>
    <cellStyle name="Moneda 3 2 4 3" xfId="1686" xr:uid="{00000000-0005-0000-0000-0000BB060000}"/>
    <cellStyle name="Moneda 3 2 4 3 2" xfId="1687" xr:uid="{00000000-0005-0000-0000-0000BC060000}"/>
    <cellStyle name="Moneda 3 2 4 3 2 2" xfId="1688" xr:uid="{00000000-0005-0000-0000-0000BD060000}"/>
    <cellStyle name="Moneda 3 2 4 3 3" xfId="1689" xr:uid="{00000000-0005-0000-0000-0000BE060000}"/>
    <cellStyle name="Moneda 3 2 4 3 3 2" xfId="1690" xr:uid="{00000000-0005-0000-0000-0000BF060000}"/>
    <cellStyle name="Moneda 3 2 4 3 4" xfId="1691" xr:uid="{00000000-0005-0000-0000-0000C0060000}"/>
    <cellStyle name="Moneda 3 2 4 3 4 2" xfId="1692" xr:uid="{00000000-0005-0000-0000-0000C1060000}"/>
    <cellStyle name="Moneda 3 2 4 3 5" xfId="1693" xr:uid="{00000000-0005-0000-0000-0000C2060000}"/>
    <cellStyle name="Moneda 3 2 4 4" xfId="1694" xr:uid="{00000000-0005-0000-0000-0000C3060000}"/>
    <cellStyle name="Moneda 3 2 4 4 2" xfId="1695" xr:uid="{00000000-0005-0000-0000-0000C4060000}"/>
    <cellStyle name="Moneda 3 2 4 5" xfId="1696" xr:uid="{00000000-0005-0000-0000-0000C5060000}"/>
    <cellStyle name="Moneda 3 2 4 5 2" xfId="1697" xr:uid="{00000000-0005-0000-0000-0000C6060000}"/>
    <cellStyle name="Moneda 3 2 4 6" xfId="1698" xr:uid="{00000000-0005-0000-0000-0000C7060000}"/>
    <cellStyle name="Moneda 3 2 4 6 2" xfId="1699" xr:uid="{00000000-0005-0000-0000-0000C8060000}"/>
    <cellStyle name="Moneda 3 2 4 7" xfId="1700" xr:uid="{00000000-0005-0000-0000-0000C9060000}"/>
    <cellStyle name="Moneda 3 2 5" xfId="1701" xr:uid="{00000000-0005-0000-0000-0000CA060000}"/>
    <cellStyle name="Moneda 3 2 5 2" xfId="1702" xr:uid="{00000000-0005-0000-0000-0000CB060000}"/>
    <cellStyle name="Moneda 3 2 5 2 2" xfId="1703" xr:uid="{00000000-0005-0000-0000-0000CC060000}"/>
    <cellStyle name="Moneda 3 2 5 2 2 2" xfId="1704" xr:uid="{00000000-0005-0000-0000-0000CD060000}"/>
    <cellStyle name="Moneda 3 2 5 2 3" xfId="1705" xr:uid="{00000000-0005-0000-0000-0000CE060000}"/>
    <cellStyle name="Moneda 3 2 5 2 3 2" xfId="1706" xr:uid="{00000000-0005-0000-0000-0000CF060000}"/>
    <cellStyle name="Moneda 3 2 5 2 4" xfId="1707" xr:uid="{00000000-0005-0000-0000-0000D0060000}"/>
    <cellStyle name="Moneda 3 2 5 2 4 2" xfId="1708" xr:uid="{00000000-0005-0000-0000-0000D1060000}"/>
    <cellStyle name="Moneda 3 2 5 2 5" xfId="1709" xr:uid="{00000000-0005-0000-0000-0000D2060000}"/>
    <cellStyle name="Moneda 3 2 5 3" xfId="1710" xr:uid="{00000000-0005-0000-0000-0000D3060000}"/>
    <cellStyle name="Moneda 3 2 5 3 2" xfId="1711" xr:uid="{00000000-0005-0000-0000-0000D4060000}"/>
    <cellStyle name="Moneda 3 2 5 4" xfId="1712" xr:uid="{00000000-0005-0000-0000-0000D5060000}"/>
    <cellStyle name="Moneda 3 2 5 4 2" xfId="1713" xr:uid="{00000000-0005-0000-0000-0000D6060000}"/>
    <cellStyle name="Moneda 3 2 5 5" xfId="1714" xr:uid="{00000000-0005-0000-0000-0000D7060000}"/>
    <cellStyle name="Moneda 3 2 5 5 2" xfId="1715" xr:uid="{00000000-0005-0000-0000-0000D8060000}"/>
    <cellStyle name="Moneda 3 2 5 6" xfId="1716" xr:uid="{00000000-0005-0000-0000-0000D9060000}"/>
    <cellStyle name="Moneda 3 2 6" xfId="1717" xr:uid="{00000000-0005-0000-0000-0000DA060000}"/>
    <cellStyle name="Moneda 3 2 6 2" xfId="1718" xr:uid="{00000000-0005-0000-0000-0000DB060000}"/>
    <cellStyle name="Moneda 3 2 6 2 2" xfId="1719" xr:uid="{00000000-0005-0000-0000-0000DC060000}"/>
    <cellStyle name="Moneda 3 2 6 2 3" xfId="1720" xr:uid="{00000000-0005-0000-0000-0000DD060000}"/>
    <cellStyle name="Moneda 3 2 6 3" xfId="1721" xr:uid="{00000000-0005-0000-0000-0000DE060000}"/>
    <cellStyle name="Moneda 3 2 6 4" xfId="1722" xr:uid="{00000000-0005-0000-0000-0000DF060000}"/>
    <cellStyle name="Moneda 3 2 7" xfId="1723" xr:uid="{00000000-0005-0000-0000-0000E0060000}"/>
    <cellStyle name="Moneda 3 2 7 2" xfId="1724" xr:uid="{00000000-0005-0000-0000-0000E1060000}"/>
    <cellStyle name="Moneda 3 2 7 2 2" xfId="1725" xr:uid="{00000000-0005-0000-0000-0000E2060000}"/>
    <cellStyle name="Moneda 3 2 7 3" xfId="1726" xr:uid="{00000000-0005-0000-0000-0000E3060000}"/>
    <cellStyle name="Moneda 3 2 7 3 2" xfId="1727" xr:uid="{00000000-0005-0000-0000-0000E4060000}"/>
    <cellStyle name="Moneda 3 2 7 4" xfId="1728" xr:uid="{00000000-0005-0000-0000-0000E5060000}"/>
    <cellStyle name="Moneda 3 2 7 4 2" xfId="1729" xr:uid="{00000000-0005-0000-0000-0000E6060000}"/>
    <cellStyle name="Moneda 3 2 7 5" xfId="1730" xr:uid="{00000000-0005-0000-0000-0000E7060000}"/>
    <cellStyle name="Moneda 3 2 8" xfId="1731" xr:uid="{00000000-0005-0000-0000-0000E8060000}"/>
    <cellStyle name="Moneda 3 2 8 2" xfId="1732" xr:uid="{00000000-0005-0000-0000-0000E9060000}"/>
    <cellStyle name="Moneda 3 2 8 3" xfId="1733" xr:uid="{00000000-0005-0000-0000-0000EA060000}"/>
    <cellStyle name="Moneda 3 2 9" xfId="1734" xr:uid="{00000000-0005-0000-0000-0000EB060000}"/>
    <cellStyle name="Moneda 3 2 9 2" xfId="1735" xr:uid="{00000000-0005-0000-0000-0000EC060000}"/>
    <cellStyle name="Moneda 3 3" xfId="1736" xr:uid="{00000000-0005-0000-0000-0000ED060000}"/>
    <cellStyle name="Moneda 3 3 2" xfId="1737" xr:uid="{00000000-0005-0000-0000-0000EE060000}"/>
    <cellStyle name="Moneda 3 3 2 2" xfId="1738" xr:uid="{00000000-0005-0000-0000-0000EF060000}"/>
    <cellStyle name="Moneda 3 3 2 2 2" xfId="1739" xr:uid="{00000000-0005-0000-0000-0000F0060000}"/>
    <cellStyle name="Moneda 3 3 2 2 2 2" xfId="1740" xr:uid="{00000000-0005-0000-0000-0000F1060000}"/>
    <cellStyle name="Moneda 3 3 2 2 3" xfId="1741" xr:uid="{00000000-0005-0000-0000-0000F2060000}"/>
    <cellStyle name="Moneda 3 3 2 2 3 2" xfId="1742" xr:uid="{00000000-0005-0000-0000-0000F3060000}"/>
    <cellStyle name="Moneda 3 3 2 2 4" xfId="1743" xr:uid="{00000000-0005-0000-0000-0000F4060000}"/>
    <cellStyle name="Moneda 3 3 2 2 4 2" xfId="1744" xr:uid="{00000000-0005-0000-0000-0000F5060000}"/>
    <cellStyle name="Moneda 3 3 2 2 5" xfId="1745" xr:uid="{00000000-0005-0000-0000-0000F6060000}"/>
    <cellStyle name="Moneda 3 3 2 3" xfId="1746" xr:uid="{00000000-0005-0000-0000-0000F7060000}"/>
    <cellStyle name="Moneda 3 3 2 3 2" xfId="1747" xr:uid="{00000000-0005-0000-0000-0000F8060000}"/>
    <cellStyle name="Moneda 3 3 2 4" xfId="1748" xr:uid="{00000000-0005-0000-0000-0000F9060000}"/>
    <cellStyle name="Moneda 3 3 2 4 2" xfId="1749" xr:uid="{00000000-0005-0000-0000-0000FA060000}"/>
    <cellStyle name="Moneda 3 3 2 5" xfId="1750" xr:uid="{00000000-0005-0000-0000-0000FB060000}"/>
    <cellStyle name="Moneda 3 3 2 5 2" xfId="1751" xr:uid="{00000000-0005-0000-0000-0000FC060000}"/>
    <cellStyle name="Moneda 3 3 2 6" xfId="1752" xr:uid="{00000000-0005-0000-0000-0000FD060000}"/>
    <cellStyle name="Moneda 3 3 2 7" xfId="1753" xr:uid="{00000000-0005-0000-0000-0000FE060000}"/>
    <cellStyle name="Moneda 3 3 3" xfId="1754" xr:uid="{00000000-0005-0000-0000-0000FF060000}"/>
    <cellStyle name="Moneda 3 3 3 2" xfId="1755" xr:uid="{00000000-0005-0000-0000-000000070000}"/>
    <cellStyle name="Moneda 3 3 3 2 2" xfId="1756" xr:uid="{00000000-0005-0000-0000-000001070000}"/>
    <cellStyle name="Moneda 3 3 3 3" xfId="1757" xr:uid="{00000000-0005-0000-0000-000002070000}"/>
    <cellStyle name="Moneda 3 3 3 3 2" xfId="1758" xr:uid="{00000000-0005-0000-0000-000003070000}"/>
    <cellStyle name="Moneda 3 3 3 4" xfId="1759" xr:uid="{00000000-0005-0000-0000-000004070000}"/>
    <cellStyle name="Moneda 3 3 3 4 2" xfId="1760" xr:uid="{00000000-0005-0000-0000-000005070000}"/>
    <cellStyle name="Moneda 3 3 3 5" xfId="1761" xr:uid="{00000000-0005-0000-0000-000006070000}"/>
    <cellStyle name="Moneda 3 3 4" xfId="1762" xr:uid="{00000000-0005-0000-0000-000007070000}"/>
    <cellStyle name="Moneda 3 3 4 2" xfId="1763" xr:uid="{00000000-0005-0000-0000-000008070000}"/>
    <cellStyle name="Moneda 3 3 5" xfId="1764" xr:uid="{00000000-0005-0000-0000-000009070000}"/>
    <cellStyle name="Moneda 3 3 5 2" xfId="1765" xr:uid="{00000000-0005-0000-0000-00000A070000}"/>
    <cellStyle name="Moneda 3 3 6" xfId="1766" xr:uid="{00000000-0005-0000-0000-00000B070000}"/>
    <cellStyle name="Moneda 3 3 6 2" xfId="1767" xr:uid="{00000000-0005-0000-0000-00000C070000}"/>
    <cellStyle name="Moneda 3 3 7" xfId="1768" xr:uid="{00000000-0005-0000-0000-00000D070000}"/>
    <cellStyle name="Moneda 3 3 8" xfId="1769" xr:uid="{00000000-0005-0000-0000-00000E070000}"/>
    <cellStyle name="Moneda 3 4" xfId="1770" xr:uid="{00000000-0005-0000-0000-00000F070000}"/>
    <cellStyle name="Moneda 3 4 2" xfId="1771" xr:uid="{00000000-0005-0000-0000-000010070000}"/>
    <cellStyle name="Moneda 3 4 2 2" xfId="1772" xr:uid="{00000000-0005-0000-0000-000011070000}"/>
    <cellStyle name="Moneda 3 4 2 2 2" xfId="1773" xr:uid="{00000000-0005-0000-0000-000012070000}"/>
    <cellStyle name="Moneda 3 4 2 2 2 2" xfId="1774" xr:uid="{00000000-0005-0000-0000-000013070000}"/>
    <cellStyle name="Moneda 3 4 2 2 3" xfId="1775" xr:uid="{00000000-0005-0000-0000-000014070000}"/>
    <cellStyle name="Moneda 3 4 2 2 3 2" xfId="1776" xr:uid="{00000000-0005-0000-0000-000015070000}"/>
    <cellStyle name="Moneda 3 4 2 2 4" xfId="1777" xr:uid="{00000000-0005-0000-0000-000016070000}"/>
    <cellStyle name="Moneda 3 4 2 2 4 2" xfId="1778" xr:uid="{00000000-0005-0000-0000-000017070000}"/>
    <cellStyle name="Moneda 3 4 2 2 5" xfId="1779" xr:uid="{00000000-0005-0000-0000-000018070000}"/>
    <cellStyle name="Moneda 3 4 2 3" xfId="1780" xr:uid="{00000000-0005-0000-0000-000019070000}"/>
    <cellStyle name="Moneda 3 4 2 3 2" xfId="1781" xr:uid="{00000000-0005-0000-0000-00001A070000}"/>
    <cellStyle name="Moneda 3 4 2 4" xfId="1782" xr:uid="{00000000-0005-0000-0000-00001B070000}"/>
    <cellStyle name="Moneda 3 4 2 4 2" xfId="1783" xr:uid="{00000000-0005-0000-0000-00001C070000}"/>
    <cellStyle name="Moneda 3 4 2 5" xfId="1784" xr:uid="{00000000-0005-0000-0000-00001D070000}"/>
    <cellStyle name="Moneda 3 4 2 5 2" xfId="1785" xr:uid="{00000000-0005-0000-0000-00001E070000}"/>
    <cellStyle name="Moneda 3 4 2 6" xfId="1786" xr:uid="{00000000-0005-0000-0000-00001F070000}"/>
    <cellStyle name="Moneda 3 4 3" xfId="1787" xr:uid="{00000000-0005-0000-0000-000020070000}"/>
    <cellStyle name="Moneda 3 4 3 2" xfId="1788" xr:uid="{00000000-0005-0000-0000-000021070000}"/>
    <cellStyle name="Moneda 3 4 3 2 2" xfId="1789" xr:uid="{00000000-0005-0000-0000-000022070000}"/>
    <cellStyle name="Moneda 3 4 3 3" xfId="1790" xr:uid="{00000000-0005-0000-0000-000023070000}"/>
    <cellStyle name="Moneda 3 4 3 3 2" xfId="1791" xr:uid="{00000000-0005-0000-0000-000024070000}"/>
    <cellStyle name="Moneda 3 4 3 4" xfId="1792" xr:uid="{00000000-0005-0000-0000-000025070000}"/>
    <cellStyle name="Moneda 3 4 3 4 2" xfId="1793" xr:uid="{00000000-0005-0000-0000-000026070000}"/>
    <cellStyle name="Moneda 3 4 3 5" xfId="1794" xr:uid="{00000000-0005-0000-0000-000027070000}"/>
    <cellStyle name="Moneda 3 4 4" xfId="1795" xr:uid="{00000000-0005-0000-0000-000028070000}"/>
    <cellStyle name="Moneda 3 4 4 2" xfId="1796" xr:uid="{00000000-0005-0000-0000-000029070000}"/>
    <cellStyle name="Moneda 3 4 5" xfId="1797" xr:uid="{00000000-0005-0000-0000-00002A070000}"/>
    <cellStyle name="Moneda 3 4 5 2" xfId="1798" xr:uid="{00000000-0005-0000-0000-00002B070000}"/>
    <cellStyle name="Moneda 3 4 6" xfId="1799" xr:uid="{00000000-0005-0000-0000-00002C070000}"/>
    <cellStyle name="Moneda 3 4 6 2" xfId="1800" xr:uid="{00000000-0005-0000-0000-00002D070000}"/>
    <cellStyle name="Moneda 3 4 7" xfId="1801" xr:uid="{00000000-0005-0000-0000-00002E070000}"/>
    <cellStyle name="Moneda 3 5" xfId="1802" xr:uid="{00000000-0005-0000-0000-00002F070000}"/>
    <cellStyle name="Moneda 3 5 2" xfId="1803" xr:uid="{00000000-0005-0000-0000-000030070000}"/>
    <cellStyle name="Moneda 3 5 2 2" xfId="1804" xr:uid="{00000000-0005-0000-0000-000031070000}"/>
    <cellStyle name="Moneda 3 5 2 2 2" xfId="1805" xr:uid="{00000000-0005-0000-0000-000032070000}"/>
    <cellStyle name="Moneda 3 5 2 2 2 2" xfId="1806" xr:uid="{00000000-0005-0000-0000-000033070000}"/>
    <cellStyle name="Moneda 3 5 2 2 3" xfId="1807" xr:uid="{00000000-0005-0000-0000-000034070000}"/>
    <cellStyle name="Moneda 3 5 2 2 3 2" xfId="1808" xr:uid="{00000000-0005-0000-0000-000035070000}"/>
    <cellStyle name="Moneda 3 5 2 2 4" xfId="1809" xr:uid="{00000000-0005-0000-0000-000036070000}"/>
    <cellStyle name="Moneda 3 5 2 2 4 2" xfId="1810" xr:uid="{00000000-0005-0000-0000-000037070000}"/>
    <cellStyle name="Moneda 3 5 2 2 5" xfId="1811" xr:uid="{00000000-0005-0000-0000-000038070000}"/>
    <cellStyle name="Moneda 3 5 2 3" xfId="1812" xr:uid="{00000000-0005-0000-0000-000039070000}"/>
    <cellStyle name="Moneda 3 5 2 3 2" xfId="1813" xr:uid="{00000000-0005-0000-0000-00003A070000}"/>
    <cellStyle name="Moneda 3 5 2 4" xfId="1814" xr:uid="{00000000-0005-0000-0000-00003B070000}"/>
    <cellStyle name="Moneda 3 5 2 4 2" xfId="1815" xr:uid="{00000000-0005-0000-0000-00003C070000}"/>
    <cellStyle name="Moneda 3 5 2 5" xfId="1816" xr:uid="{00000000-0005-0000-0000-00003D070000}"/>
    <cellStyle name="Moneda 3 5 2 5 2" xfId="1817" xr:uid="{00000000-0005-0000-0000-00003E070000}"/>
    <cellStyle name="Moneda 3 5 2 6" xfId="1818" xr:uid="{00000000-0005-0000-0000-00003F070000}"/>
    <cellStyle name="Moneda 3 5 3" xfId="1819" xr:uid="{00000000-0005-0000-0000-000040070000}"/>
    <cellStyle name="Moneda 3 5 3 2" xfId="1820" xr:uid="{00000000-0005-0000-0000-000041070000}"/>
    <cellStyle name="Moneda 3 5 3 2 2" xfId="1821" xr:uid="{00000000-0005-0000-0000-000042070000}"/>
    <cellStyle name="Moneda 3 5 3 3" xfId="1822" xr:uid="{00000000-0005-0000-0000-000043070000}"/>
    <cellStyle name="Moneda 3 5 3 3 2" xfId="1823" xr:uid="{00000000-0005-0000-0000-000044070000}"/>
    <cellStyle name="Moneda 3 5 3 4" xfId="1824" xr:uid="{00000000-0005-0000-0000-000045070000}"/>
    <cellStyle name="Moneda 3 5 3 4 2" xfId="1825" xr:uid="{00000000-0005-0000-0000-000046070000}"/>
    <cellStyle name="Moneda 3 5 3 5" xfId="1826" xr:uid="{00000000-0005-0000-0000-000047070000}"/>
    <cellStyle name="Moneda 3 5 4" xfId="1827" xr:uid="{00000000-0005-0000-0000-000048070000}"/>
    <cellStyle name="Moneda 3 5 4 2" xfId="1828" xr:uid="{00000000-0005-0000-0000-000049070000}"/>
    <cellStyle name="Moneda 3 5 5" xfId="1829" xr:uid="{00000000-0005-0000-0000-00004A070000}"/>
    <cellStyle name="Moneda 3 5 5 2" xfId="1830" xr:uid="{00000000-0005-0000-0000-00004B070000}"/>
    <cellStyle name="Moneda 3 5 6" xfId="1831" xr:uid="{00000000-0005-0000-0000-00004C070000}"/>
    <cellStyle name="Moneda 3 5 6 2" xfId="1832" xr:uid="{00000000-0005-0000-0000-00004D070000}"/>
    <cellStyle name="Moneda 3 5 7" xfId="1833" xr:uid="{00000000-0005-0000-0000-00004E070000}"/>
    <cellStyle name="Moneda 3 5 8" xfId="1834" xr:uid="{00000000-0005-0000-0000-00004F070000}"/>
    <cellStyle name="Moneda 3 5 9" xfId="2919" xr:uid="{00000000-0005-0000-0000-000050070000}"/>
    <cellStyle name="Moneda 3 6" xfId="1835" xr:uid="{00000000-0005-0000-0000-000051070000}"/>
    <cellStyle name="Moneda 3 6 2" xfId="1836" xr:uid="{00000000-0005-0000-0000-000052070000}"/>
    <cellStyle name="Moneda 3 6 2 2" xfId="1837" xr:uid="{00000000-0005-0000-0000-000053070000}"/>
    <cellStyle name="Moneda 3 6 2 2 2" xfId="1838" xr:uid="{00000000-0005-0000-0000-000054070000}"/>
    <cellStyle name="Moneda 3 6 2 3" xfId="1839" xr:uid="{00000000-0005-0000-0000-000055070000}"/>
    <cellStyle name="Moneda 3 6 3" xfId="1840" xr:uid="{00000000-0005-0000-0000-000056070000}"/>
    <cellStyle name="Moneda 3 7" xfId="1841" xr:uid="{00000000-0005-0000-0000-000057070000}"/>
    <cellStyle name="Moneda 3 7 2" xfId="1842" xr:uid="{00000000-0005-0000-0000-000058070000}"/>
    <cellStyle name="Moneda 3 7 2 2" xfId="1843" xr:uid="{00000000-0005-0000-0000-000059070000}"/>
    <cellStyle name="Moneda 3 7 3" xfId="1844" xr:uid="{00000000-0005-0000-0000-00005A070000}"/>
    <cellStyle name="Moneda 3 8" xfId="1845" xr:uid="{00000000-0005-0000-0000-00005B070000}"/>
    <cellStyle name="Moneda 3 8 2" xfId="1846" xr:uid="{00000000-0005-0000-0000-00005C070000}"/>
    <cellStyle name="Moneda 3 8 2 2" xfId="1847" xr:uid="{00000000-0005-0000-0000-00005D070000}"/>
    <cellStyle name="Moneda 3 8 2 2 2" xfId="1848" xr:uid="{00000000-0005-0000-0000-00005E070000}"/>
    <cellStyle name="Moneda 3 8 2 3" xfId="1849" xr:uid="{00000000-0005-0000-0000-00005F070000}"/>
    <cellStyle name="Moneda 3 8 2 3 2" xfId="1850" xr:uid="{00000000-0005-0000-0000-000060070000}"/>
    <cellStyle name="Moneda 3 8 2 4" xfId="1851" xr:uid="{00000000-0005-0000-0000-000061070000}"/>
    <cellStyle name="Moneda 3 8 2 4 2" xfId="1852" xr:uid="{00000000-0005-0000-0000-000062070000}"/>
    <cellStyle name="Moneda 3 8 2 5" xfId="1853" xr:uid="{00000000-0005-0000-0000-000063070000}"/>
    <cellStyle name="Moneda 3 8 3" xfId="1854" xr:uid="{00000000-0005-0000-0000-000064070000}"/>
    <cellStyle name="Moneda 3 8 3 2" xfId="1855" xr:uid="{00000000-0005-0000-0000-000065070000}"/>
    <cellStyle name="Moneda 3 8 4" xfId="1856" xr:uid="{00000000-0005-0000-0000-000066070000}"/>
    <cellStyle name="Moneda 3 8 4 2" xfId="1857" xr:uid="{00000000-0005-0000-0000-000067070000}"/>
    <cellStyle name="Moneda 3 8 5" xfId="1858" xr:uid="{00000000-0005-0000-0000-000068070000}"/>
    <cellStyle name="Moneda 3 8 5 2" xfId="1859" xr:uid="{00000000-0005-0000-0000-000069070000}"/>
    <cellStyle name="Moneda 3 8 6" xfId="1860" xr:uid="{00000000-0005-0000-0000-00006A070000}"/>
    <cellStyle name="Moneda 3 9" xfId="1861" xr:uid="{00000000-0005-0000-0000-00006B070000}"/>
    <cellStyle name="Moneda 3 9 2" xfId="1862" xr:uid="{00000000-0005-0000-0000-00006C070000}"/>
    <cellStyle name="Moneda 30" xfId="1863" xr:uid="{00000000-0005-0000-0000-00006D070000}"/>
    <cellStyle name="Moneda 30 2" xfId="1864" xr:uid="{00000000-0005-0000-0000-00006E070000}"/>
    <cellStyle name="Moneda 30 2 2" xfId="1865" xr:uid="{00000000-0005-0000-0000-00006F070000}"/>
    <cellStyle name="Moneda 30 3" xfId="1866" xr:uid="{00000000-0005-0000-0000-000070070000}"/>
    <cellStyle name="Moneda 30 3 2" xfId="1867" xr:uid="{00000000-0005-0000-0000-000071070000}"/>
    <cellStyle name="Moneda 30 4" xfId="1868" xr:uid="{00000000-0005-0000-0000-000072070000}"/>
    <cellStyle name="Moneda 30 4 2" xfId="1869" xr:uid="{00000000-0005-0000-0000-000073070000}"/>
    <cellStyle name="Moneda 30 5" xfId="1870" xr:uid="{00000000-0005-0000-0000-000074070000}"/>
    <cellStyle name="Moneda 31" xfId="1871" xr:uid="{00000000-0005-0000-0000-000075070000}"/>
    <cellStyle name="Moneda 31 2" xfId="1872" xr:uid="{00000000-0005-0000-0000-000076070000}"/>
    <cellStyle name="Moneda 32" xfId="1873" xr:uid="{00000000-0005-0000-0000-000077070000}"/>
    <cellStyle name="Moneda 32 2" xfId="1874" xr:uid="{00000000-0005-0000-0000-000078070000}"/>
    <cellStyle name="Moneda 33" xfId="1875" xr:uid="{00000000-0005-0000-0000-000079070000}"/>
    <cellStyle name="Moneda 33 2" xfId="1876" xr:uid="{00000000-0005-0000-0000-00007A070000}"/>
    <cellStyle name="Moneda 34" xfId="1877" xr:uid="{00000000-0005-0000-0000-00007B070000}"/>
    <cellStyle name="Moneda 34 2" xfId="1878" xr:uid="{00000000-0005-0000-0000-00007C070000}"/>
    <cellStyle name="Moneda 35" xfId="1879" xr:uid="{00000000-0005-0000-0000-00007D070000}"/>
    <cellStyle name="Moneda 35 2" xfId="1880" xr:uid="{00000000-0005-0000-0000-00007E070000}"/>
    <cellStyle name="Moneda 36" xfId="1881" xr:uid="{00000000-0005-0000-0000-00007F070000}"/>
    <cellStyle name="Moneda 36 2" xfId="1882" xr:uid="{00000000-0005-0000-0000-000080070000}"/>
    <cellStyle name="Moneda 37" xfId="1883" xr:uid="{00000000-0005-0000-0000-000081070000}"/>
    <cellStyle name="Moneda 37 2" xfId="1884" xr:uid="{00000000-0005-0000-0000-000082070000}"/>
    <cellStyle name="Moneda 38" xfId="1885" xr:uid="{00000000-0005-0000-0000-000083070000}"/>
    <cellStyle name="Moneda 38 2" xfId="1886" xr:uid="{00000000-0005-0000-0000-000084070000}"/>
    <cellStyle name="Moneda 39" xfId="1887" xr:uid="{00000000-0005-0000-0000-000085070000}"/>
    <cellStyle name="Moneda 39 2" xfId="1888" xr:uid="{00000000-0005-0000-0000-000086070000}"/>
    <cellStyle name="Moneda 4" xfId="15" xr:uid="{00000000-0005-0000-0000-000087070000}"/>
    <cellStyle name="Moneda 4 2" xfId="1889" xr:uid="{00000000-0005-0000-0000-000088070000}"/>
    <cellStyle name="Moneda 4 3" xfId="1890" xr:uid="{00000000-0005-0000-0000-000089070000}"/>
    <cellStyle name="Moneda 4 4" xfId="1891" xr:uid="{00000000-0005-0000-0000-00008A070000}"/>
    <cellStyle name="Moneda 40" xfId="1892" xr:uid="{00000000-0005-0000-0000-00008B070000}"/>
    <cellStyle name="Moneda 40 2" xfId="1893" xr:uid="{00000000-0005-0000-0000-00008C070000}"/>
    <cellStyle name="Moneda 41" xfId="1894" xr:uid="{00000000-0005-0000-0000-00008D070000}"/>
    <cellStyle name="Moneda 41 2" xfId="1895" xr:uid="{00000000-0005-0000-0000-00008E070000}"/>
    <cellStyle name="Moneda 42" xfId="1896" xr:uid="{00000000-0005-0000-0000-00008F070000}"/>
    <cellStyle name="Moneda 42 2" xfId="1897" xr:uid="{00000000-0005-0000-0000-000090070000}"/>
    <cellStyle name="Moneda 43" xfId="1898" xr:uid="{00000000-0005-0000-0000-000091070000}"/>
    <cellStyle name="Moneda 43 2" xfId="1899" xr:uid="{00000000-0005-0000-0000-000092070000}"/>
    <cellStyle name="Moneda 44" xfId="1900" xr:uid="{00000000-0005-0000-0000-000093070000}"/>
    <cellStyle name="Moneda 44 2" xfId="1901" xr:uid="{00000000-0005-0000-0000-000094070000}"/>
    <cellStyle name="Moneda 45" xfId="1902" xr:uid="{00000000-0005-0000-0000-000095070000}"/>
    <cellStyle name="Moneda 45 2" xfId="1903" xr:uid="{00000000-0005-0000-0000-000096070000}"/>
    <cellStyle name="Moneda 46" xfId="1904" xr:uid="{00000000-0005-0000-0000-000097070000}"/>
    <cellStyle name="Moneda 46 2" xfId="1905" xr:uid="{00000000-0005-0000-0000-000098070000}"/>
    <cellStyle name="Moneda 47" xfId="1906" xr:uid="{00000000-0005-0000-0000-000099070000}"/>
    <cellStyle name="Moneda 47 2" xfId="1907" xr:uid="{00000000-0005-0000-0000-00009A070000}"/>
    <cellStyle name="Moneda 48" xfId="1908" xr:uid="{00000000-0005-0000-0000-00009B070000}"/>
    <cellStyle name="Moneda 48 2" xfId="1909" xr:uid="{00000000-0005-0000-0000-00009C070000}"/>
    <cellStyle name="Moneda 49" xfId="1910" xr:uid="{00000000-0005-0000-0000-00009D070000}"/>
    <cellStyle name="Moneda 5" xfId="1911" xr:uid="{00000000-0005-0000-0000-00009E070000}"/>
    <cellStyle name="Moneda 5 2" xfId="1912" xr:uid="{00000000-0005-0000-0000-00009F070000}"/>
    <cellStyle name="Moneda 5 3" xfId="1913" xr:uid="{00000000-0005-0000-0000-0000A0070000}"/>
    <cellStyle name="Moneda 5 4" xfId="1914" xr:uid="{00000000-0005-0000-0000-0000A1070000}"/>
    <cellStyle name="Moneda 5 5" xfId="1915" xr:uid="{00000000-0005-0000-0000-0000A2070000}"/>
    <cellStyle name="Moneda 50" xfId="1916" xr:uid="{00000000-0005-0000-0000-0000A3070000}"/>
    <cellStyle name="Moneda 51" xfId="1917" xr:uid="{00000000-0005-0000-0000-0000A4070000}"/>
    <cellStyle name="Moneda 52" xfId="1918" xr:uid="{00000000-0005-0000-0000-0000A5070000}"/>
    <cellStyle name="Moneda 53" xfId="2872" xr:uid="{00000000-0005-0000-0000-0000A6070000}"/>
    <cellStyle name="Moneda 6" xfId="1919" xr:uid="{00000000-0005-0000-0000-0000A7070000}"/>
    <cellStyle name="Moneda 6 10" xfId="1920" xr:uid="{00000000-0005-0000-0000-0000A8070000}"/>
    <cellStyle name="Moneda 6 10 2" xfId="1921" xr:uid="{00000000-0005-0000-0000-0000A9070000}"/>
    <cellStyle name="Moneda 6 11" xfId="1922" xr:uid="{00000000-0005-0000-0000-0000AA070000}"/>
    <cellStyle name="Moneda 6 11 2" xfId="1923" xr:uid="{00000000-0005-0000-0000-0000AB070000}"/>
    <cellStyle name="Moneda 6 12" xfId="1924" xr:uid="{00000000-0005-0000-0000-0000AC070000}"/>
    <cellStyle name="Moneda 6 2" xfId="1925" xr:uid="{00000000-0005-0000-0000-0000AD070000}"/>
    <cellStyle name="Moneda 6 2 10" xfId="1926" xr:uid="{00000000-0005-0000-0000-0000AE070000}"/>
    <cellStyle name="Moneda 6 2 11" xfId="1927" xr:uid="{00000000-0005-0000-0000-0000AF070000}"/>
    <cellStyle name="Moneda 6 2 2" xfId="1928" xr:uid="{00000000-0005-0000-0000-0000B0070000}"/>
    <cellStyle name="Moneda 6 2 2 2" xfId="1929" xr:uid="{00000000-0005-0000-0000-0000B1070000}"/>
    <cellStyle name="Moneda 6 2 2 2 2" xfId="1930" xr:uid="{00000000-0005-0000-0000-0000B2070000}"/>
    <cellStyle name="Moneda 6 2 2 2 2 2" xfId="1931" xr:uid="{00000000-0005-0000-0000-0000B3070000}"/>
    <cellStyle name="Moneda 6 2 2 2 2 2 2" xfId="1932" xr:uid="{00000000-0005-0000-0000-0000B4070000}"/>
    <cellStyle name="Moneda 6 2 2 2 2 3" xfId="1933" xr:uid="{00000000-0005-0000-0000-0000B5070000}"/>
    <cellStyle name="Moneda 6 2 2 2 2 3 2" xfId="1934" xr:uid="{00000000-0005-0000-0000-0000B6070000}"/>
    <cellStyle name="Moneda 6 2 2 2 2 4" xfId="1935" xr:uid="{00000000-0005-0000-0000-0000B7070000}"/>
    <cellStyle name="Moneda 6 2 2 2 2 4 2" xfId="1936" xr:uid="{00000000-0005-0000-0000-0000B8070000}"/>
    <cellStyle name="Moneda 6 2 2 2 2 5" xfId="1937" xr:uid="{00000000-0005-0000-0000-0000B9070000}"/>
    <cellStyle name="Moneda 6 2 2 2 3" xfId="1938" xr:uid="{00000000-0005-0000-0000-0000BA070000}"/>
    <cellStyle name="Moneda 6 2 2 2 3 2" xfId="1939" xr:uid="{00000000-0005-0000-0000-0000BB070000}"/>
    <cellStyle name="Moneda 6 2 2 2 4" xfId="1940" xr:uid="{00000000-0005-0000-0000-0000BC070000}"/>
    <cellStyle name="Moneda 6 2 2 2 4 2" xfId="1941" xr:uid="{00000000-0005-0000-0000-0000BD070000}"/>
    <cellStyle name="Moneda 6 2 2 2 5" xfId="1942" xr:uid="{00000000-0005-0000-0000-0000BE070000}"/>
    <cellStyle name="Moneda 6 2 2 2 5 2" xfId="1943" xr:uid="{00000000-0005-0000-0000-0000BF070000}"/>
    <cellStyle name="Moneda 6 2 2 2 6" xfId="1944" xr:uid="{00000000-0005-0000-0000-0000C0070000}"/>
    <cellStyle name="Moneda 6 2 2 3" xfId="1945" xr:uid="{00000000-0005-0000-0000-0000C1070000}"/>
    <cellStyle name="Moneda 6 2 2 3 2" xfId="1946" xr:uid="{00000000-0005-0000-0000-0000C2070000}"/>
    <cellStyle name="Moneda 6 2 2 3 2 2" xfId="1947" xr:uid="{00000000-0005-0000-0000-0000C3070000}"/>
    <cellStyle name="Moneda 6 2 2 3 3" xfId="1948" xr:uid="{00000000-0005-0000-0000-0000C4070000}"/>
    <cellStyle name="Moneda 6 2 2 3 3 2" xfId="1949" xr:uid="{00000000-0005-0000-0000-0000C5070000}"/>
    <cellStyle name="Moneda 6 2 2 3 4" xfId="1950" xr:uid="{00000000-0005-0000-0000-0000C6070000}"/>
    <cellStyle name="Moneda 6 2 2 3 4 2" xfId="1951" xr:uid="{00000000-0005-0000-0000-0000C7070000}"/>
    <cellStyle name="Moneda 6 2 2 3 5" xfId="1952" xr:uid="{00000000-0005-0000-0000-0000C8070000}"/>
    <cellStyle name="Moneda 6 2 2 4" xfId="1953" xr:uid="{00000000-0005-0000-0000-0000C9070000}"/>
    <cellStyle name="Moneda 6 2 2 4 2" xfId="1954" xr:uid="{00000000-0005-0000-0000-0000CA070000}"/>
    <cellStyle name="Moneda 6 2 2 5" xfId="1955" xr:uid="{00000000-0005-0000-0000-0000CB070000}"/>
    <cellStyle name="Moneda 6 2 2 5 2" xfId="1956" xr:uid="{00000000-0005-0000-0000-0000CC070000}"/>
    <cellStyle name="Moneda 6 2 2 6" xfId="1957" xr:uid="{00000000-0005-0000-0000-0000CD070000}"/>
    <cellStyle name="Moneda 6 2 2 6 2" xfId="1958" xr:uid="{00000000-0005-0000-0000-0000CE070000}"/>
    <cellStyle name="Moneda 6 2 2 7" xfId="1959" xr:uid="{00000000-0005-0000-0000-0000CF070000}"/>
    <cellStyle name="Moneda 6 2 3" xfId="1960" xr:uid="{00000000-0005-0000-0000-0000D0070000}"/>
    <cellStyle name="Moneda 6 2 3 2" xfId="1961" xr:uid="{00000000-0005-0000-0000-0000D1070000}"/>
    <cellStyle name="Moneda 6 2 3 2 2" xfId="1962" xr:uid="{00000000-0005-0000-0000-0000D2070000}"/>
    <cellStyle name="Moneda 6 2 3 2 2 2" xfId="1963" xr:uid="{00000000-0005-0000-0000-0000D3070000}"/>
    <cellStyle name="Moneda 6 2 3 2 2 2 2" xfId="1964" xr:uid="{00000000-0005-0000-0000-0000D4070000}"/>
    <cellStyle name="Moneda 6 2 3 2 2 3" xfId="1965" xr:uid="{00000000-0005-0000-0000-0000D5070000}"/>
    <cellStyle name="Moneda 6 2 3 2 2 3 2" xfId="1966" xr:uid="{00000000-0005-0000-0000-0000D6070000}"/>
    <cellStyle name="Moneda 6 2 3 2 2 4" xfId="1967" xr:uid="{00000000-0005-0000-0000-0000D7070000}"/>
    <cellStyle name="Moneda 6 2 3 2 2 4 2" xfId="1968" xr:uid="{00000000-0005-0000-0000-0000D8070000}"/>
    <cellStyle name="Moneda 6 2 3 2 2 5" xfId="1969" xr:uid="{00000000-0005-0000-0000-0000D9070000}"/>
    <cellStyle name="Moneda 6 2 3 2 3" xfId="1970" xr:uid="{00000000-0005-0000-0000-0000DA070000}"/>
    <cellStyle name="Moneda 6 2 3 2 3 2" xfId="1971" xr:uid="{00000000-0005-0000-0000-0000DB070000}"/>
    <cellStyle name="Moneda 6 2 3 2 4" xfId="1972" xr:uid="{00000000-0005-0000-0000-0000DC070000}"/>
    <cellStyle name="Moneda 6 2 3 2 4 2" xfId="1973" xr:uid="{00000000-0005-0000-0000-0000DD070000}"/>
    <cellStyle name="Moneda 6 2 3 2 5" xfId="1974" xr:uid="{00000000-0005-0000-0000-0000DE070000}"/>
    <cellStyle name="Moneda 6 2 3 2 5 2" xfId="1975" xr:uid="{00000000-0005-0000-0000-0000DF070000}"/>
    <cellStyle name="Moneda 6 2 3 2 6" xfId="1976" xr:uid="{00000000-0005-0000-0000-0000E0070000}"/>
    <cellStyle name="Moneda 6 2 3 3" xfId="1977" xr:uid="{00000000-0005-0000-0000-0000E1070000}"/>
    <cellStyle name="Moneda 6 2 3 3 2" xfId="1978" xr:uid="{00000000-0005-0000-0000-0000E2070000}"/>
    <cellStyle name="Moneda 6 2 3 3 2 2" xfId="1979" xr:uid="{00000000-0005-0000-0000-0000E3070000}"/>
    <cellStyle name="Moneda 6 2 3 3 3" xfId="1980" xr:uid="{00000000-0005-0000-0000-0000E4070000}"/>
    <cellStyle name="Moneda 6 2 3 3 3 2" xfId="1981" xr:uid="{00000000-0005-0000-0000-0000E5070000}"/>
    <cellStyle name="Moneda 6 2 3 3 4" xfId="1982" xr:uid="{00000000-0005-0000-0000-0000E6070000}"/>
    <cellStyle name="Moneda 6 2 3 3 4 2" xfId="1983" xr:uid="{00000000-0005-0000-0000-0000E7070000}"/>
    <cellStyle name="Moneda 6 2 3 3 5" xfId="1984" xr:uid="{00000000-0005-0000-0000-0000E8070000}"/>
    <cellStyle name="Moneda 6 2 3 4" xfId="1985" xr:uid="{00000000-0005-0000-0000-0000E9070000}"/>
    <cellStyle name="Moneda 6 2 3 4 2" xfId="1986" xr:uid="{00000000-0005-0000-0000-0000EA070000}"/>
    <cellStyle name="Moneda 6 2 3 5" xfId="1987" xr:uid="{00000000-0005-0000-0000-0000EB070000}"/>
    <cellStyle name="Moneda 6 2 3 5 2" xfId="1988" xr:uid="{00000000-0005-0000-0000-0000EC070000}"/>
    <cellStyle name="Moneda 6 2 3 6" xfId="1989" xr:uid="{00000000-0005-0000-0000-0000ED070000}"/>
    <cellStyle name="Moneda 6 2 3 6 2" xfId="1990" xr:uid="{00000000-0005-0000-0000-0000EE070000}"/>
    <cellStyle name="Moneda 6 2 3 7" xfId="1991" xr:uid="{00000000-0005-0000-0000-0000EF070000}"/>
    <cellStyle name="Moneda 6 2 4" xfId="1992" xr:uid="{00000000-0005-0000-0000-0000F0070000}"/>
    <cellStyle name="Moneda 6 2 4 2" xfId="1993" xr:uid="{00000000-0005-0000-0000-0000F1070000}"/>
    <cellStyle name="Moneda 6 2 4 2 2" xfId="1994" xr:uid="{00000000-0005-0000-0000-0000F2070000}"/>
    <cellStyle name="Moneda 6 2 4 2 2 2" xfId="1995" xr:uid="{00000000-0005-0000-0000-0000F3070000}"/>
    <cellStyle name="Moneda 6 2 4 2 2 2 2" xfId="1996" xr:uid="{00000000-0005-0000-0000-0000F4070000}"/>
    <cellStyle name="Moneda 6 2 4 2 2 3" xfId="1997" xr:uid="{00000000-0005-0000-0000-0000F5070000}"/>
    <cellStyle name="Moneda 6 2 4 2 2 3 2" xfId="1998" xr:uid="{00000000-0005-0000-0000-0000F6070000}"/>
    <cellStyle name="Moneda 6 2 4 2 2 4" xfId="1999" xr:uid="{00000000-0005-0000-0000-0000F7070000}"/>
    <cellStyle name="Moneda 6 2 4 2 2 4 2" xfId="2000" xr:uid="{00000000-0005-0000-0000-0000F8070000}"/>
    <cellStyle name="Moneda 6 2 4 2 2 5" xfId="2001" xr:uid="{00000000-0005-0000-0000-0000F9070000}"/>
    <cellStyle name="Moneda 6 2 4 2 3" xfId="2002" xr:uid="{00000000-0005-0000-0000-0000FA070000}"/>
    <cellStyle name="Moneda 6 2 4 2 3 2" xfId="2003" xr:uid="{00000000-0005-0000-0000-0000FB070000}"/>
    <cellStyle name="Moneda 6 2 4 2 4" xfId="2004" xr:uid="{00000000-0005-0000-0000-0000FC070000}"/>
    <cellStyle name="Moneda 6 2 4 2 4 2" xfId="2005" xr:uid="{00000000-0005-0000-0000-0000FD070000}"/>
    <cellStyle name="Moneda 6 2 4 2 5" xfId="2006" xr:uid="{00000000-0005-0000-0000-0000FE070000}"/>
    <cellStyle name="Moneda 6 2 4 2 5 2" xfId="2007" xr:uid="{00000000-0005-0000-0000-0000FF070000}"/>
    <cellStyle name="Moneda 6 2 4 2 6" xfId="2008" xr:uid="{00000000-0005-0000-0000-000000080000}"/>
    <cellStyle name="Moneda 6 2 4 3" xfId="2009" xr:uid="{00000000-0005-0000-0000-000001080000}"/>
    <cellStyle name="Moneda 6 2 4 3 2" xfId="2010" xr:uid="{00000000-0005-0000-0000-000002080000}"/>
    <cellStyle name="Moneda 6 2 4 3 2 2" xfId="2011" xr:uid="{00000000-0005-0000-0000-000003080000}"/>
    <cellStyle name="Moneda 6 2 4 3 3" xfId="2012" xr:uid="{00000000-0005-0000-0000-000004080000}"/>
    <cellStyle name="Moneda 6 2 4 3 3 2" xfId="2013" xr:uid="{00000000-0005-0000-0000-000005080000}"/>
    <cellStyle name="Moneda 6 2 4 3 4" xfId="2014" xr:uid="{00000000-0005-0000-0000-000006080000}"/>
    <cellStyle name="Moneda 6 2 4 3 4 2" xfId="2015" xr:uid="{00000000-0005-0000-0000-000007080000}"/>
    <cellStyle name="Moneda 6 2 4 3 5" xfId="2016" xr:uid="{00000000-0005-0000-0000-000008080000}"/>
    <cellStyle name="Moneda 6 2 4 4" xfId="2017" xr:uid="{00000000-0005-0000-0000-000009080000}"/>
    <cellStyle name="Moneda 6 2 4 4 2" xfId="2018" xr:uid="{00000000-0005-0000-0000-00000A080000}"/>
    <cellStyle name="Moneda 6 2 4 5" xfId="2019" xr:uid="{00000000-0005-0000-0000-00000B080000}"/>
    <cellStyle name="Moneda 6 2 4 5 2" xfId="2020" xr:uid="{00000000-0005-0000-0000-00000C080000}"/>
    <cellStyle name="Moneda 6 2 4 6" xfId="2021" xr:uid="{00000000-0005-0000-0000-00000D080000}"/>
    <cellStyle name="Moneda 6 2 4 6 2" xfId="2022" xr:uid="{00000000-0005-0000-0000-00000E080000}"/>
    <cellStyle name="Moneda 6 2 4 7" xfId="2023" xr:uid="{00000000-0005-0000-0000-00000F080000}"/>
    <cellStyle name="Moneda 6 2 5" xfId="2024" xr:uid="{00000000-0005-0000-0000-000010080000}"/>
    <cellStyle name="Moneda 6 2 5 2" xfId="2025" xr:uid="{00000000-0005-0000-0000-000011080000}"/>
    <cellStyle name="Moneda 6 2 5 2 2" xfId="2026" xr:uid="{00000000-0005-0000-0000-000012080000}"/>
    <cellStyle name="Moneda 6 2 5 2 2 2" xfId="2027" xr:uid="{00000000-0005-0000-0000-000013080000}"/>
    <cellStyle name="Moneda 6 2 5 2 3" xfId="2028" xr:uid="{00000000-0005-0000-0000-000014080000}"/>
    <cellStyle name="Moneda 6 2 5 2 3 2" xfId="2029" xr:uid="{00000000-0005-0000-0000-000015080000}"/>
    <cellStyle name="Moneda 6 2 5 2 4" xfId="2030" xr:uid="{00000000-0005-0000-0000-000016080000}"/>
    <cellStyle name="Moneda 6 2 5 2 4 2" xfId="2031" xr:uid="{00000000-0005-0000-0000-000017080000}"/>
    <cellStyle name="Moneda 6 2 5 2 5" xfId="2032" xr:uid="{00000000-0005-0000-0000-000018080000}"/>
    <cellStyle name="Moneda 6 2 5 3" xfId="2033" xr:uid="{00000000-0005-0000-0000-000019080000}"/>
    <cellStyle name="Moneda 6 2 5 3 2" xfId="2034" xr:uid="{00000000-0005-0000-0000-00001A080000}"/>
    <cellStyle name="Moneda 6 2 5 4" xfId="2035" xr:uid="{00000000-0005-0000-0000-00001B080000}"/>
    <cellStyle name="Moneda 6 2 5 4 2" xfId="2036" xr:uid="{00000000-0005-0000-0000-00001C080000}"/>
    <cellStyle name="Moneda 6 2 5 5" xfId="2037" xr:uid="{00000000-0005-0000-0000-00001D080000}"/>
    <cellStyle name="Moneda 6 2 5 5 2" xfId="2038" xr:uid="{00000000-0005-0000-0000-00001E080000}"/>
    <cellStyle name="Moneda 6 2 5 6" xfId="2039" xr:uid="{00000000-0005-0000-0000-00001F080000}"/>
    <cellStyle name="Moneda 6 2 6" xfId="2040" xr:uid="{00000000-0005-0000-0000-000020080000}"/>
    <cellStyle name="Moneda 6 2 6 2" xfId="2041" xr:uid="{00000000-0005-0000-0000-000021080000}"/>
    <cellStyle name="Moneda 6 2 6 2 2" xfId="2042" xr:uid="{00000000-0005-0000-0000-000022080000}"/>
    <cellStyle name="Moneda 6 2 6 3" xfId="2043" xr:uid="{00000000-0005-0000-0000-000023080000}"/>
    <cellStyle name="Moneda 6 2 6 3 2" xfId="2044" xr:uid="{00000000-0005-0000-0000-000024080000}"/>
    <cellStyle name="Moneda 6 2 6 4" xfId="2045" xr:uid="{00000000-0005-0000-0000-000025080000}"/>
    <cellStyle name="Moneda 6 2 6 4 2" xfId="2046" xr:uid="{00000000-0005-0000-0000-000026080000}"/>
    <cellStyle name="Moneda 6 2 6 5" xfId="2047" xr:uid="{00000000-0005-0000-0000-000027080000}"/>
    <cellStyle name="Moneda 6 2 7" xfId="2048" xr:uid="{00000000-0005-0000-0000-000028080000}"/>
    <cellStyle name="Moneda 6 2 7 2" xfId="2049" xr:uid="{00000000-0005-0000-0000-000029080000}"/>
    <cellStyle name="Moneda 6 2 8" xfId="2050" xr:uid="{00000000-0005-0000-0000-00002A080000}"/>
    <cellStyle name="Moneda 6 2 8 2" xfId="2051" xr:uid="{00000000-0005-0000-0000-00002B080000}"/>
    <cellStyle name="Moneda 6 2 9" xfId="2052" xr:uid="{00000000-0005-0000-0000-00002C080000}"/>
    <cellStyle name="Moneda 6 2 9 2" xfId="2053" xr:uid="{00000000-0005-0000-0000-00002D080000}"/>
    <cellStyle name="Moneda 6 3" xfId="2054" xr:uid="{00000000-0005-0000-0000-00002E080000}"/>
    <cellStyle name="Moneda 6 3 2" xfId="2055" xr:uid="{00000000-0005-0000-0000-00002F080000}"/>
    <cellStyle name="Moneda 6 3 2 2" xfId="2056" xr:uid="{00000000-0005-0000-0000-000030080000}"/>
    <cellStyle name="Moneda 6 3 2 2 2" xfId="2057" xr:uid="{00000000-0005-0000-0000-000031080000}"/>
    <cellStyle name="Moneda 6 3 2 2 2 2" xfId="2058" xr:uid="{00000000-0005-0000-0000-000032080000}"/>
    <cellStyle name="Moneda 6 3 2 2 3" xfId="2059" xr:uid="{00000000-0005-0000-0000-000033080000}"/>
    <cellStyle name="Moneda 6 3 2 2 3 2" xfId="2060" xr:uid="{00000000-0005-0000-0000-000034080000}"/>
    <cellStyle name="Moneda 6 3 2 2 4" xfId="2061" xr:uid="{00000000-0005-0000-0000-000035080000}"/>
    <cellStyle name="Moneda 6 3 2 2 4 2" xfId="2062" xr:uid="{00000000-0005-0000-0000-000036080000}"/>
    <cellStyle name="Moneda 6 3 2 2 5" xfId="2063" xr:uid="{00000000-0005-0000-0000-000037080000}"/>
    <cellStyle name="Moneda 6 3 2 3" xfId="2064" xr:uid="{00000000-0005-0000-0000-000038080000}"/>
    <cellStyle name="Moneda 6 3 2 3 2" xfId="2065" xr:uid="{00000000-0005-0000-0000-000039080000}"/>
    <cellStyle name="Moneda 6 3 2 4" xfId="2066" xr:uid="{00000000-0005-0000-0000-00003A080000}"/>
    <cellStyle name="Moneda 6 3 2 4 2" xfId="2067" xr:uid="{00000000-0005-0000-0000-00003B080000}"/>
    <cellStyle name="Moneda 6 3 2 5" xfId="2068" xr:uid="{00000000-0005-0000-0000-00003C080000}"/>
    <cellStyle name="Moneda 6 3 2 5 2" xfId="2069" xr:uid="{00000000-0005-0000-0000-00003D080000}"/>
    <cellStyle name="Moneda 6 3 2 6" xfId="2070" xr:uid="{00000000-0005-0000-0000-00003E080000}"/>
    <cellStyle name="Moneda 6 3 3" xfId="2071" xr:uid="{00000000-0005-0000-0000-00003F080000}"/>
    <cellStyle name="Moneda 6 3 3 2" xfId="2072" xr:uid="{00000000-0005-0000-0000-000040080000}"/>
    <cellStyle name="Moneda 6 3 3 2 2" xfId="2073" xr:uid="{00000000-0005-0000-0000-000041080000}"/>
    <cellStyle name="Moneda 6 3 3 3" xfId="2074" xr:uid="{00000000-0005-0000-0000-000042080000}"/>
    <cellStyle name="Moneda 6 3 3 3 2" xfId="2075" xr:uid="{00000000-0005-0000-0000-000043080000}"/>
    <cellStyle name="Moneda 6 3 3 4" xfId="2076" xr:uid="{00000000-0005-0000-0000-000044080000}"/>
    <cellStyle name="Moneda 6 3 3 4 2" xfId="2077" xr:uid="{00000000-0005-0000-0000-000045080000}"/>
    <cellStyle name="Moneda 6 3 3 5" xfId="2078" xr:uid="{00000000-0005-0000-0000-000046080000}"/>
    <cellStyle name="Moneda 6 3 4" xfId="2079" xr:uid="{00000000-0005-0000-0000-000047080000}"/>
    <cellStyle name="Moneda 6 3 4 2" xfId="2080" xr:uid="{00000000-0005-0000-0000-000048080000}"/>
    <cellStyle name="Moneda 6 3 5" xfId="2081" xr:uid="{00000000-0005-0000-0000-000049080000}"/>
    <cellStyle name="Moneda 6 3 5 2" xfId="2082" xr:uid="{00000000-0005-0000-0000-00004A080000}"/>
    <cellStyle name="Moneda 6 3 6" xfId="2083" xr:uid="{00000000-0005-0000-0000-00004B080000}"/>
    <cellStyle name="Moneda 6 3 6 2" xfId="2084" xr:uid="{00000000-0005-0000-0000-00004C080000}"/>
    <cellStyle name="Moneda 6 3 7" xfId="2085" xr:uid="{00000000-0005-0000-0000-00004D080000}"/>
    <cellStyle name="Moneda 6 4" xfId="2086" xr:uid="{00000000-0005-0000-0000-00004E080000}"/>
    <cellStyle name="Moneda 6 4 2" xfId="2087" xr:uid="{00000000-0005-0000-0000-00004F080000}"/>
    <cellStyle name="Moneda 6 4 2 2" xfId="2088" xr:uid="{00000000-0005-0000-0000-000050080000}"/>
    <cellStyle name="Moneda 6 4 2 2 2" xfId="2089" xr:uid="{00000000-0005-0000-0000-000051080000}"/>
    <cellStyle name="Moneda 6 4 2 2 2 2" xfId="2090" xr:uid="{00000000-0005-0000-0000-000052080000}"/>
    <cellStyle name="Moneda 6 4 2 2 3" xfId="2091" xr:uid="{00000000-0005-0000-0000-000053080000}"/>
    <cellStyle name="Moneda 6 4 2 2 3 2" xfId="2092" xr:uid="{00000000-0005-0000-0000-000054080000}"/>
    <cellStyle name="Moneda 6 4 2 2 4" xfId="2093" xr:uid="{00000000-0005-0000-0000-000055080000}"/>
    <cellStyle name="Moneda 6 4 2 2 4 2" xfId="2094" xr:uid="{00000000-0005-0000-0000-000056080000}"/>
    <cellStyle name="Moneda 6 4 2 2 5" xfId="2095" xr:uid="{00000000-0005-0000-0000-000057080000}"/>
    <cellStyle name="Moneda 6 4 2 3" xfId="2096" xr:uid="{00000000-0005-0000-0000-000058080000}"/>
    <cellStyle name="Moneda 6 4 2 3 2" xfId="2097" xr:uid="{00000000-0005-0000-0000-000059080000}"/>
    <cellStyle name="Moneda 6 4 2 4" xfId="2098" xr:uid="{00000000-0005-0000-0000-00005A080000}"/>
    <cellStyle name="Moneda 6 4 2 4 2" xfId="2099" xr:uid="{00000000-0005-0000-0000-00005B080000}"/>
    <cellStyle name="Moneda 6 4 2 5" xfId="2100" xr:uid="{00000000-0005-0000-0000-00005C080000}"/>
    <cellStyle name="Moneda 6 4 2 5 2" xfId="2101" xr:uid="{00000000-0005-0000-0000-00005D080000}"/>
    <cellStyle name="Moneda 6 4 2 6" xfId="2102" xr:uid="{00000000-0005-0000-0000-00005E080000}"/>
    <cellStyle name="Moneda 6 4 3" xfId="2103" xr:uid="{00000000-0005-0000-0000-00005F080000}"/>
    <cellStyle name="Moneda 6 4 3 2" xfId="2104" xr:uid="{00000000-0005-0000-0000-000060080000}"/>
    <cellStyle name="Moneda 6 4 3 2 2" xfId="2105" xr:uid="{00000000-0005-0000-0000-000061080000}"/>
    <cellStyle name="Moneda 6 4 3 3" xfId="2106" xr:uid="{00000000-0005-0000-0000-000062080000}"/>
    <cellStyle name="Moneda 6 4 3 3 2" xfId="2107" xr:uid="{00000000-0005-0000-0000-000063080000}"/>
    <cellStyle name="Moneda 6 4 3 4" xfId="2108" xr:uid="{00000000-0005-0000-0000-000064080000}"/>
    <cellStyle name="Moneda 6 4 3 4 2" xfId="2109" xr:uid="{00000000-0005-0000-0000-000065080000}"/>
    <cellStyle name="Moneda 6 4 3 5" xfId="2110" xr:uid="{00000000-0005-0000-0000-000066080000}"/>
    <cellStyle name="Moneda 6 4 4" xfId="2111" xr:uid="{00000000-0005-0000-0000-000067080000}"/>
    <cellStyle name="Moneda 6 4 4 2" xfId="2112" xr:uid="{00000000-0005-0000-0000-000068080000}"/>
    <cellStyle name="Moneda 6 4 5" xfId="2113" xr:uid="{00000000-0005-0000-0000-000069080000}"/>
    <cellStyle name="Moneda 6 4 5 2" xfId="2114" xr:uid="{00000000-0005-0000-0000-00006A080000}"/>
    <cellStyle name="Moneda 6 4 6" xfId="2115" xr:uid="{00000000-0005-0000-0000-00006B080000}"/>
    <cellStyle name="Moneda 6 4 6 2" xfId="2116" xr:uid="{00000000-0005-0000-0000-00006C080000}"/>
    <cellStyle name="Moneda 6 4 7" xfId="2117" xr:uid="{00000000-0005-0000-0000-00006D080000}"/>
    <cellStyle name="Moneda 6 5" xfId="2118" xr:uid="{00000000-0005-0000-0000-00006E080000}"/>
    <cellStyle name="Moneda 6 5 2" xfId="2119" xr:uid="{00000000-0005-0000-0000-00006F080000}"/>
    <cellStyle name="Moneda 6 5 2 2" xfId="2120" xr:uid="{00000000-0005-0000-0000-000070080000}"/>
    <cellStyle name="Moneda 6 5 2 2 2" xfId="2121" xr:uid="{00000000-0005-0000-0000-000071080000}"/>
    <cellStyle name="Moneda 6 5 2 2 2 2" xfId="2122" xr:uid="{00000000-0005-0000-0000-000072080000}"/>
    <cellStyle name="Moneda 6 5 2 2 3" xfId="2123" xr:uid="{00000000-0005-0000-0000-000073080000}"/>
    <cellStyle name="Moneda 6 5 2 2 3 2" xfId="2124" xr:uid="{00000000-0005-0000-0000-000074080000}"/>
    <cellStyle name="Moneda 6 5 2 2 4" xfId="2125" xr:uid="{00000000-0005-0000-0000-000075080000}"/>
    <cellStyle name="Moneda 6 5 2 2 4 2" xfId="2126" xr:uid="{00000000-0005-0000-0000-000076080000}"/>
    <cellStyle name="Moneda 6 5 2 2 5" xfId="2127" xr:uid="{00000000-0005-0000-0000-000077080000}"/>
    <cellStyle name="Moneda 6 5 2 3" xfId="2128" xr:uid="{00000000-0005-0000-0000-000078080000}"/>
    <cellStyle name="Moneda 6 5 2 3 2" xfId="2129" xr:uid="{00000000-0005-0000-0000-000079080000}"/>
    <cellStyle name="Moneda 6 5 2 4" xfId="2130" xr:uid="{00000000-0005-0000-0000-00007A080000}"/>
    <cellStyle name="Moneda 6 5 2 4 2" xfId="2131" xr:uid="{00000000-0005-0000-0000-00007B080000}"/>
    <cellStyle name="Moneda 6 5 2 5" xfId="2132" xr:uid="{00000000-0005-0000-0000-00007C080000}"/>
    <cellStyle name="Moneda 6 5 2 5 2" xfId="2133" xr:uid="{00000000-0005-0000-0000-00007D080000}"/>
    <cellStyle name="Moneda 6 5 2 6" xfId="2134" xr:uid="{00000000-0005-0000-0000-00007E080000}"/>
    <cellStyle name="Moneda 6 5 3" xfId="2135" xr:uid="{00000000-0005-0000-0000-00007F080000}"/>
    <cellStyle name="Moneda 6 5 3 2" xfId="2136" xr:uid="{00000000-0005-0000-0000-000080080000}"/>
    <cellStyle name="Moneda 6 5 3 2 2" xfId="2137" xr:uid="{00000000-0005-0000-0000-000081080000}"/>
    <cellStyle name="Moneda 6 5 3 3" xfId="2138" xr:uid="{00000000-0005-0000-0000-000082080000}"/>
    <cellStyle name="Moneda 6 5 3 3 2" xfId="2139" xr:uid="{00000000-0005-0000-0000-000083080000}"/>
    <cellStyle name="Moneda 6 5 3 4" xfId="2140" xr:uid="{00000000-0005-0000-0000-000084080000}"/>
    <cellStyle name="Moneda 6 5 3 4 2" xfId="2141" xr:uid="{00000000-0005-0000-0000-000085080000}"/>
    <cellStyle name="Moneda 6 5 3 5" xfId="2142" xr:uid="{00000000-0005-0000-0000-000086080000}"/>
    <cellStyle name="Moneda 6 5 4" xfId="2143" xr:uid="{00000000-0005-0000-0000-000087080000}"/>
    <cellStyle name="Moneda 6 5 4 2" xfId="2144" xr:uid="{00000000-0005-0000-0000-000088080000}"/>
    <cellStyle name="Moneda 6 5 5" xfId="2145" xr:uid="{00000000-0005-0000-0000-000089080000}"/>
    <cellStyle name="Moneda 6 5 5 2" xfId="2146" xr:uid="{00000000-0005-0000-0000-00008A080000}"/>
    <cellStyle name="Moneda 6 5 6" xfId="2147" xr:uid="{00000000-0005-0000-0000-00008B080000}"/>
    <cellStyle name="Moneda 6 5 6 2" xfId="2148" xr:uid="{00000000-0005-0000-0000-00008C080000}"/>
    <cellStyle name="Moneda 6 5 7" xfId="2149" xr:uid="{00000000-0005-0000-0000-00008D080000}"/>
    <cellStyle name="Moneda 6 6" xfId="2150" xr:uid="{00000000-0005-0000-0000-00008E080000}"/>
    <cellStyle name="Moneda 6 6 2" xfId="2151" xr:uid="{00000000-0005-0000-0000-00008F080000}"/>
    <cellStyle name="Moneda 6 6 2 2" xfId="2152" xr:uid="{00000000-0005-0000-0000-000090080000}"/>
    <cellStyle name="Moneda 6 6 2 2 2" xfId="2153" xr:uid="{00000000-0005-0000-0000-000091080000}"/>
    <cellStyle name="Moneda 6 6 2 3" xfId="2154" xr:uid="{00000000-0005-0000-0000-000092080000}"/>
    <cellStyle name="Moneda 6 6 2 3 2" xfId="2155" xr:uid="{00000000-0005-0000-0000-000093080000}"/>
    <cellStyle name="Moneda 6 6 2 4" xfId="2156" xr:uid="{00000000-0005-0000-0000-000094080000}"/>
    <cellStyle name="Moneda 6 6 2 4 2" xfId="2157" xr:uid="{00000000-0005-0000-0000-000095080000}"/>
    <cellStyle name="Moneda 6 6 2 5" xfId="2158" xr:uid="{00000000-0005-0000-0000-000096080000}"/>
    <cellStyle name="Moneda 6 6 3" xfId="2159" xr:uid="{00000000-0005-0000-0000-000097080000}"/>
    <cellStyle name="Moneda 6 6 3 2" xfId="2160" xr:uid="{00000000-0005-0000-0000-000098080000}"/>
    <cellStyle name="Moneda 6 6 4" xfId="2161" xr:uid="{00000000-0005-0000-0000-000099080000}"/>
    <cellStyle name="Moneda 6 6 4 2" xfId="2162" xr:uid="{00000000-0005-0000-0000-00009A080000}"/>
    <cellStyle name="Moneda 6 6 5" xfId="2163" xr:uid="{00000000-0005-0000-0000-00009B080000}"/>
    <cellStyle name="Moneda 6 6 5 2" xfId="2164" xr:uid="{00000000-0005-0000-0000-00009C080000}"/>
    <cellStyle name="Moneda 6 6 6" xfId="2165" xr:uid="{00000000-0005-0000-0000-00009D080000}"/>
    <cellStyle name="Moneda 6 7" xfId="2166" xr:uid="{00000000-0005-0000-0000-00009E080000}"/>
    <cellStyle name="Moneda 6 7 2" xfId="2167" xr:uid="{00000000-0005-0000-0000-00009F080000}"/>
    <cellStyle name="Moneda 6 7 2 2" xfId="2168" xr:uid="{00000000-0005-0000-0000-0000A0080000}"/>
    <cellStyle name="Moneda 6 7 3" xfId="2169" xr:uid="{00000000-0005-0000-0000-0000A1080000}"/>
    <cellStyle name="Moneda 6 7 3 2" xfId="2170" xr:uid="{00000000-0005-0000-0000-0000A2080000}"/>
    <cellStyle name="Moneda 6 7 4" xfId="2171" xr:uid="{00000000-0005-0000-0000-0000A3080000}"/>
    <cellStyle name="Moneda 6 7 4 2" xfId="2172" xr:uid="{00000000-0005-0000-0000-0000A4080000}"/>
    <cellStyle name="Moneda 6 7 5" xfId="2173" xr:uid="{00000000-0005-0000-0000-0000A5080000}"/>
    <cellStyle name="Moneda 6 8" xfId="2174" xr:uid="{00000000-0005-0000-0000-0000A6080000}"/>
    <cellStyle name="Moneda 6 8 2" xfId="2175" xr:uid="{00000000-0005-0000-0000-0000A7080000}"/>
    <cellStyle name="Moneda 6 9" xfId="2176" xr:uid="{00000000-0005-0000-0000-0000A8080000}"/>
    <cellStyle name="Moneda 6 9 2" xfId="2177" xr:uid="{00000000-0005-0000-0000-0000A9080000}"/>
    <cellStyle name="Moneda 7" xfId="2178" xr:uid="{00000000-0005-0000-0000-0000AA080000}"/>
    <cellStyle name="Moneda 7 10" xfId="2179" xr:uid="{00000000-0005-0000-0000-0000AB080000}"/>
    <cellStyle name="Moneda 7 10 2" xfId="2180" xr:uid="{00000000-0005-0000-0000-0000AC080000}"/>
    <cellStyle name="Moneda 7 11" xfId="2181" xr:uid="{00000000-0005-0000-0000-0000AD080000}"/>
    <cellStyle name="Moneda 7 12" xfId="2182" xr:uid="{00000000-0005-0000-0000-0000AE080000}"/>
    <cellStyle name="Moneda 7 2" xfId="2183" xr:uid="{00000000-0005-0000-0000-0000AF080000}"/>
    <cellStyle name="Moneda 7 2 10" xfId="2184" xr:uid="{00000000-0005-0000-0000-0000B0080000}"/>
    <cellStyle name="Moneda 7 2 11" xfId="2185" xr:uid="{00000000-0005-0000-0000-0000B1080000}"/>
    <cellStyle name="Moneda 7 2 2" xfId="2186" xr:uid="{00000000-0005-0000-0000-0000B2080000}"/>
    <cellStyle name="Moneda 7 2 2 2" xfId="2187" xr:uid="{00000000-0005-0000-0000-0000B3080000}"/>
    <cellStyle name="Moneda 7 2 2 2 2" xfId="2188" xr:uid="{00000000-0005-0000-0000-0000B4080000}"/>
    <cellStyle name="Moneda 7 2 2 2 2 2" xfId="2189" xr:uid="{00000000-0005-0000-0000-0000B5080000}"/>
    <cellStyle name="Moneda 7 2 2 2 2 2 2" xfId="2190" xr:uid="{00000000-0005-0000-0000-0000B6080000}"/>
    <cellStyle name="Moneda 7 2 2 2 2 3" xfId="2191" xr:uid="{00000000-0005-0000-0000-0000B7080000}"/>
    <cellStyle name="Moneda 7 2 2 2 2 3 2" xfId="2192" xr:uid="{00000000-0005-0000-0000-0000B8080000}"/>
    <cellStyle name="Moneda 7 2 2 2 2 4" xfId="2193" xr:uid="{00000000-0005-0000-0000-0000B9080000}"/>
    <cellStyle name="Moneda 7 2 2 2 2 4 2" xfId="2194" xr:uid="{00000000-0005-0000-0000-0000BA080000}"/>
    <cellStyle name="Moneda 7 2 2 2 2 5" xfId="2195" xr:uid="{00000000-0005-0000-0000-0000BB080000}"/>
    <cellStyle name="Moneda 7 2 2 2 3" xfId="2196" xr:uid="{00000000-0005-0000-0000-0000BC080000}"/>
    <cellStyle name="Moneda 7 2 2 2 3 2" xfId="2197" xr:uid="{00000000-0005-0000-0000-0000BD080000}"/>
    <cellStyle name="Moneda 7 2 2 2 4" xfId="2198" xr:uid="{00000000-0005-0000-0000-0000BE080000}"/>
    <cellStyle name="Moneda 7 2 2 2 4 2" xfId="2199" xr:uid="{00000000-0005-0000-0000-0000BF080000}"/>
    <cellStyle name="Moneda 7 2 2 2 5" xfId="2200" xr:uid="{00000000-0005-0000-0000-0000C0080000}"/>
    <cellStyle name="Moneda 7 2 2 2 5 2" xfId="2201" xr:uid="{00000000-0005-0000-0000-0000C1080000}"/>
    <cellStyle name="Moneda 7 2 2 2 6" xfId="2202" xr:uid="{00000000-0005-0000-0000-0000C2080000}"/>
    <cellStyle name="Moneda 7 2 2 3" xfId="2203" xr:uid="{00000000-0005-0000-0000-0000C3080000}"/>
    <cellStyle name="Moneda 7 2 2 3 2" xfId="2204" xr:uid="{00000000-0005-0000-0000-0000C4080000}"/>
    <cellStyle name="Moneda 7 2 2 3 2 2" xfId="2205" xr:uid="{00000000-0005-0000-0000-0000C5080000}"/>
    <cellStyle name="Moneda 7 2 2 3 3" xfId="2206" xr:uid="{00000000-0005-0000-0000-0000C6080000}"/>
    <cellStyle name="Moneda 7 2 2 3 3 2" xfId="2207" xr:uid="{00000000-0005-0000-0000-0000C7080000}"/>
    <cellStyle name="Moneda 7 2 2 3 4" xfId="2208" xr:uid="{00000000-0005-0000-0000-0000C8080000}"/>
    <cellStyle name="Moneda 7 2 2 3 4 2" xfId="2209" xr:uid="{00000000-0005-0000-0000-0000C9080000}"/>
    <cellStyle name="Moneda 7 2 2 3 5" xfId="2210" xr:uid="{00000000-0005-0000-0000-0000CA080000}"/>
    <cellStyle name="Moneda 7 2 2 4" xfId="2211" xr:uid="{00000000-0005-0000-0000-0000CB080000}"/>
    <cellStyle name="Moneda 7 2 2 4 2" xfId="2212" xr:uid="{00000000-0005-0000-0000-0000CC080000}"/>
    <cellStyle name="Moneda 7 2 2 5" xfId="2213" xr:uid="{00000000-0005-0000-0000-0000CD080000}"/>
    <cellStyle name="Moneda 7 2 2 5 2" xfId="2214" xr:uid="{00000000-0005-0000-0000-0000CE080000}"/>
    <cellStyle name="Moneda 7 2 2 6" xfId="2215" xr:uid="{00000000-0005-0000-0000-0000CF080000}"/>
    <cellStyle name="Moneda 7 2 2 6 2" xfId="2216" xr:uid="{00000000-0005-0000-0000-0000D0080000}"/>
    <cellStyle name="Moneda 7 2 2 7" xfId="2217" xr:uid="{00000000-0005-0000-0000-0000D1080000}"/>
    <cellStyle name="Moneda 7 2 3" xfId="2218" xr:uid="{00000000-0005-0000-0000-0000D2080000}"/>
    <cellStyle name="Moneda 7 2 3 2" xfId="2219" xr:uid="{00000000-0005-0000-0000-0000D3080000}"/>
    <cellStyle name="Moneda 7 2 3 2 2" xfId="2220" xr:uid="{00000000-0005-0000-0000-0000D4080000}"/>
    <cellStyle name="Moneda 7 2 3 2 2 2" xfId="2221" xr:uid="{00000000-0005-0000-0000-0000D5080000}"/>
    <cellStyle name="Moneda 7 2 3 2 2 2 2" xfId="2222" xr:uid="{00000000-0005-0000-0000-0000D6080000}"/>
    <cellStyle name="Moneda 7 2 3 2 2 3" xfId="2223" xr:uid="{00000000-0005-0000-0000-0000D7080000}"/>
    <cellStyle name="Moneda 7 2 3 2 2 3 2" xfId="2224" xr:uid="{00000000-0005-0000-0000-0000D8080000}"/>
    <cellStyle name="Moneda 7 2 3 2 2 4" xfId="2225" xr:uid="{00000000-0005-0000-0000-0000D9080000}"/>
    <cellStyle name="Moneda 7 2 3 2 2 4 2" xfId="2226" xr:uid="{00000000-0005-0000-0000-0000DA080000}"/>
    <cellStyle name="Moneda 7 2 3 2 2 5" xfId="2227" xr:uid="{00000000-0005-0000-0000-0000DB080000}"/>
    <cellStyle name="Moneda 7 2 3 2 3" xfId="2228" xr:uid="{00000000-0005-0000-0000-0000DC080000}"/>
    <cellStyle name="Moneda 7 2 3 2 3 2" xfId="2229" xr:uid="{00000000-0005-0000-0000-0000DD080000}"/>
    <cellStyle name="Moneda 7 2 3 2 4" xfId="2230" xr:uid="{00000000-0005-0000-0000-0000DE080000}"/>
    <cellStyle name="Moneda 7 2 3 2 4 2" xfId="2231" xr:uid="{00000000-0005-0000-0000-0000DF080000}"/>
    <cellStyle name="Moneda 7 2 3 2 5" xfId="2232" xr:uid="{00000000-0005-0000-0000-0000E0080000}"/>
    <cellStyle name="Moneda 7 2 3 2 5 2" xfId="2233" xr:uid="{00000000-0005-0000-0000-0000E1080000}"/>
    <cellStyle name="Moneda 7 2 3 2 6" xfId="2234" xr:uid="{00000000-0005-0000-0000-0000E2080000}"/>
    <cellStyle name="Moneda 7 2 3 3" xfId="2235" xr:uid="{00000000-0005-0000-0000-0000E3080000}"/>
    <cellStyle name="Moneda 7 2 3 3 2" xfId="2236" xr:uid="{00000000-0005-0000-0000-0000E4080000}"/>
    <cellStyle name="Moneda 7 2 3 3 2 2" xfId="2237" xr:uid="{00000000-0005-0000-0000-0000E5080000}"/>
    <cellStyle name="Moneda 7 2 3 3 3" xfId="2238" xr:uid="{00000000-0005-0000-0000-0000E6080000}"/>
    <cellStyle name="Moneda 7 2 3 3 3 2" xfId="2239" xr:uid="{00000000-0005-0000-0000-0000E7080000}"/>
    <cellStyle name="Moneda 7 2 3 3 4" xfId="2240" xr:uid="{00000000-0005-0000-0000-0000E8080000}"/>
    <cellStyle name="Moneda 7 2 3 3 4 2" xfId="2241" xr:uid="{00000000-0005-0000-0000-0000E9080000}"/>
    <cellStyle name="Moneda 7 2 3 3 5" xfId="2242" xr:uid="{00000000-0005-0000-0000-0000EA080000}"/>
    <cellStyle name="Moneda 7 2 3 4" xfId="2243" xr:uid="{00000000-0005-0000-0000-0000EB080000}"/>
    <cellStyle name="Moneda 7 2 3 4 2" xfId="2244" xr:uid="{00000000-0005-0000-0000-0000EC080000}"/>
    <cellStyle name="Moneda 7 2 3 5" xfId="2245" xr:uid="{00000000-0005-0000-0000-0000ED080000}"/>
    <cellStyle name="Moneda 7 2 3 5 2" xfId="2246" xr:uid="{00000000-0005-0000-0000-0000EE080000}"/>
    <cellStyle name="Moneda 7 2 3 6" xfId="2247" xr:uid="{00000000-0005-0000-0000-0000EF080000}"/>
    <cellStyle name="Moneda 7 2 3 6 2" xfId="2248" xr:uid="{00000000-0005-0000-0000-0000F0080000}"/>
    <cellStyle name="Moneda 7 2 3 7" xfId="2249" xr:uid="{00000000-0005-0000-0000-0000F1080000}"/>
    <cellStyle name="Moneda 7 2 4" xfId="2250" xr:uid="{00000000-0005-0000-0000-0000F2080000}"/>
    <cellStyle name="Moneda 7 2 4 2" xfId="2251" xr:uid="{00000000-0005-0000-0000-0000F3080000}"/>
    <cellStyle name="Moneda 7 2 4 2 2" xfId="2252" xr:uid="{00000000-0005-0000-0000-0000F4080000}"/>
    <cellStyle name="Moneda 7 2 4 2 2 2" xfId="2253" xr:uid="{00000000-0005-0000-0000-0000F5080000}"/>
    <cellStyle name="Moneda 7 2 4 2 2 2 2" xfId="2254" xr:uid="{00000000-0005-0000-0000-0000F6080000}"/>
    <cellStyle name="Moneda 7 2 4 2 2 3" xfId="2255" xr:uid="{00000000-0005-0000-0000-0000F7080000}"/>
    <cellStyle name="Moneda 7 2 4 2 2 3 2" xfId="2256" xr:uid="{00000000-0005-0000-0000-0000F8080000}"/>
    <cellStyle name="Moneda 7 2 4 2 2 4" xfId="2257" xr:uid="{00000000-0005-0000-0000-0000F9080000}"/>
    <cellStyle name="Moneda 7 2 4 2 2 4 2" xfId="2258" xr:uid="{00000000-0005-0000-0000-0000FA080000}"/>
    <cellStyle name="Moneda 7 2 4 2 2 5" xfId="2259" xr:uid="{00000000-0005-0000-0000-0000FB080000}"/>
    <cellStyle name="Moneda 7 2 4 2 3" xfId="2260" xr:uid="{00000000-0005-0000-0000-0000FC080000}"/>
    <cellStyle name="Moneda 7 2 4 2 3 2" xfId="2261" xr:uid="{00000000-0005-0000-0000-0000FD080000}"/>
    <cellStyle name="Moneda 7 2 4 2 4" xfId="2262" xr:uid="{00000000-0005-0000-0000-0000FE080000}"/>
    <cellStyle name="Moneda 7 2 4 2 4 2" xfId="2263" xr:uid="{00000000-0005-0000-0000-0000FF080000}"/>
    <cellStyle name="Moneda 7 2 4 2 5" xfId="2264" xr:uid="{00000000-0005-0000-0000-000000090000}"/>
    <cellStyle name="Moneda 7 2 4 2 5 2" xfId="2265" xr:uid="{00000000-0005-0000-0000-000001090000}"/>
    <cellStyle name="Moneda 7 2 4 2 6" xfId="2266" xr:uid="{00000000-0005-0000-0000-000002090000}"/>
    <cellStyle name="Moneda 7 2 4 3" xfId="2267" xr:uid="{00000000-0005-0000-0000-000003090000}"/>
    <cellStyle name="Moneda 7 2 4 3 2" xfId="2268" xr:uid="{00000000-0005-0000-0000-000004090000}"/>
    <cellStyle name="Moneda 7 2 4 3 2 2" xfId="2269" xr:uid="{00000000-0005-0000-0000-000005090000}"/>
    <cellStyle name="Moneda 7 2 4 3 3" xfId="2270" xr:uid="{00000000-0005-0000-0000-000006090000}"/>
    <cellStyle name="Moneda 7 2 4 3 3 2" xfId="2271" xr:uid="{00000000-0005-0000-0000-000007090000}"/>
    <cellStyle name="Moneda 7 2 4 3 4" xfId="2272" xr:uid="{00000000-0005-0000-0000-000008090000}"/>
    <cellStyle name="Moneda 7 2 4 3 4 2" xfId="2273" xr:uid="{00000000-0005-0000-0000-000009090000}"/>
    <cellStyle name="Moneda 7 2 4 3 5" xfId="2274" xr:uid="{00000000-0005-0000-0000-00000A090000}"/>
    <cellStyle name="Moneda 7 2 4 4" xfId="2275" xr:uid="{00000000-0005-0000-0000-00000B090000}"/>
    <cellStyle name="Moneda 7 2 4 4 2" xfId="2276" xr:uid="{00000000-0005-0000-0000-00000C090000}"/>
    <cellStyle name="Moneda 7 2 4 5" xfId="2277" xr:uid="{00000000-0005-0000-0000-00000D090000}"/>
    <cellStyle name="Moneda 7 2 4 5 2" xfId="2278" xr:uid="{00000000-0005-0000-0000-00000E090000}"/>
    <cellStyle name="Moneda 7 2 4 6" xfId="2279" xr:uid="{00000000-0005-0000-0000-00000F090000}"/>
    <cellStyle name="Moneda 7 2 4 6 2" xfId="2280" xr:uid="{00000000-0005-0000-0000-000010090000}"/>
    <cellStyle name="Moneda 7 2 4 7" xfId="2281" xr:uid="{00000000-0005-0000-0000-000011090000}"/>
    <cellStyle name="Moneda 7 2 5" xfId="2282" xr:uid="{00000000-0005-0000-0000-000012090000}"/>
    <cellStyle name="Moneda 7 2 5 2" xfId="2283" xr:uid="{00000000-0005-0000-0000-000013090000}"/>
    <cellStyle name="Moneda 7 2 5 2 2" xfId="2284" xr:uid="{00000000-0005-0000-0000-000014090000}"/>
    <cellStyle name="Moneda 7 2 5 2 2 2" xfId="2285" xr:uid="{00000000-0005-0000-0000-000015090000}"/>
    <cellStyle name="Moneda 7 2 5 2 3" xfId="2286" xr:uid="{00000000-0005-0000-0000-000016090000}"/>
    <cellStyle name="Moneda 7 2 5 2 3 2" xfId="2287" xr:uid="{00000000-0005-0000-0000-000017090000}"/>
    <cellStyle name="Moneda 7 2 5 2 4" xfId="2288" xr:uid="{00000000-0005-0000-0000-000018090000}"/>
    <cellStyle name="Moneda 7 2 5 2 4 2" xfId="2289" xr:uid="{00000000-0005-0000-0000-000019090000}"/>
    <cellStyle name="Moneda 7 2 5 2 5" xfId="2290" xr:uid="{00000000-0005-0000-0000-00001A090000}"/>
    <cellStyle name="Moneda 7 2 5 3" xfId="2291" xr:uid="{00000000-0005-0000-0000-00001B090000}"/>
    <cellStyle name="Moneda 7 2 5 3 2" xfId="2292" xr:uid="{00000000-0005-0000-0000-00001C090000}"/>
    <cellStyle name="Moneda 7 2 5 4" xfId="2293" xr:uid="{00000000-0005-0000-0000-00001D090000}"/>
    <cellStyle name="Moneda 7 2 5 4 2" xfId="2294" xr:uid="{00000000-0005-0000-0000-00001E090000}"/>
    <cellStyle name="Moneda 7 2 5 5" xfId="2295" xr:uid="{00000000-0005-0000-0000-00001F090000}"/>
    <cellStyle name="Moneda 7 2 5 5 2" xfId="2296" xr:uid="{00000000-0005-0000-0000-000020090000}"/>
    <cellStyle name="Moneda 7 2 5 6" xfId="2297" xr:uid="{00000000-0005-0000-0000-000021090000}"/>
    <cellStyle name="Moneda 7 2 6" xfId="2298" xr:uid="{00000000-0005-0000-0000-000022090000}"/>
    <cellStyle name="Moneda 7 2 6 2" xfId="2299" xr:uid="{00000000-0005-0000-0000-000023090000}"/>
    <cellStyle name="Moneda 7 2 6 2 2" xfId="2300" xr:uid="{00000000-0005-0000-0000-000024090000}"/>
    <cellStyle name="Moneda 7 2 6 3" xfId="2301" xr:uid="{00000000-0005-0000-0000-000025090000}"/>
    <cellStyle name="Moneda 7 2 6 3 2" xfId="2302" xr:uid="{00000000-0005-0000-0000-000026090000}"/>
    <cellStyle name="Moneda 7 2 6 4" xfId="2303" xr:uid="{00000000-0005-0000-0000-000027090000}"/>
    <cellStyle name="Moneda 7 2 6 4 2" xfId="2304" xr:uid="{00000000-0005-0000-0000-000028090000}"/>
    <cellStyle name="Moneda 7 2 6 5" xfId="2305" xr:uid="{00000000-0005-0000-0000-000029090000}"/>
    <cellStyle name="Moneda 7 2 7" xfId="2306" xr:uid="{00000000-0005-0000-0000-00002A090000}"/>
    <cellStyle name="Moneda 7 2 7 2" xfId="2307" xr:uid="{00000000-0005-0000-0000-00002B090000}"/>
    <cellStyle name="Moneda 7 2 8" xfId="2308" xr:uid="{00000000-0005-0000-0000-00002C090000}"/>
    <cellStyle name="Moneda 7 2 8 2" xfId="2309" xr:uid="{00000000-0005-0000-0000-00002D090000}"/>
    <cellStyle name="Moneda 7 2 9" xfId="2310" xr:uid="{00000000-0005-0000-0000-00002E090000}"/>
    <cellStyle name="Moneda 7 2 9 2" xfId="2311" xr:uid="{00000000-0005-0000-0000-00002F090000}"/>
    <cellStyle name="Moneda 7 3" xfId="2312" xr:uid="{00000000-0005-0000-0000-000030090000}"/>
    <cellStyle name="Moneda 7 3 2" xfId="2313" xr:uid="{00000000-0005-0000-0000-000031090000}"/>
    <cellStyle name="Moneda 7 3 2 2" xfId="2314" xr:uid="{00000000-0005-0000-0000-000032090000}"/>
    <cellStyle name="Moneda 7 3 2 2 2" xfId="2315" xr:uid="{00000000-0005-0000-0000-000033090000}"/>
    <cellStyle name="Moneda 7 3 2 2 2 2" xfId="2316" xr:uid="{00000000-0005-0000-0000-000034090000}"/>
    <cellStyle name="Moneda 7 3 2 2 3" xfId="2317" xr:uid="{00000000-0005-0000-0000-000035090000}"/>
    <cellStyle name="Moneda 7 3 2 2 3 2" xfId="2318" xr:uid="{00000000-0005-0000-0000-000036090000}"/>
    <cellStyle name="Moneda 7 3 2 2 4" xfId="2319" xr:uid="{00000000-0005-0000-0000-000037090000}"/>
    <cellStyle name="Moneda 7 3 2 2 4 2" xfId="2320" xr:uid="{00000000-0005-0000-0000-000038090000}"/>
    <cellStyle name="Moneda 7 3 2 2 5" xfId="2321" xr:uid="{00000000-0005-0000-0000-000039090000}"/>
    <cellStyle name="Moneda 7 3 2 3" xfId="2322" xr:uid="{00000000-0005-0000-0000-00003A090000}"/>
    <cellStyle name="Moneda 7 3 2 3 2" xfId="2323" xr:uid="{00000000-0005-0000-0000-00003B090000}"/>
    <cellStyle name="Moneda 7 3 2 4" xfId="2324" xr:uid="{00000000-0005-0000-0000-00003C090000}"/>
    <cellStyle name="Moneda 7 3 2 4 2" xfId="2325" xr:uid="{00000000-0005-0000-0000-00003D090000}"/>
    <cellStyle name="Moneda 7 3 2 5" xfId="2326" xr:uid="{00000000-0005-0000-0000-00003E090000}"/>
    <cellStyle name="Moneda 7 3 2 5 2" xfId="2327" xr:uid="{00000000-0005-0000-0000-00003F090000}"/>
    <cellStyle name="Moneda 7 3 2 6" xfId="2328" xr:uid="{00000000-0005-0000-0000-000040090000}"/>
    <cellStyle name="Moneda 7 3 3" xfId="2329" xr:uid="{00000000-0005-0000-0000-000041090000}"/>
    <cellStyle name="Moneda 7 3 3 2" xfId="2330" xr:uid="{00000000-0005-0000-0000-000042090000}"/>
    <cellStyle name="Moneda 7 3 3 2 2" xfId="2331" xr:uid="{00000000-0005-0000-0000-000043090000}"/>
    <cellStyle name="Moneda 7 3 3 3" xfId="2332" xr:uid="{00000000-0005-0000-0000-000044090000}"/>
    <cellStyle name="Moneda 7 3 3 3 2" xfId="2333" xr:uid="{00000000-0005-0000-0000-000045090000}"/>
    <cellStyle name="Moneda 7 3 3 4" xfId="2334" xr:uid="{00000000-0005-0000-0000-000046090000}"/>
    <cellStyle name="Moneda 7 3 3 4 2" xfId="2335" xr:uid="{00000000-0005-0000-0000-000047090000}"/>
    <cellStyle name="Moneda 7 3 3 5" xfId="2336" xr:uid="{00000000-0005-0000-0000-000048090000}"/>
    <cellStyle name="Moneda 7 3 4" xfId="2337" xr:uid="{00000000-0005-0000-0000-000049090000}"/>
    <cellStyle name="Moneda 7 3 4 2" xfId="2338" xr:uid="{00000000-0005-0000-0000-00004A090000}"/>
    <cellStyle name="Moneda 7 3 5" xfId="2339" xr:uid="{00000000-0005-0000-0000-00004B090000}"/>
    <cellStyle name="Moneda 7 3 5 2" xfId="2340" xr:uid="{00000000-0005-0000-0000-00004C090000}"/>
    <cellStyle name="Moneda 7 3 6" xfId="2341" xr:uid="{00000000-0005-0000-0000-00004D090000}"/>
    <cellStyle name="Moneda 7 3 6 2" xfId="2342" xr:uid="{00000000-0005-0000-0000-00004E090000}"/>
    <cellStyle name="Moneda 7 3 7" xfId="2343" xr:uid="{00000000-0005-0000-0000-00004F090000}"/>
    <cellStyle name="Moneda 7 4" xfId="2344" xr:uid="{00000000-0005-0000-0000-000050090000}"/>
    <cellStyle name="Moneda 7 4 2" xfId="2345" xr:uid="{00000000-0005-0000-0000-000051090000}"/>
    <cellStyle name="Moneda 7 4 2 2" xfId="2346" xr:uid="{00000000-0005-0000-0000-000052090000}"/>
    <cellStyle name="Moneda 7 4 2 2 2" xfId="2347" xr:uid="{00000000-0005-0000-0000-000053090000}"/>
    <cellStyle name="Moneda 7 4 2 2 2 2" xfId="2348" xr:uid="{00000000-0005-0000-0000-000054090000}"/>
    <cellStyle name="Moneda 7 4 2 2 3" xfId="2349" xr:uid="{00000000-0005-0000-0000-000055090000}"/>
    <cellStyle name="Moneda 7 4 2 2 3 2" xfId="2350" xr:uid="{00000000-0005-0000-0000-000056090000}"/>
    <cellStyle name="Moneda 7 4 2 2 4" xfId="2351" xr:uid="{00000000-0005-0000-0000-000057090000}"/>
    <cellStyle name="Moneda 7 4 2 2 4 2" xfId="2352" xr:uid="{00000000-0005-0000-0000-000058090000}"/>
    <cellStyle name="Moneda 7 4 2 2 5" xfId="2353" xr:uid="{00000000-0005-0000-0000-000059090000}"/>
    <cellStyle name="Moneda 7 4 2 3" xfId="2354" xr:uid="{00000000-0005-0000-0000-00005A090000}"/>
    <cellStyle name="Moneda 7 4 2 3 2" xfId="2355" xr:uid="{00000000-0005-0000-0000-00005B090000}"/>
    <cellStyle name="Moneda 7 4 2 4" xfId="2356" xr:uid="{00000000-0005-0000-0000-00005C090000}"/>
    <cellStyle name="Moneda 7 4 2 4 2" xfId="2357" xr:uid="{00000000-0005-0000-0000-00005D090000}"/>
    <cellStyle name="Moneda 7 4 2 5" xfId="2358" xr:uid="{00000000-0005-0000-0000-00005E090000}"/>
    <cellStyle name="Moneda 7 4 2 5 2" xfId="2359" xr:uid="{00000000-0005-0000-0000-00005F090000}"/>
    <cellStyle name="Moneda 7 4 2 6" xfId="2360" xr:uid="{00000000-0005-0000-0000-000060090000}"/>
    <cellStyle name="Moneda 7 4 3" xfId="2361" xr:uid="{00000000-0005-0000-0000-000061090000}"/>
    <cellStyle name="Moneda 7 4 3 2" xfId="2362" xr:uid="{00000000-0005-0000-0000-000062090000}"/>
    <cellStyle name="Moneda 7 4 3 2 2" xfId="2363" xr:uid="{00000000-0005-0000-0000-000063090000}"/>
    <cellStyle name="Moneda 7 4 3 3" xfId="2364" xr:uid="{00000000-0005-0000-0000-000064090000}"/>
    <cellStyle name="Moneda 7 4 3 3 2" xfId="2365" xr:uid="{00000000-0005-0000-0000-000065090000}"/>
    <cellStyle name="Moneda 7 4 3 4" xfId="2366" xr:uid="{00000000-0005-0000-0000-000066090000}"/>
    <cellStyle name="Moneda 7 4 3 4 2" xfId="2367" xr:uid="{00000000-0005-0000-0000-000067090000}"/>
    <cellStyle name="Moneda 7 4 3 5" xfId="2368" xr:uid="{00000000-0005-0000-0000-000068090000}"/>
    <cellStyle name="Moneda 7 4 4" xfId="2369" xr:uid="{00000000-0005-0000-0000-000069090000}"/>
    <cellStyle name="Moneda 7 4 4 2" xfId="2370" xr:uid="{00000000-0005-0000-0000-00006A090000}"/>
    <cellStyle name="Moneda 7 4 5" xfId="2371" xr:uid="{00000000-0005-0000-0000-00006B090000}"/>
    <cellStyle name="Moneda 7 4 5 2" xfId="2372" xr:uid="{00000000-0005-0000-0000-00006C090000}"/>
    <cellStyle name="Moneda 7 4 6" xfId="2373" xr:uid="{00000000-0005-0000-0000-00006D090000}"/>
    <cellStyle name="Moneda 7 4 6 2" xfId="2374" xr:uid="{00000000-0005-0000-0000-00006E090000}"/>
    <cellStyle name="Moneda 7 4 7" xfId="2375" xr:uid="{00000000-0005-0000-0000-00006F090000}"/>
    <cellStyle name="Moneda 7 5" xfId="2376" xr:uid="{00000000-0005-0000-0000-000070090000}"/>
    <cellStyle name="Moneda 7 5 2" xfId="2377" xr:uid="{00000000-0005-0000-0000-000071090000}"/>
    <cellStyle name="Moneda 7 5 2 2" xfId="2378" xr:uid="{00000000-0005-0000-0000-000072090000}"/>
    <cellStyle name="Moneda 7 5 2 2 2" xfId="2379" xr:uid="{00000000-0005-0000-0000-000073090000}"/>
    <cellStyle name="Moneda 7 5 2 2 2 2" xfId="2380" xr:uid="{00000000-0005-0000-0000-000074090000}"/>
    <cellStyle name="Moneda 7 5 2 2 3" xfId="2381" xr:uid="{00000000-0005-0000-0000-000075090000}"/>
    <cellStyle name="Moneda 7 5 2 2 3 2" xfId="2382" xr:uid="{00000000-0005-0000-0000-000076090000}"/>
    <cellStyle name="Moneda 7 5 2 2 4" xfId="2383" xr:uid="{00000000-0005-0000-0000-000077090000}"/>
    <cellStyle name="Moneda 7 5 2 2 4 2" xfId="2384" xr:uid="{00000000-0005-0000-0000-000078090000}"/>
    <cellStyle name="Moneda 7 5 2 2 5" xfId="2385" xr:uid="{00000000-0005-0000-0000-000079090000}"/>
    <cellStyle name="Moneda 7 5 2 3" xfId="2386" xr:uid="{00000000-0005-0000-0000-00007A090000}"/>
    <cellStyle name="Moneda 7 5 2 3 2" xfId="2387" xr:uid="{00000000-0005-0000-0000-00007B090000}"/>
    <cellStyle name="Moneda 7 5 2 4" xfId="2388" xr:uid="{00000000-0005-0000-0000-00007C090000}"/>
    <cellStyle name="Moneda 7 5 2 4 2" xfId="2389" xr:uid="{00000000-0005-0000-0000-00007D090000}"/>
    <cellStyle name="Moneda 7 5 2 5" xfId="2390" xr:uid="{00000000-0005-0000-0000-00007E090000}"/>
    <cellStyle name="Moneda 7 5 2 5 2" xfId="2391" xr:uid="{00000000-0005-0000-0000-00007F090000}"/>
    <cellStyle name="Moneda 7 5 2 6" xfId="2392" xr:uid="{00000000-0005-0000-0000-000080090000}"/>
    <cellStyle name="Moneda 7 5 3" xfId="2393" xr:uid="{00000000-0005-0000-0000-000081090000}"/>
    <cellStyle name="Moneda 7 5 3 2" xfId="2394" xr:uid="{00000000-0005-0000-0000-000082090000}"/>
    <cellStyle name="Moneda 7 5 3 2 2" xfId="2395" xr:uid="{00000000-0005-0000-0000-000083090000}"/>
    <cellStyle name="Moneda 7 5 3 3" xfId="2396" xr:uid="{00000000-0005-0000-0000-000084090000}"/>
    <cellStyle name="Moneda 7 5 3 3 2" xfId="2397" xr:uid="{00000000-0005-0000-0000-000085090000}"/>
    <cellStyle name="Moneda 7 5 3 4" xfId="2398" xr:uid="{00000000-0005-0000-0000-000086090000}"/>
    <cellStyle name="Moneda 7 5 3 4 2" xfId="2399" xr:uid="{00000000-0005-0000-0000-000087090000}"/>
    <cellStyle name="Moneda 7 5 3 5" xfId="2400" xr:uid="{00000000-0005-0000-0000-000088090000}"/>
    <cellStyle name="Moneda 7 5 4" xfId="2401" xr:uid="{00000000-0005-0000-0000-000089090000}"/>
    <cellStyle name="Moneda 7 5 4 2" xfId="2402" xr:uid="{00000000-0005-0000-0000-00008A090000}"/>
    <cellStyle name="Moneda 7 5 5" xfId="2403" xr:uid="{00000000-0005-0000-0000-00008B090000}"/>
    <cellStyle name="Moneda 7 5 5 2" xfId="2404" xr:uid="{00000000-0005-0000-0000-00008C090000}"/>
    <cellStyle name="Moneda 7 5 6" xfId="2405" xr:uid="{00000000-0005-0000-0000-00008D090000}"/>
    <cellStyle name="Moneda 7 5 6 2" xfId="2406" xr:uid="{00000000-0005-0000-0000-00008E090000}"/>
    <cellStyle name="Moneda 7 5 7" xfId="2407" xr:uid="{00000000-0005-0000-0000-00008F090000}"/>
    <cellStyle name="Moneda 7 6" xfId="2408" xr:uid="{00000000-0005-0000-0000-000090090000}"/>
    <cellStyle name="Moneda 7 6 2" xfId="2409" xr:uid="{00000000-0005-0000-0000-000091090000}"/>
    <cellStyle name="Moneda 7 6 2 2" xfId="2410" xr:uid="{00000000-0005-0000-0000-000092090000}"/>
    <cellStyle name="Moneda 7 6 2 2 2" xfId="2411" xr:uid="{00000000-0005-0000-0000-000093090000}"/>
    <cellStyle name="Moneda 7 6 2 3" xfId="2412" xr:uid="{00000000-0005-0000-0000-000094090000}"/>
    <cellStyle name="Moneda 7 6 2 3 2" xfId="2413" xr:uid="{00000000-0005-0000-0000-000095090000}"/>
    <cellStyle name="Moneda 7 6 2 4" xfId="2414" xr:uid="{00000000-0005-0000-0000-000096090000}"/>
    <cellStyle name="Moneda 7 6 2 4 2" xfId="2415" xr:uid="{00000000-0005-0000-0000-000097090000}"/>
    <cellStyle name="Moneda 7 6 2 5" xfId="2416" xr:uid="{00000000-0005-0000-0000-000098090000}"/>
    <cellStyle name="Moneda 7 6 3" xfId="2417" xr:uid="{00000000-0005-0000-0000-000099090000}"/>
    <cellStyle name="Moneda 7 6 3 2" xfId="2418" xr:uid="{00000000-0005-0000-0000-00009A090000}"/>
    <cellStyle name="Moneda 7 6 4" xfId="2419" xr:uid="{00000000-0005-0000-0000-00009B090000}"/>
    <cellStyle name="Moneda 7 6 4 2" xfId="2420" xr:uid="{00000000-0005-0000-0000-00009C090000}"/>
    <cellStyle name="Moneda 7 6 5" xfId="2421" xr:uid="{00000000-0005-0000-0000-00009D090000}"/>
    <cellStyle name="Moneda 7 6 5 2" xfId="2422" xr:uid="{00000000-0005-0000-0000-00009E090000}"/>
    <cellStyle name="Moneda 7 6 6" xfId="2423" xr:uid="{00000000-0005-0000-0000-00009F090000}"/>
    <cellStyle name="Moneda 7 7" xfId="2424" xr:uid="{00000000-0005-0000-0000-0000A0090000}"/>
    <cellStyle name="Moneda 7 7 2" xfId="2425" xr:uid="{00000000-0005-0000-0000-0000A1090000}"/>
    <cellStyle name="Moneda 7 7 2 2" xfId="2426" xr:uid="{00000000-0005-0000-0000-0000A2090000}"/>
    <cellStyle name="Moneda 7 7 3" xfId="2427" xr:uid="{00000000-0005-0000-0000-0000A3090000}"/>
    <cellStyle name="Moneda 7 7 3 2" xfId="2428" xr:uid="{00000000-0005-0000-0000-0000A4090000}"/>
    <cellStyle name="Moneda 7 7 4" xfId="2429" xr:uid="{00000000-0005-0000-0000-0000A5090000}"/>
    <cellStyle name="Moneda 7 7 4 2" xfId="2430" xr:uid="{00000000-0005-0000-0000-0000A6090000}"/>
    <cellStyle name="Moneda 7 7 5" xfId="2431" xr:uid="{00000000-0005-0000-0000-0000A7090000}"/>
    <cellStyle name="Moneda 7 8" xfId="2432" xr:uid="{00000000-0005-0000-0000-0000A8090000}"/>
    <cellStyle name="Moneda 7 8 2" xfId="2433" xr:uid="{00000000-0005-0000-0000-0000A9090000}"/>
    <cellStyle name="Moneda 7 9" xfId="2434" xr:uid="{00000000-0005-0000-0000-0000AA090000}"/>
    <cellStyle name="Moneda 7 9 2" xfId="2435" xr:uid="{00000000-0005-0000-0000-0000AB090000}"/>
    <cellStyle name="Moneda 8" xfId="2436" xr:uid="{00000000-0005-0000-0000-0000AC090000}"/>
    <cellStyle name="Moneda 8 10" xfId="2437" xr:uid="{00000000-0005-0000-0000-0000AD090000}"/>
    <cellStyle name="Moneda 8 10 2" xfId="2438" xr:uid="{00000000-0005-0000-0000-0000AE090000}"/>
    <cellStyle name="Moneda 8 11" xfId="2439" xr:uid="{00000000-0005-0000-0000-0000AF090000}"/>
    <cellStyle name="Moneda 8 11 2" xfId="2440" xr:uid="{00000000-0005-0000-0000-0000B0090000}"/>
    <cellStyle name="Moneda 8 12" xfId="2441" xr:uid="{00000000-0005-0000-0000-0000B1090000}"/>
    <cellStyle name="Moneda 8 13" xfId="2442" xr:uid="{00000000-0005-0000-0000-0000B2090000}"/>
    <cellStyle name="Moneda 8 2" xfId="2443" xr:uid="{00000000-0005-0000-0000-0000B3090000}"/>
    <cellStyle name="Moneda 8 2 10" xfId="2444" xr:uid="{00000000-0005-0000-0000-0000B4090000}"/>
    <cellStyle name="Moneda 8 2 11" xfId="2445" xr:uid="{00000000-0005-0000-0000-0000B5090000}"/>
    <cellStyle name="Moneda 8 2 2" xfId="2446" xr:uid="{00000000-0005-0000-0000-0000B6090000}"/>
    <cellStyle name="Moneda 8 2 2 2" xfId="2447" xr:uid="{00000000-0005-0000-0000-0000B7090000}"/>
    <cellStyle name="Moneda 8 2 2 2 2" xfId="2448" xr:uid="{00000000-0005-0000-0000-0000B8090000}"/>
    <cellStyle name="Moneda 8 2 2 2 2 2" xfId="2449" xr:uid="{00000000-0005-0000-0000-0000B9090000}"/>
    <cellStyle name="Moneda 8 2 2 2 2 2 2" xfId="2450" xr:uid="{00000000-0005-0000-0000-0000BA090000}"/>
    <cellStyle name="Moneda 8 2 2 2 2 3" xfId="2451" xr:uid="{00000000-0005-0000-0000-0000BB090000}"/>
    <cellStyle name="Moneda 8 2 2 2 2 3 2" xfId="2452" xr:uid="{00000000-0005-0000-0000-0000BC090000}"/>
    <cellStyle name="Moneda 8 2 2 2 2 4" xfId="2453" xr:uid="{00000000-0005-0000-0000-0000BD090000}"/>
    <cellStyle name="Moneda 8 2 2 2 2 4 2" xfId="2454" xr:uid="{00000000-0005-0000-0000-0000BE090000}"/>
    <cellStyle name="Moneda 8 2 2 2 2 5" xfId="2455" xr:uid="{00000000-0005-0000-0000-0000BF090000}"/>
    <cellStyle name="Moneda 8 2 2 2 3" xfId="2456" xr:uid="{00000000-0005-0000-0000-0000C0090000}"/>
    <cellStyle name="Moneda 8 2 2 2 3 2" xfId="2457" xr:uid="{00000000-0005-0000-0000-0000C1090000}"/>
    <cellStyle name="Moneda 8 2 2 2 4" xfId="2458" xr:uid="{00000000-0005-0000-0000-0000C2090000}"/>
    <cellStyle name="Moneda 8 2 2 2 4 2" xfId="2459" xr:uid="{00000000-0005-0000-0000-0000C3090000}"/>
    <cellStyle name="Moneda 8 2 2 2 5" xfId="2460" xr:uid="{00000000-0005-0000-0000-0000C4090000}"/>
    <cellStyle name="Moneda 8 2 2 2 5 2" xfId="2461" xr:uid="{00000000-0005-0000-0000-0000C5090000}"/>
    <cellStyle name="Moneda 8 2 2 2 6" xfId="2462" xr:uid="{00000000-0005-0000-0000-0000C6090000}"/>
    <cellStyle name="Moneda 8 2 2 3" xfId="2463" xr:uid="{00000000-0005-0000-0000-0000C7090000}"/>
    <cellStyle name="Moneda 8 2 2 3 2" xfId="2464" xr:uid="{00000000-0005-0000-0000-0000C8090000}"/>
    <cellStyle name="Moneda 8 2 2 3 2 2" xfId="2465" xr:uid="{00000000-0005-0000-0000-0000C9090000}"/>
    <cellStyle name="Moneda 8 2 2 3 3" xfId="2466" xr:uid="{00000000-0005-0000-0000-0000CA090000}"/>
    <cellStyle name="Moneda 8 2 2 3 3 2" xfId="2467" xr:uid="{00000000-0005-0000-0000-0000CB090000}"/>
    <cellStyle name="Moneda 8 2 2 3 4" xfId="2468" xr:uid="{00000000-0005-0000-0000-0000CC090000}"/>
    <cellStyle name="Moneda 8 2 2 3 4 2" xfId="2469" xr:uid="{00000000-0005-0000-0000-0000CD090000}"/>
    <cellStyle name="Moneda 8 2 2 3 5" xfId="2470" xr:uid="{00000000-0005-0000-0000-0000CE090000}"/>
    <cellStyle name="Moneda 8 2 2 4" xfId="2471" xr:uid="{00000000-0005-0000-0000-0000CF090000}"/>
    <cellStyle name="Moneda 8 2 2 4 2" xfId="2472" xr:uid="{00000000-0005-0000-0000-0000D0090000}"/>
    <cellStyle name="Moneda 8 2 2 5" xfId="2473" xr:uid="{00000000-0005-0000-0000-0000D1090000}"/>
    <cellStyle name="Moneda 8 2 2 5 2" xfId="2474" xr:uid="{00000000-0005-0000-0000-0000D2090000}"/>
    <cellStyle name="Moneda 8 2 2 6" xfId="2475" xr:uid="{00000000-0005-0000-0000-0000D3090000}"/>
    <cellStyle name="Moneda 8 2 2 6 2" xfId="2476" xr:uid="{00000000-0005-0000-0000-0000D4090000}"/>
    <cellStyle name="Moneda 8 2 2 7" xfId="2477" xr:uid="{00000000-0005-0000-0000-0000D5090000}"/>
    <cellStyle name="Moneda 8 2 3" xfId="2478" xr:uid="{00000000-0005-0000-0000-0000D6090000}"/>
    <cellStyle name="Moneda 8 2 3 2" xfId="2479" xr:uid="{00000000-0005-0000-0000-0000D7090000}"/>
    <cellStyle name="Moneda 8 2 3 2 2" xfId="2480" xr:uid="{00000000-0005-0000-0000-0000D8090000}"/>
    <cellStyle name="Moneda 8 2 3 2 2 2" xfId="2481" xr:uid="{00000000-0005-0000-0000-0000D9090000}"/>
    <cellStyle name="Moneda 8 2 3 2 2 2 2" xfId="2482" xr:uid="{00000000-0005-0000-0000-0000DA090000}"/>
    <cellStyle name="Moneda 8 2 3 2 2 3" xfId="2483" xr:uid="{00000000-0005-0000-0000-0000DB090000}"/>
    <cellStyle name="Moneda 8 2 3 2 2 3 2" xfId="2484" xr:uid="{00000000-0005-0000-0000-0000DC090000}"/>
    <cellStyle name="Moneda 8 2 3 2 2 4" xfId="2485" xr:uid="{00000000-0005-0000-0000-0000DD090000}"/>
    <cellStyle name="Moneda 8 2 3 2 2 4 2" xfId="2486" xr:uid="{00000000-0005-0000-0000-0000DE090000}"/>
    <cellStyle name="Moneda 8 2 3 2 2 5" xfId="2487" xr:uid="{00000000-0005-0000-0000-0000DF090000}"/>
    <cellStyle name="Moneda 8 2 3 2 3" xfId="2488" xr:uid="{00000000-0005-0000-0000-0000E0090000}"/>
    <cellStyle name="Moneda 8 2 3 2 3 2" xfId="2489" xr:uid="{00000000-0005-0000-0000-0000E1090000}"/>
    <cellStyle name="Moneda 8 2 3 2 4" xfId="2490" xr:uid="{00000000-0005-0000-0000-0000E2090000}"/>
    <cellStyle name="Moneda 8 2 3 2 4 2" xfId="2491" xr:uid="{00000000-0005-0000-0000-0000E3090000}"/>
    <cellStyle name="Moneda 8 2 3 2 5" xfId="2492" xr:uid="{00000000-0005-0000-0000-0000E4090000}"/>
    <cellStyle name="Moneda 8 2 3 2 5 2" xfId="2493" xr:uid="{00000000-0005-0000-0000-0000E5090000}"/>
    <cellStyle name="Moneda 8 2 3 2 6" xfId="2494" xr:uid="{00000000-0005-0000-0000-0000E6090000}"/>
    <cellStyle name="Moneda 8 2 3 3" xfId="2495" xr:uid="{00000000-0005-0000-0000-0000E7090000}"/>
    <cellStyle name="Moneda 8 2 3 3 2" xfId="2496" xr:uid="{00000000-0005-0000-0000-0000E8090000}"/>
    <cellStyle name="Moneda 8 2 3 3 2 2" xfId="2497" xr:uid="{00000000-0005-0000-0000-0000E9090000}"/>
    <cellStyle name="Moneda 8 2 3 3 3" xfId="2498" xr:uid="{00000000-0005-0000-0000-0000EA090000}"/>
    <cellStyle name="Moneda 8 2 3 3 3 2" xfId="2499" xr:uid="{00000000-0005-0000-0000-0000EB090000}"/>
    <cellStyle name="Moneda 8 2 3 3 4" xfId="2500" xr:uid="{00000000-0005-0000-0000-0000EC090000}"/>
    <cellStyle name="Moneda 8 2 3 3 4 2" xfId="2501" xr:uid="{00000000-0005-0000-0000-0000ED090000}"/>
    <cellStyle name="Moneda 8 2 3 3 5" xfId="2502" xr:uid="{00000000-0005-0000-0000-0000EE090000}"/>
    <cellStyle name="Moneda 8 2 3 4" xfId="2503" xr:uid="{00000000-0005-0000-0000-0000EF090000}"/>
    <cellStyle name="Moneda 8 2 3 4 2" xfId="2504" xr:uid="{00000000-0005-0000-0000-0000F0090000}"/>
    <cellStyle name="Moneda 8 2 3 5" xfId="2505" xr:uid="{00000000-0005-0000-0000-0000F1090000}"/>
    <cellStyle name="Moneda 8 2 3 5 2" xfId="2506" xr:uid="{00000000-0005-0000-0000-0000F2090000}"/>
    <cellStyle name="Moneda 8 2 3 6" xfId="2507" xr:uid="{00000000-0005-0000-0000-0000F3090000}"/>
    <cellStyle name="Moneda 8 2 3 6 2" xfId="2508" xr:uid="{00000000-0005-0000-0000-0000F4090000}"/>
    <cellStyle name="Moneda 8 2 3 7" xfId="2509" xr:uid="{00000000-0005-0000-0000-0000F5090000}"/>
    <cellStyle name="Moneda 8 2 4" xfId="2510" xr:uid="{00000000-0005-0000-0000-0000F6090000}"/>
    <cellStyle name="Moneda 8 2 4 2" xfId="2511" xr:uid="{00000000-0005-0000-0000-0000F7090000}"/>
    <cellStyle name="Moneda 8 2 4 2 2" xfId="2512" xr:uid="{00000000-0005-0000-0000-0000F8090000}"/>
    <cellStyle name="Moneda 8 2 4 2 2 2" xfId="2513" xr:uid="{00000000-0005-0000-0000-0000F9090000}"/>
    <cellStyle name="Moneda 8 2 4 2 2 2 2" xfId="2514" xr:uid="{00000000-0005-0000-0000-0000FA090000}"/>
    <cellStyle name="Moneda 8 2 4 2 2 3" xfId="2515" xr:uid="{00000000-0005-0000-0000-0000FB090000}"/>
    <cellStyle name="Moneda 8 2 4 2 2 3 2" xfId="2516" xr:uid="{00000000-0005-0000-0000-0000FC090000}"/>
    <cellStyle name="Moneda 8 2 4 2 2 4" xfId="2517" xr:uid="{00000000-0005-0000-0000-0000FD090000}"/>
    <cellStyle name="Moneda 8 2 4 2 2 4 2" xfId="2518" xr:uid="{00000000-0005-0000-0000-0000FE090000}"/>
    <cellStyle name="Moneda 8 2 4 2 2 5" xfId="2519" xr:uid="{00000000-0005-0000-0000-0000FF090000}"/>
    <cellStyle name="Moneda 8 2 4 2 3" xfId="2520" xr:uid="{00000000-0005-0000-0000-0000000A0000}"/>
    <cellStyle name="Moneda 8 2 4 2 3 2" xfId="2521" xr:uid="{00000000-0005-0000-0000-0000010A0000}"/>
    <cellStyle name="Moneda 8 2 4 2 4" xfId="2522" xr:uid="{00000000-0005-0000-0000-0000020A0000}"/>
    <cellStyle name="Moneda 8 2 4 2 4 2" xfId="2523" xr:uid="{00000000-0005-0000-0000-0000030A0000}"/>
    <cellStyle name="Moneda 8 2 4 2 5" xfId="2524" xr:uid="{00000000-0005-0000-0000-0000040A0000}"/>
    <cellStyle name="Moneda 8 2 4 2 5 2" xfId="2525" xr:uid="{00000000-0005-0000-0000-0000050A0000}"/>
    <cellStyle name="Moneda 8 2 4 2 6" xfId="2526" xr:uid="{00000000-0005-0000-0000-0000060A0000}"/>
    <cellStyle name="Moneda 8 2 4 3" xfId="2527" xr:uid="{00000000-0005-0000-0000-0000070A0000}"/>
    <cellStyle name="Moneda 8 2 4 3 2" xfId="2528" xr:uid="{00000000-0005-0000-0000-0000080A0000}"/>
    <cellStyle name="Moneda 8 2 4 3 2 2" xfId="2529" xr:uid="{00000000-0005-0000-0000-0000090A0000}"/>
    <cellStyle name="Moneda 8 2 4 3 3" xfId="2530" xr:uid="{00000000-0005-0000-0000-00000A0A0000}"/>
    <cellStyle name="Moneda 8 2 4 3 3 2" xfId="2531" xr:uid="{00000000-0005-0000-0000-00000B0A0000}"/>
    <cellStyle name="Moneda 8 2 4 3 4" xfId="2532" xr:uid="{00000000-0005-0000-0000-00000C0A0000}"/>
    <cellStyle name="Moneda 8 2 4 3 4 2" xfId="2533" xr:uid="{00000000-0005-0000-0000-00000D0A0000}"/>
    <cellStyle name="Moneda 8 2 4 3 5" xfId="2534" xr:uid="{00000000-0005-0000-0000-00000E0A0000}"/>
    <cellStyle name="Moneda 8 2 4 4" xfId="2535" xr:uid="{00000000-0005-0000-0000-00000F0A0000}"/>
    <cellStyle name="Moneda 8 2 4 4 2" xfId="2536" xr:uid="{00000000-0005-0000-0000-0000100A0000}"/>
    <cellStyle name="Moneda 8 2 4 5" xfId="2537" xr:uid="{00000000-0005-0000-0000-0000110A0000}"/>
    <cellStyle name="Moneda 8 2 4 5 2" xfId="2538" xr:uid="{00000000-0005-0000-0000-0000120A0000}"/>
    <cellStyle name="Moneda 8 2 4 6" xfId="2539" xr:uid="{00000000-0005-0000-0000-0000130A0000}"/>
    <cellStyle name="Moneda 8 2 4 6 2" xfId="2540" xr:uid="{00000000-0005-0000-0000-0000140A0000}"/>
    <cellStyle name="Moneda 8 2 4 7" xfId="2541" xr:uid="{00000000-0005-0000-0000-0000150A0000}"/>
    <cellStyle name="Moneda 8 2 5" xfId="2542" xr:uid="{00000000-0005-0000-0000-0000160A0000}"/>
    <cellStyle name="Moneda 8 2 5 2" xfId="2543" xr:uid="{00000000-0005-0000-0000-0000170A0000}"/>
    <cellStyle name="Moneda 8 2 5 2 2" xfId="2544" xr:uid="{00000000-0005-0000-0000-0000180A0000}"/>
    <cellStyle name="Moneda 8 2 5 2 2 2" xfId="2545" xr:uid="{00000000-0005-0000-0000-0000190A0000}"/>
    <cellStyle name="Moneda 8 2 5 2 3" xfId="2546" xr:uid="{00000000-0005-0000-0000-00001A0A0000}"/>
    <cellStyle name="Moneda 8 2 5 2 3 2" xfId="2547" xr:uid="{00000000-0005-0000-0000-00001B0A0000}"/>
    <cellStyle name="Moneda 8 2 5 2 4" xfId="2548" xr:uid="{00000000-0005-0000-0000-00001C0A0000}"/>
    <cellStyle name="Moneda 8 2 5 2 4 2" xfId="2549" xr:uid="{00000000-0005-0000-0000-00001D0A0000}"/>
    <cellStyle name="Moneda 8 2 5 2 5" xfId="2550" xr:uid="{00000000-0005-0000-0000-00001E0A0000}"/>
    <cellStyle name="Moneda 8 2 5 3" xfId="2551" xr:uid="{00000000-0005-0000-0000-00001F0A0000}"/>
    <cellStyle name="Moneda 8 2 5 3 2" xfId="2552" xr:uid="{00000000-0005-0000-0000-0000200A0000}"/>
    <cellStyle name="Moneda 8 2 5 4" xfId="2553" xr:uid="{00000000-0005-0000-0000-0000210A0000}"/>
    <cellStyle name="Moneda 8 2 5 4 2" xfId="2554" xr:uid="{00000000-0005-0000-0000-0000220A0000}"/>
    <cellStyle name="Moneda 8 2 5 5" xfId="2555" xr:uid="{00000000-0005-0000-0000-0000230A0000}"/>
    <cellStyle name="Moneda 8 2 5 5 2" xfId="2556" xr:uid="{00000000-0005-0000-0000-0000240A0000}"/>
    <cellStyle name="Moneda 8 2 5 6" xfId="2557" xr:uid="{00000000-0005-0000-0000-0000250A0000}"/>
    <cellStyle name="Moneda 8 2 6" xfId="2558" xr:uid="{00000000-0005-0000-0000-0000260A0000}"/>
    <cellStyle name="Moneda 8 2 6 2" xfId="2559" xr:uid="{00000000-0005-0000-0000-0000270A0000}"/>
    <cellStyle name="Moneda 8 2 6 2 2" xfId="2560" xr:uid="{00000000-0005-0000-0000-0000280A0000}"/>
    <cellStyle name="Moneda 8 2 6 3" xfId="2561" xr:uid="{00000000-0005-0000-0000-0000290A0000}"/>
    <cellStyle name="Moneda 8 2 6 3 2" xfId="2562" xr:uid="{00000000-0005-0000-0000-00002A0A0000}"/>
    <cellStyle name="Moneda 8 2 6 4" xfId="2563" xr:uid="{00000000-0005-0000-0000-00002B0A0000}"/>
    <cellStyle name="Moneda 8 2 6 4 2" xfId="2564" xr:uid="{00000000-0005-0000-0000-00002C0A0000}"/>
    <cellStyle name="Moneda 8 2 6 5" xfId="2565" xr:uid="{00000000-0005-0000-0000-00002D0A0000}"/>
    <cellStyle name="Moneda 8 2 7" xfId="2566" xr:uid="{00000000-0005-0000-0000-00002E0A0000}"/>
    <cellStyle name="Moneda 8 2 7 2" xfId="2567" xr:uid="{00000000-0005-0000-0000-00002F0A0000}"/>
    <cellStyle name="Moneda 8 2 8" xfId="2568" xr:uid="{00000000-0005-0000-0000-0000300A0000}"/>
    <cellStyle name="Moneda 8 2 8 2" xfId="2569" xr:uid="{00000000-0005-0000-0000-0000310A0000}"/>
    <cellStyle name="Moneda 8 2 9" xfId="2570" xr:uid="{00000000-0005-0000-0000-0000320A0000}"/>
    <cellStyle name="Moneda 8 2 9 2" xfId="2571" xr:uid="{00000000-0005-0000-0000-0000330A0000}"/>
    <cellStyle name="Moneda 8 3" xfId="2572" xr:uid="{00000000-0005-0000-0000-0000340A0000}"/>
    <cellStyle name="Moneda 8 3 2" xfId="2573" xr:uid="{00000000-0005-0000-0000-0000350A0000}"/>
    <cellStyle name="Moneda 8 3 2 2" xfId="2574" xr:uid="{00000000-0005-0000-0000-0000360A0000}"/>
    <cellStyle name="Moneda 8 3 2 2 2" xfId="2575" xr:uid="{00000000-0005-0000-0000-0000370A0000}"/>
    <cellStyle name="Moneda 8 3 2 2 2 2" xfId="2576" xr:uid="{00000000-0005-0000-0000-0000380A0000}"/>
    <cellStyle name="Moneda 8 3 2 2 3" xfId="2577" xr:uid="{00000000-0005-0000-0000-0000390A0000}"/>
    <cellStyle name="Moneda 8 3 2 2 3 2" xfId="2578" xr:uid="{00000000-0005-0000-0000-00003A0A0000}"/>
    <cellStyle name="Moneda 8 3 2 2 4" xfId="2579" xr:uid="{00000000-0005-0000-0000-00003B0A0000}"/>
    <cellStyle name="Moneda 8 3 2 2 4 2" xfId="2580" xr:uid="{00000000-0005-0000-0000-00003C0A0000}"/>
    <cellStyle name="Moneda 8 3 2 2 5" xfId="2581" xr:uid="{00000000-0005-0000-0000-00003D0A0000}"/>
    <cellStyle name="Moneda 8 3 2 3" xfId="2582" xr:uid="{00000000-0005-0000-0000-00003E0A0000}"/>
    <cellStyle name="Moneda 8 3 2 3 2" xfId="2583" xr:uid="{00000000-0005-0000-0000-00003F0A0000}"/>
    <cellStyle name="Moneda 8 3 2 4" xfId="2584" xr:uid="{00000000-0005-0000-0000-0000400A0000}"/>
    <cellStyle name="Moneda 8 3 2 4 2" xfId="2585" xr:uid="{00000000-0005-0000-0000-0000410A0000}"/>
    <cellStyle name="Moneda 8 3 2 5" xfId="2586" xr:uid="{00000000-0005-0000-0000-0000420A0000}"/>
    <cellStyle name="Moneda 8 3 2 5 2" xfId="2587" xr:uid="{00000000-0005-0000-0000-0000430A0000}"/>
    <cellStyle name="Moneda 8 3 2 6" xfId="2588" xr:uid="{00000000-0005-0000-0000-0000440A0000}"/>
    <cellStyle name="Moneda 8 3 3" xfId="2589" xr:uid="{00000000-0005-0000-0000-0000450A0000}"/>
    <cellStyle name="Moneda 8 3 3 2" xfId="2590" xr:uid="{00000000-0005-0000-0000-0000460A0000}"/>
    <cellStyle name="Moneda 8 3 3 2 2" xfId="2591" xr:uid="{00000000-0005-0000-0000-0000470A0000}"/>
    <cellStyle name="Moneda 8 3 3 3" xfId="2592" xr:uid="{00000000-0005-0000-0000-0000480A0000}"/>
    <cellStyle name="Moneda 8 3 3 3 2" xfId="2593" xr:uid="{00000000-0005-0000-0000-0000490A0000}"/>
    <cellStyle name="Moneda 8 3 3 4" xfId="2594" xr:uid="{00000000-0005-0000-0000-00004A0A0000}"/>
    <cellStyle name="Moneda 8 3 3 4 2" xfId="2595" xr:uid="{00000000-0005-0000-0000-00004B0A0000}"/>
    <cellStyle name="Moneda 8 3 3 5" xfId="2596" xr:uid="{00000000-0005-0000-0000-00004C0A0000}"/>
    <cellStyle name="Moneda 8 3 4" xfId="2597" xr:uid="{00000000-0005-0000-0000-00004D0A0000}"/>
    <cellStyle name="Moneda 8 3 4 2" xfId="2598" xr:uid="{00000000-0005-0000-0000-00004E0A0000}"/>
    <cellStyle name="Moneda 8 3 5" xfId="2599" xr:uid="{00000000-0005-0000-0000-00004F0A0000}"/>
    <cellStyle name="Moneda 8 3 5 2" xfId="2600" xr:uid="{00000000-0005-0000-0000-0000500A0000}"/>
    <cellStyle name="Moneda 8 3 6" xfId="2601" xr:uid="{00000000-0005-0000-0000-0000510A0000}"/>
    <cellStyle name="Moneda 8 3 6 2" xfId="2602" xr:uid="{00000000-0005-0000-0000-0000520A0000}"/>
    <cellStyle name="Moneda 8 3 7" xfId="2603" xr:uid="{00000000-0005-0000-0000-0000530A0000}"/>
    <cellStyle name="Moneda 8 4" xfId="2604" xr:uid="{00000000-0005-0000-0000-0000540A0000}"/>
    <cellStyle name="Moneda 8 4 2" xfId="2605" xr:uid="{00000000-0005-0000-0000-0000550A0000}"/>
    <cellStyle name="Moneda 8 4 2 2" xfId="2606" xr:uid="{00000000-0005-0000-0000-0000560A0000}"/>
    <cellStyle name="Moneda 8 4 2 2 2" xfId="2607" xr:uid="{00000000-0005-0000-0000-0000570A0000}"/>
    <cellStyle name="Moneda 8 4 2 2 2 2" xfId="2608" xr:uid="{00000000-0005-0000-0000-0000580A0000}"/>
    <cellStyle name="Moneda 8 4 2 2 3" xfId="2609" xr:uid="{00000000-0005-0000-0000-0000590A0000}"/>
    <cellStyle name="Moneda 8 4 2 2 3 2" xfId="2610" xr:uid="{00000000-0005-0000-0000-00005A0A0000}"/>
    <cellStyle name="Moneda 8 4 2 2 4" xfId="2611" xr:uid="{00000000-0005-0000-0000-00005B0A0000}"/>
    <cellStyle name="Moneda 8 4 2 2 4 2" xfId="2612" xr:uid="{00000000-0005-0000-0000-00005C0A0000}"/>
    <cellStyle name="Moneda 8 4 2 2 5" xfId="2613" xr:uid="{00000000-0005-0000-0000-00005D0A0000}"/>
    <cellStyle name="Moneda 8 4 2 3" xfId="2614" xr:uid="{00000000-0005-0000-0000-00005E0A0000}"/>
    <cellStyle name="Moneda 8 4 2 3 2" xfId="2615" xr:uid="{00000000-0005-0000-0000-00005F0A0000}"/>
    <cellStyle name="Moneda 8 4 2 4" xfId="2616" xr:uid="{00000000-0005-0000-0000-0000600A0000}"/>
    <cellStyle name="Moneda 8 4 2 4 2" xfId="2617" xr:uid="{00000000-0005-0000-0000-0000610A0000}"/>
    <cellStyle name="Moneda 8 4 2 5" xfId="2618" xr:uid="{00000000-0005-0000-0000-0000620A0000}"/>
    <cellStyle name="Moneda 8 4 2 5 2" xfId="2619" xr:uid="{00000000-0005-0000-0000-0000630A0000}"/>
    <cellStyle name="Moneda 8 4 2 6" xfId="2620" xr:uid="{00000000-0005-0000-0000-0000640A0000}"/>
    <cellStyle name="Moneda 8 4 3" xfId="2621" xr:uid="{00000000-0005-0000-0000-0000650A0000}"/>
    <cellStyle name="Moneda 8 4 3 2" xfId="2622" xr:uid="{00000000-0005-0000-0000-0000660A0000}"/>
    <cellStyle name="Moneda 8 4 3 2 2" xfId="2623" xr:uid="{00000000-0005-0000-0000-0000670A0000}"/>
    <cellStyle name="Moneda 8 4 3 3" xfId="2624" xr:uid="{00000000-0005-0000-0000-0000680A0000}"/>
    <cellStyle name="Moneda 8 4 3 3 2" xfId="2625" xr:uid="{00000000-0005-0000-0000-0000690A0000}"/>
    <cellStyle name="Moneda 8 4 3 4" xfId="2626" xr:uid="{00000000-0005-0000-0000-00006A0A0000}"/>
    <cellStyle name="Moneda 8 4 3 4 2" xfId="2627" xr:uid="{00000000-0005-0000-0000-00006B0A0000}"/>
    <cellStyle name="Moneda 8 4 3 5" xfId="2628" xr:uid="{00000000-0005-0000-0000-00006C0A0000}"/>
    <cellStyle name="Moneda 8 4 4" xfId="2629" xr:uid="{00000000-0005-0000-0000-00006D0A0000}"/>
    <cellStyle name="Moneda 8 4 4 2" xfId="2630" xr:uid="{00000000-0005-0000-0000-00006E0A0000}"/>
    <cellStyle name="Moneda 8 4 5" xfId="2631" xr:uid="{00000000-0005-0000-0000-00006F0A0000}"/>
    <cellStyle name="Moneda 8 4 5 2" xfId="2632" xr:uid="{00000000-0005-0000-0000-0000700A0000}"/>
    <cellStyle name="Moneda 8 4 6" xfId="2633" xr:uid="{00000000-0005-0000-0000-0000710A0000}"/>
    <cellStyle name="Moneda 8 4 6 2" xfId="2634" xr:uid="{00000000-0005-0000-0000-0000720A0000}"/>
    <cellStyle name="Moneda 8 4 7" xfId="2635" xr:uid="{00000000-0005-0000-0000-0000730A0000}"/>
    <cellStyle name="Moneda 8 5" xfId="2636" xr:uid="{00000000-0005-0000-0000-0000740A0000}"/>
    <cellStyle name="Moneda 8 5 2" xfId="2637" xr:uid="{00000000-0005-0000-0000-0000750A0000}"/>
    <cellStyle name="Moneda 8 5 2 2" xfId="2638" xr:uid="{00000000-0005-0000-0000-0000760A0000}"/>
    <cellStyle name="Moneda 8 5 2 2 2" xfId="2639" xr:uid="{00000000-0005-0000-0000-0000770A0000}"/>
    <cellStyle name="Moneda 8 5 2 2 2 2" xfId="2640" xr:uid="{00000000-0005-0000-0000-0000780A0000}"/>
    <cellStyle name="Moneda 8 5 2 2 3" xfId="2641" xr:uid="{00000000-0005-0000-0000-0000790A0000}"/>
    <cellStyle name="Moneda 8 5 2 2 3 2" xfId="2642" xr:uid="{00000000-0005-0000-0000-00007A0A0000}"/>
    <cellStyle name="Moneda 8 5 2 2 4" xfId="2643" xr:uid="{00000000-0005-0000-0000-00007B0A0000}"/>
    <cellStyle name="Moneda 8 5 2 2 4 2" xfId="2644" xr:uid="{00000000-0005-0000-0000-00007C0A0000}"/>
    <cellStyle name="Moneda 8 5 2 2 5" xfId="2645" xr:uid="{00000000-0005-0000-0000-00007D0A0000}"/>
    <cellStyle name="Moneda 8 5 2 3" xfId="2646" xr:uid="{00000000-0005-0000-0000-00007E0A0000}"/>
    <cellStyle name="Moneda 8 5 2 3 2" xfId="2647" xr:uid="{00000000-0005-0000-0000-00007F0A0000}"/>
    <cellStyle name="Moneda 8 5 2 4" xfId="2648" xr:uid="{00000000-0005-0000-0000-0000800A0000}"/>
    <cellStyle name="Moneda 8 5 2 4 2" xfId="2649" xr:uid="{00000000-0005-0000-0000-0000810A0000}"/>
    <cellStyle name="Moneda 8 5 2 5" xfId="2650" xr:uid="{00000000-0005-0000-0000-0000820A0000}"/>
    <cellStyle name="Moneda 8 5 2 5 2" xfId="2651" xr:uid="{00000000-0005-0000-0000-0000830A0000}"/>
    <cellStyle name="Moneda 8 5 2 6" xfId="2652" xr:uid="{00000000-0005-0000-0000-0000840A0000}"/>
    <cellStyle name="Moneda 8 5 3" xfId="2653" xr:uid="{00000000-0005-0000-0000-0000850A0000}"/>
    <cellStyle name="Moneda 8 5 3 2" xfId="2654" xr:uid="{00000000-0005-0000-0000-0000860A0000}"/>
    <cellStyle name="Moneda 8 5 3 2 2" xfId="2655" xr:uid="{00000000-0005-0000-0000-0000870A0000}"/>
    <cellStyle name="Moneda 8 5 3 3" xfId="2656" xr:uid="{00000000-0005-0000-0000-0000880A0000}"/>
    <cellStyle name="Moneda 8 5 3 3 2" xfId="2657" xr:uid="{00000000-0005-0000-0000-0000890A0000}"/>
    <cellStyle name="Moneda 8 5 3 4" xfId="2658" xr:uid="{00000000-0005-0000-0000-00008A0A0000}"/>
    <cellStyle name="Moneda 8 5 3 4 2" xfId="2659" xr:uid="{00000000-0005-0000-0000-00008B0A0000}"/>
    <cellStyle name="Moneda 8 5 3 5" xfId="2660" xr:uid="{00000000-0005-0000-0000-00008C0A0000}"/>
    <cellStyle name="Moneda 8 5 4" xfId="2661" xr:uid="{00000000-0005-0000-0000-00008D0A0000}"/>
    <cellStyle name="Moneda 8 5 4 2" xfId="2662" xr:uid="{00000000-0005-0000-0000-00008E0A0000}"/>
    <cellStyle name="Moneda 8 5 5" xfId="2663" xr:uid="{00000000-0005-0000-0000-00008F0A0000}"/>
    <cellStyle name="Moneda 8 5 5 2" xfId="2664" xr:uid="{00000000-0005-0000-0000-0000900A0000}"/>
    <cellStyle name="Moneda 8 5 6" xfId="2665" xr:uid="{00000000-0005-0000-0000-0000910A0000}"/>
    <cellStyle name="Moneda 8 5 6 2" xfId="2666" xr:uid="{00000000-0005-0000-0000-0000920A0000}"/>
    <cellStyle name="Moneda 8 5 7" xfId="2667" xr:uid="{00000000-0005-0000-0000-0000930A0000}"/>
    <cellStyle name="Moneda 8 6" xfId="2668" xr:uid="{00000000-0005-0000-0000-0000940A0000}"/>
    <cellStyle name="Moneda 8 6 2" xfId="2669" xr:uid="{00000000-0005-0000-0000-0000950A0000}"/>
    <cellStyle name="Moneda 8 6 2 2" xfId="2670" xr:uid="{00000000-0005-0000-0000-0000960A0000}"/>
    <cellStyle name="Moneda 8 6 2 2 2" xfId="2671" xr:uid="{00000000-0005-0000-0000-0000970A0000}"/>
    <cellStyle name="Moneda 8 6 2 3" xfId="2672" xr:uid="{00000000-0005-0000-0000-0000980A0000}"/>
    <cellStyle name="Moneda 8 6 2 3 2" xfId="2673" xr:uid="{00000000-0005-0000-0000-0000990A0000}"/>
    <cellStyle name="Moneda 8 6 2 4" xfId="2674" xr:uid="{00000000-0005-0000-0000-00009A0A0000}"/>
    <cellStyle name="Moneda 8 6 2 4 2" xfId="2675" xr:uid="{00000000-0005-0000-0000-00009B0A0000}"/>
    <cellStyle name="Moneda 8 6 2 5" xfId="2676" xr:uid="{00000000-0005-0000-0000-00009C0A0000}"/>
    <cellStyle name="Moneda 8 6 3" xfId="2677" xr:uid="{00000000-0005-0000-0000-00009D0A0000}"/>
    <cellStyle name="Moneda 8 6 3 2" xfId="2678" xr:uid="{00000000-0005-0000-0000-00009E0A0000}"/>
    <cellStyle name="Moneda 8 6 4" xfId="2679" xr:uid="{00000000-0005-0000-0000-00009F0A0000}"/>
    <cellStyle name="Moneda 8 6 4 2" xfId="2680" xr:uid="{00000000-0005-0000-0000-0000A00A0000}"/>
    <cellStyle name="Moneda 8 6 5" xfId="2681" xr:uid="{00000000-0005-0000-0000-0000A10A0000}"/>
    <cellStyle name="Moneda 8 6 5 2" xfId="2682" xr:uid="{00000000-0005-0000-0000-0000A20A0000}"/>
    <cellStyle name="Moneda 8 6 6" xfId="2683" xr:uid="{00000000-0005-0000-0000-0000A30A0000}"/>
    <cellStyle name="Moneda 8 7" xfId="2684" xr:uid="{00000000-0005-0000-0000-0000A40A0000}"/>
    <cellStyle name="Moneda 8 7 2" xfId="2685" xr:uid="{00000000-0005-0000-0000-0000A50A0000}"/>
    <cellStyle name="Moneda 8 7 2 2" xfId="2686" xr:uid="{00000000-0005-0000-0000-0000A60A0000}"/>
    <cellStyle name="Moneda 8 7 3" xfId="2687" xr:uid="{00000000-0005-0000-0000-0000A70A0000}"/>
    <cellStyle name="Moneda 8 7 3 2" xfId="2688" xr:uid="{00000000-0005-0000-0000-0000A80A0000}"/>
    <cellStyle name="Moneda 8 7 4" xfId="2689" xr:uid="{00000000-0005-0000-0000-0000A90A0000}"/>
    <cellStyle name="Moneda 8 7 4 2" xfId="2690" xr:uid="{00000000-0005-0000-0000-0000AA0A0000}"/>
    <cellStyle name="Moneda 8 7 5" xfId="2691" xr:uid="{00000000-0005-0000-0000-0000AB0A0000}"/>
    <cellStyle name="Moneda 8 8" xfId="2692" xr:uid="{00000000-0005-0000-0000-0000AC0A0000}"/>
    <cellStyle name="Moneda 8 8 2" xfId="2693" xr:uid="{00000000-0005-0000-0000-0000AD0A0000}"/>
    <cellStyle name="Moneda 8 8 2 2" xfId="2694" xr:uid="{00000000-0005-0000-0000-0000AE0A0000}"/>
    <cellStyle name="Moneda 8 8 3" xfId="2695" xr:uid="{00000000-0005-0000-0000-0000AF0A0000}"/>
    <cellStyle name="Moneda 8 8 3 2" xfId="2696" xr:uid="{00000000-0005-0000-0000-0000B00A0000}"/>
    <cellStyle name="Moneda 8 8 4" xfId="2697" xr:uid="{00000000-0005-0000-0000-0000B10A0000}"/>
    <cellStyle name="Moneda 8 8 4 2" xfId="2698" xr:uid="{00000000-0005-0000-0000-0000B20A0000}"/>
    <cellStyle name="Moneda 8 8 5" xfId="2699" xr:uid="{00000000-0005-0000-0000-0000B30A0000}"/>
    <cellStyle name="Moneda 8 9" xfId="2700" xr:uid="{00000000-0005-0000-0000-0000B40A0000}"/>
    <cellStyle name="Moneda 8 9 2" xfId="2701" xr:uid="{00000000-0005-0000-0000-0000B50A0000}"/>
    <cellStyle name="Moneda 9" xfId="2702" xr:uid="{00000000-0005-0000-0000-0000B60A0000}"/>
    <cellStyle name="Moneda 9 10" xfId="2703" xr:uid="{00000000-0005-0000-0000-0000B70A0000}"/>
    <cellStyle name="Moneda 9 11" xfId="2704" xr:uid="{00000000-0005-0000-0000-0000B80A0000}"/>
    <cellStyle name="Moneda 9 2" xfId="2705" xr:uid="{00000000-0005-0000-0000-0000B90A0000}"/>
    <cellStyle name="Moneda 9 2 2" xfId="2706" xr:uid="{00000000-0005-0000-0000-0000BA0A0000}"/>
    <cellStyle name="Moneda 9 2 2 2" xfId="2707" xr:uid="{00000000-0005-0000-0000-0000BB0A0000}"/>
    <cellStyle name="Moneda 9 2 2 2 2" xfId="2708" xr:uid="{00000000-0005-0000-0000-0000BC0A0000}"/>
    <cellStyle name="Moneda 9 2 2 2 2 2" xfId="2709" xr:uid="{00000000-0005-0000-0000-0000BD0A0000}"/>
    <cellStyle name="Moneda 9 2 2 2 3" xfId="2710" xr:uid="{00000000-0005-0000-0000-0000BE0A0000}"/>
    <cellStyle name="Moneda 9 2 2 2 3 2" xfId="2711" xr:uid="{00000000-0005-0000-0000-0000BF0A0000}"/>
    <cellStyle name="Moneda 9 2 2 2 4" xfId="2712" xr:uid="{00000000-0005-0000-0000-0000C00A0000}"/>
    <cellStyle name="Moneda 9 2 2 2 4 2" xfId="2713" xr:uid="{00000000-0005-0000-0000-0000C10A0000}"/>
    <cellStyle name="Moneda 9 2 2 2 5" xfId="2714" xr:uid="{00000000-0005-0000-0000-0000C20A0000}"/>
    <cellStyle name="Moneda 9 2 2 3" xfId="2715" xr:uid="{00000000-0005-0000-0000-0000C30A0000}"/>
    <cellStyle name="Moneda 9 2 2 3 2" xfId="2716" xr:uid="{00000000-0005-0000-0000-0000C40A0000}"/>
    <cellStyle name="Moneda 9 2 2 4" xfId="2717" xr:uid="{00000000-0005-0000-0000-0000C50A0000}"/>
    <cellStyle name="Moneda 9 2 2 4 2" xfId="2718" xr:uid="{00000000-0005-0000-0000-0000C60A0000}"/>
    <cellStyle name="Moneda 9 2 2 5" xfId="2719" xr:uid="{00000000-0005-0000-0000-0000C70A0000}"/>
    <cellStyle name="Moneda 9 2 2 5 2" xfId="2720" xr:uid="{00000000-0005-0000-0000-0000C80A0000}"/>
    <cellStyle name="Moneda 9 2 2 6" xfId="2721" xr:uid="{00000000-0005-0000-0000-0000C90A0000}"/>
    <cellStyle name="Moneda 9 2 3" xfId="2722" xr:uid="{00000000-0005-0000-0000-0000CA0A0000}"/>
    <cellStyle name="Moneda 9 2 3 2" xfId="2723" xr:uid="{00000000-0005-0000-0000-0000CB0A0000}"/>
    <cellStyle name="Moneda 9 2 3 2 2" xfId="2724" xr:uid="{00000000-0005-0000-0000-0000CC0A0000}"/>
    <cellStyle name="Moneda 9 2 3 3" xfId="2725" xr:uid="{00000000-0005-0000-0000-0000CD0A0000}"/>
    <cellStyle name="Moneda 9 2 3 3 2" xfId="2726" xr:uid="{00000000-0005-0000-0000-0000CE0A0000}"/>
    <cellStyle name="Moneda 9 2 3 4" xfId="2727" xr:uid="{00000000-0005-0000-0000-0000CF0A0000}"/>
    <cellStyle name="Moneda 9 2 3 4 2" xfId="2728" xr:uid="{00000000-0005-0000-0000-0000D00A0000}"/>
    <cellStyle name="Moneda 9 2 3 5" xfId="2729" xr:uid="{00000000-0005-0000-0000-0000D10A0000}"/>
    <cellStyle name="Moneda 9 2 4" xfId="2730" xr:uid="{00000000-0005-0000-0000-0000D20A0000}"/>
    <cellStyle name="Moneda 9 2 4 2" xfId="2731" xr:uid="{00000000-0005-0000-0000-0000D30A0000}"/>
    <cellStyle name="Moneda 9 2 5" xfId="2732" xr:uid="{00000000-0005-0000-0000-0000D40A0000}"/>
    <cellStyle name="Moneda 9 2 5 2" xfId="2733" xr:uid="{00000000-0005-0000-0000-0000D50A0000}"/>
    <cellStyle name="Moneda 9 2 6" xfId="2734" xr:uid="{00000000-0005-0000-0000-0000D60A0000}"/>
    <cellStyle name="Moneda 9 2 6 2" xfId="2735" xr:uid="{00000000-0005-0000-0000-0000D70A0000}"/>
    <cellStyle name="Moneda 9 2 7" xfId="2736" xr:uid="{00000000-0005-0000-0000-0000D80A0000}"/>
    <cellStyle name="Moneda 9 2 8" xfId="2737" xr:uid="{00000000-0005-0000-0000-0000D90A0000}"/>
    <cellStyle name="Moneda 9 3" xfId="2738" xr:uid="{00000000-0005-0000-0000-0000DA0A0000}"/>
    <cellStyle name="Moneda 9 3 2" xfId="2739" xr:uid="{00000000-0005-0000-0000-0000DB0A0000}"/>
    <cellStyle name="Moneda 9 3 2 2" xfId="2740" xr:uid="{00000000-0005-0000-0000-0000DC0A0000}"/>
    <cellStyle name="Moneda 9 3 2 2 2" xfId="2741" xr:uid="{00000000-0005-0000-0000-0000DD0A0000}"/>
    <cellStyle name="Moneda 9 3 2 2 2 2" xfId="2742" xr:uid="{00000000-0005-0000-0000-0000DE0A0000}"/>
    <cellStyle name="Moneda 9 3 2 2 3" xfId="2743" xr:uid="{00000000-0005-0000-0000-0000DF0A0000}"/>
    <cellStyle name="Moneda 9 3 2 2 3 2" xfId="2744" xr:uid="{00000000-0005-0000-0000-0000E00A0000}"/>
    <cellStyle name="Moneda 9 3 2 2 4" xfId="2745" xr:uid="{00000000-0005-0000-0000-0000E10A0000}"/>
    <cellStyle name="Moneda 9 3 2 2 4 2" xfId="2746" xr:uid="{00000000-0005-0000-0000-0000E20A0000}"/>
    <cellStyle name="Moneda 9 3 2 2 5" xfId="2747" xr:uid="{00000000-0005-0000-0000-0000E30A0000}"/>
    <cellStyle name="Moneda 9 3 2 3" xfId="2748" xr:uid="{00000000-0005-0000-0000-0000E40A0000}"/>
    <cellStyle name="Moneda 9 3 2 3 2" xfId="2749" xr:uid="{00000000-0005-0000-0000-0000E50A0000}"/>
    <cellStyle name="Moneda 9 3 2 4" xfId="2750" xr:uid="{00000000-0005-0000-0000-0000E60A0000}"/>
    <cellStyle name="Moneda 9 3 2 4 2" xfId="2751" xr:uid="{00000000-0005-0000-0000-0000E70A0000}"/>
    <cellStyle name="Moneda 9 3 2 5" xfId="2752" xr:uid="{00000000-0005-0000-0000-0000E80A0000}"/>
    <cellStyle name="Moneda 9 3 2 5 2" xfId="2753" xr:uid="{00000000-0005-0000-0000-0000E90A0000}"/>
    <cellStyle name="Moneda 9 3 2 6" xfId="2754" xr:uid="{00000000-0005-0000-0000-0000EA0A0000}"/>
    <cellStyle name="Moneda 9 3 3" xfId="2755" xr:uid="{00000000-0005-0000-0000-0000EB0A0000}"/>
    <cellStyle name="Moneda 9 3 3 2" xfId="2756" xr:uid="{00000000-0005-0000-0000-0000EC0A0000}"/>
    <cellStyle name="Moneda 9 3 3 2 2" xfId="2757" xr:uid="{00000000-0005-0000-0000-0000ED0A0000}"/>
    <cellStyle name="Moneda 9 3 3 3" xfId="2758" xr:uid="{00000000-0005-0000-0000-0000EE0A0000}"/>
    <cellStyle name="Moneda 9 3 3 3 2" xfId="2759" xr:uid="{00000000-0005-0000-0000-0000EF0A0000}"/>
    <cellStyle name="Moneda 9 3 3 4" xfId="2760" xr:uid="{00000000-0005-0000-0000-0000F00A0000}"/>
    <cellStyle name="Moneda 9 3 3 4 2" xfId="2761" xr:uid="{00000000-0005-0000-0000-0000F10A0000}"/>
    <cellStyle name="Moneda 9 3 3 5" xfId="2762" xr:uid="{00000000-0005-0000-0000-0000F20A0000}"/>
    <cellStyle name="Moneda 9 3 4" xfId="2763" xr:uid="{00000000-0005-0000-0000-0000F30A0000}"/>
    <cellStyle name="Moneda 9 3 4 2" xfId="2764" xr:uid="{00000000-0005-0000-0000-0000F40A0000}"/>
    <cellStyle name="Moneda 9 3 5" xfId="2765" xr:uid="{00000000-0005-0000-0000-0000F50A0000}"/>
    <cellStyle name="Moneda 9 3 5 2" xfId="2766" xr:uid="{00000000-0005-0000-0000-0000F60A0000}"/>
    <cellStyle name="Moneda 9 3 6" xfId="2767" xr:uid="{00000000-0005-0000-0000-0000F70A0000}"/>
    <cellStyle name="Moneda 9 3 6 2" xfId="2768" xr:uid="{00000000-0005-0000-0000-0000F80A0000}"/>
    <cellStyle name="Moneda 9 3 7" xfId="2769" xr:uid="{00000000-0005-0000-0000-0000F90A0000}"/>
    <cellStyle name="Moneda 9 4" xfId="2770" xr:uid="{00000000-0005-0000-0000-0000FA0A0000}"/>
    <cellStyle name="Moneda 9 4 2" xfId="2771" xr:uid="{00000000-0005-0000-0000-0000FB0A0000}"/>
    <cellStyle name="Moneda 9 4 2 2" xfId="2772" xr:uid="{00000000-0005-0000-0000-0000FC0A0000}"/>
    <cellStyle name="Moneda 9 4 2 2 2" xfId="2773" xr:uid="{00000000-0005-0000-0000-0000FD0A0000}"/>
    <cellStyle name="Moneda 9 4 2 2 2 2" xfId="2774" xr:uid="{00000000-0005-0000-0000-0000FE0A0000}"/>
    <cellStyle name="Moneda 9 4 2 2 3" xfId="2775" xr:uid="{00000000-0005-0000-0000-0000FF0A0000}"/>
    <cellStyle name="Moneda 9 4 2 2 3 2" xfId="2776" xr:uid="{00000000-0005-0000-0000-0000000B0000}"/>
    <cellStyle name="Moneda 9 4 2 2 4" xfId="2777" xr:uid="{00000000-0005-0000-0000-0000010B0000}"/>
    <cellStyle name="Moneda 9 4 2 2 4 2" xfId="2778" xr:uid="{00000000-0005-0000-0000-0000020B0000}"/>
    <cellStyle name="Moneda 9 4 2 2 5" xfId="2779" xr:uid="{00000000-0005-0000-0000-0000030B0000}"/>
    <cellStyle name="Moneda 9 4 2 3" xfId="2780" xr:uid="{00000000-0005-0000-0000-0000040B0000}"/>
    <cellStyle name="Moneda 9 4 2 3 2" xfId="2781" xr:uid="{00000000-0005-0000-0000-0000050B0000}"/>
    <cellStyle name="Moneda 9 4 2 4" xfId="2782" xr:uid="{00000000-0005-0000-0000-0000060B0000}"/>
    <cellStyle name="Moneda 9 4 2 4 2" xfId="2783" xr:uid="{00000000-0005-0000-0000-0000070B0000}"/>
    <cellStyle name="Moneda 9 4 2 5" xfId="2784" xr:uid="{00000000-0005-0000-0000-0000080B0000}"/>
    <cellStyle name="Moneda 9 4 2 5 2" xfId="2785" xr:uid="{00000000-0005-0000-0000-0000090B0000}"/>
    <cellStyle name="Moneda 9 4 2 6" xfId="2786" xr:uid="{00000000-0005-0000-0000-00000A0B0000}"/>
    <cellStyle name="Moneda 9 4 3" xfId="2787" xr:uid="{00000000-0005-0000-0000-00000B0B0000}"/>
    <cellStyle name="Moneda 9 4 3 2" xfId="2788" xr:uid="{00000000-0005-0000-0000-00000C0B0000}"/>
    <cellStyle name="Moneda 9 4 3 2 2" xfId="2789" xr:uid="{00000000-0005-0000-0000-00000D0B0000}"/>
    <cellStyle name="Moneda 9 4 3 3" xfId="2790" xr:uid="{00000000-0005-0000-0000-00000E0B0000}"/>
    <cellStyle name="Moneda 9 4 3 3 2" xfId="2791" xr:uid="{00000000-0005-0000-0000-00000F0B0000}"/>
    <cellStyle name="Moneda 9 4 3 4" xfId="2792" xr:uid="{00000000-0005-0000-0000-0000100B0000}"/>
    <cellStyle name="Moneda 9 4 3 4 2" xfId="2793" xr:uid="{00000000-0005-0000-0000-0000110B0000}"/>
    <cellStyle name="Moneda 9 4 3 5" xfId="2794" xr:uid="{00000000-0005-0000-0000-0000120B0000}"/>
    <cellStyle name="Moneda 9 4 4" xfId="2795" xr:uid="{00000000-0005-0000-0000-0000130B0000}"/>
    <cellStyle name="Moneda 9 4 4 2" xfId="2796" xr:uid="{00000000-0005-0000-0000-0000140B0000}"/>
    <cellStyle name="Moneda 9 4 5" xfId="2797" xr:uid="{00000000-0005-0000-0000-0000150B0000}"/>
    <cellStyle name="Moneda 9 4 5 2" xfId="2798" xr:uid="{00000000-0005-0000-0000-0000160B0000}"/>
    <cellStyle name="Moneda 9 4 6" xfId="2799" xr:uid="{00000000-0005-0000-0000-0000170B0000}"/>
    <cellStyle name="Moneda 9 4 6 2" xfId="2800" xr:uid="{00000000-0005-0000-0000-0000180B0000}"/>
    <cellStyle name="Moneda 9 4 7" xfId="2801" xr:uid="{00000000-0005-0000-0000-0000190B0000}"/>
    <cellStyle name="Moneda 9 5" xfId="2802" xr:uid="{00000000-0005-0000-0000-00001A0B0000}"/>
    <cellStyle name="Moneda 9 5 2" xfId="2803" xr:uid="{00000000-0005-0000-0000-00001B0B0000}"/>
    <cellStyle name="Moneda 9 5 2 2" xfId="2804" xr:uid="{00000000-0005-0000-0000-00001C0B0000}"/>
    <cellStyle name="Moneda 9 5 2 2 2" xfId="2805" xr:uid="{00000000-0005-0000-0000-00001D0B0000}"/>
    <cellStyle name="Moneda 9 5 2 3" xfId="2806" xr:uid="{00000000-0005-0000-0000-00001E0B0000}"/>
    <cellStyle name="Moneda 9 5 2 3 2" xfId="2807" xr:uid="{00000000-0005-0000-0000-00001F0B0000}"/>
    <cellStyle name="Moneda 9 5 2 4" xfId="2808" xr:uid="{00000000-0005-0000-0000-0000200B0000}"/>
    <cellStyle name="Moneda 9 5 2 4 2" xfId="2809" xr:uid="{00000000-0005-0000-0000-0000210B0000}"/>
    <cellStyle name="Moneda 9 5 2 5" xfId="2810" xr:uid="{00000000-0005-0000-0000-0000220B0000}"/>
    <cellStyle name="Moneda 9 5 3" xfId="2811" xr:uid="{00000000-0005-0000-0000-0000230B0000}"/>
    <cellStyle name="Moneda 9 5 3 2" xfId="2812" xr:uid="{00000000-0005-0000-0000-0000240B0000}"/>
    <cellStyle name="Moneda 9 5 4" xfId="2813" xr:uid="{00000000-0005-0000-0000-0000250B0000}"/>
    <cellStyle name="Moneda 9 5 4 2" xfId="2814" xr:uid="{00000000-0005-0000-0000-0000260B0000}"/>
    <cellStyle name="Moneda 9 5 5" xfId="2815" xr:uid="{00000000-0005-0000-0000-0000270B0000}"/>
    <cellStyle name="Moneda 9 5 5 2" xfId="2816" xr:uid="{00000000-0005-0000-0000-0000280B0000}"/>
    <cellStyle name="Moneda 9 5 6" xfId="2817" xr:uid="{00000000-0005-0000-0000-0000290B0000}"/>
    <cellStyle name="Moneda 9 6" xfId="2818" xr:uid="{00000000-0005-0000-0000-00002A0B0000}"/>
    <cellStyle name="Moneda 9 6 2" xfId="2819" xr:uid="{00000000-0005-0000-0000-00002B0B0000}"/>
    <cellStyle name="Moneda 9 6 2 2" xfId="2820" xr:uid="{00000000-0005-0000-0000-00002C0B0000}"/>
    <cellStyle name="Moneda 9 6 3" xfId="2821" xr:uid="{00000000-0005-0000-0000-00002D0B0000}"/>
    <cellStyle name="Moneda 9 6 3 2" xfId="2822" xr:uid="{00000000-0005-0000-0000-00002E0B0000}"/>
    <cellStyle name="Moneda 9 6 4" xfId="2823" xr:uid="{00000000-0005-0000-0000-00002F0B0000}"/>
    <cellStyle name="Moneda 9 6 4 2" xfId="2824" xr:uid="{00000000-0005-0000-0000-0000300B0000}"/>
    <cellStyle name="Moneda 9 6 5" xfId="2825" xr:uid="{00000000-0005-0000-0000-0000310B0000}"/>
    <cellStyle name="Moneda 9 7" xfId="2826" xr:uid="{00000000-0005-0000-0000-0000320B0000}"/>
    <cellStyle name="Moneda 9 7 2" xfId="2827" xr:uid="{00000000-0005-0000-0000-0000330B0000}"/>
    <cellStyle name="Moneda 9 8" xfId="2828" xr:uid="{00000000-0005-0000-0000-0000340B0000}"/>
    <cellStyle name="Moneda 9 8 2" xfId="2829" xr:uid="{00000000-0005-0000-0000-0000350B0000}"/>
    <cellStyle name="Moneda 9 9" xfId="2830" xr:uid="{00000000-0005-0000-0000-0000360B0000}"/>
    <cellStyle name="Moneda 9 9 2" xfId="2831" xr:uid="{00000000-0005-0000-0000-0000370B0000}"/>
    <cellStyle name="Neutral 2" xfId="2832" xr:uid="{00000000-0005-0000-0000-0000380B0000}"/>
    <cellStyle name="Normal" xfId="0" builtinId="0"/>
    <cellStyle name="Normal 2" xfId="16" xr:uid="{00000000-0005-0000-0000-00003A0B0000}"/>
    <cellStyle name="Normal 2 10" xfId="17" xr:uid="{00000000-0005-0000-0000-00003B0B0000}"/>
    <cellStyle name="Normal 2 2" xfId="2833" xr:uid="{00000000-0005-0000-0000-00003C0B0000}"/>
    <cellStyle name="Normal 2 2 2" xfId="2834" xr:uid="{00000000-0005-0000-0000-00003D0B0000}"/>
    <cellStyle name="Normal 2 3" xfId="2835" xr:uid="{00000000-0005-0000-0000-00003E0B0000}"/>
    <cellStyle name="Normal 2 3 2" xfId="2836" xr:uid="{00000000-0005-0000-0000-00003F0B0000}"/>
    <cellStyle name="Normal 2 4" xfId="2837" xr:uid="{00000000-0005-0000-0000-0000400B0000}"/>
    <cellStyle name="Normal 21" xfId="2868" xr:uid="{00000000-0005-0000-0000-0000410B0000}"/>
    <cellStyle name="Normal 3" xfId="18" xr:uid="{00000000-0005-0000-0000-0000420B0000}"/>
    <cellStyle name="Normal 3 2" xfId="19" xr:uid="{00000000-0005-0000-0000-0000430B0000}"/>
    <cellStyle name="Normal 3 2 2" xfId="2838" xr:uid="{00000000-0005-0000-0000-0000440B0000}"/>
    <cellStyle name="Normal 3 2 2 2" xfId="2839" xr:uid="{00000000-0005-0000-0000-0000450B0000}"/>
    <cellStyle name="Normal 3 2 3" xfId="2840" xr:uid="{00000000-0005-0000-0000-0000460B0000}"/>
    <cellStyle name="Normal 3 3" xfId="2841" xr:uid="{00000000-0005-0000-0000-0000470B0000}"/>
    <cellStyle name="Normal 3 4" xfId="2842" xr:uid="{00000000-0005-0000-0000-0000480B0000}"/>
    <cellStyle name="Normal 3 5" xfId="2843" xr:uid="{00000000-0005-0000-0000-0000490B0000}"/>
    <cellStyle name="Normal 3_CADENA DE VALOR" xfId="27" xr:uid="{00000000-0005-0000-0000-00004A0B0000}"/>
    <cellStyle name="Normal 4" xfId="2844" xr:uid="{00000000-0005-0000-0000-00004B0B0000}"/>
    <cellStyle name="Normal 4 2" xfId="20" xr:uid="{00000000-0005-0000-0000-00004C0B0000}"/>
    <cellStyle name="Normal 4 3" xfId="2870" xr:uid="{00000000-0005-0000-0000-00004D0B0000}"/>
    <cellStyle name="Normal 5" xfId="2845" xr:uid="{00000000-0005-0000-0000-00004E0B0000}"/>
    <cellStyle name="Normal 6 2" xfId="2846" xr:uid="{00000000-0005-0000-0000-00004F0B0000}"/>
    <cellStyle name="Normal_CADENA DE VALOR 2" xfId="2867" xr:uid="{00000000-0005-0000-0000-0000500B0000}"/>
    <cellStyle name="Numeric" xfId="2847" xr:uid="{00000000-0005-0000-0000-0000510B0000}"/>
    <cellStyle name="NumericWithBorder" xfId="2848" xr:uid="{00000000-0005-0000-0000-0000520B0000}"/>
    <cellStyle name="NumericWithBorder 2" xfId="2849" xr:uid="{00000000-0005-0000-0000-0000530B0000}"/>
    <cellStyle name="NumericWithBorder 2 2" xfId="2850" xr:uid="{00000000-0005-0000-0000-0000540B0000}"/>
    <cellStyle name="NumericWithBorder 2 3" xfId="2851" xr:uid="{00000000-0005-0000-0000-0000550B0000}"/>
    <cellStyle name="NumericWithBorder 2 4" xfId="2852" xr:uid="{00000000-0005-0000-0000-0000560B0000}"/>
    <cellStyle name="NumericWithBorder 3" xfId="2853" xr:uid="{00000000-0005-0000-0000-0000570B0000}"/>
    <cellStyle name="NumericWithBorder 4" xfId="2854" xr:uid="{00000000-0005-0000-0000-0000580B0000}"/>
    <cellStyle name="NumericWithBorder 5" xfId="2855" xr:uid="{00000000-0005-0000-0000-0000590B0000}"/>
    <cellStyle name="Percent" xfId="2856" xr:uid="{00000000-0005-0000-0000-00005A0B0000}"/>
    <cellStyle name="Percent 2" xfId="2857" xr:uid="{00000000-0005-0000-0000-00005B0B0000}"/>
    <cellStyle name="Percent 2 2" xfId="2858" xr:uid="{00000000-0005-0000-0000-00005C0B0000}"/>
    <cellStyle name="Porcentaje" xfId="21" builtinId="5"/>
    <cellStyle name="Porcentaje 12" xfId="2871" xr:uid="{00000000-0005-0000-0000-00005E0B0000}"/>
    <cellStyle name="Porcentaje 2" xfId="24" xr:uid="{00000000-0005-0000-0000-00005F0B0000}"/>
    <cellStyle name="Porcentaje 2 2" xfId="2859" xr:uid="{00000000-0005-0000-0000-0000600B0000}"/>
    <cellStyle name="Porcentaje 3" xfId="25" xr:uid="{00000000-0005-0000-0000-0000610B0000}"/>
    <cellStyle name="Porcentaje 3 2" xfId="2860" xr:uid="{00000000-0005-0000-0000-0000620B0000}"/>
    <cellStyle name="Porcentaje 4" xfId="26" xr:uid="{00000000-0005-0000-0000-0000630B0000}"/>
    <cellStyle name="Porcentual 2" xfId="22" xr:uid="{00000000-0005-0000-0000-0000640B0000}"/>
    <cellStyle name="Porcentual 2 2" xfId="23" xr:uid="{00000000-0005-0000-0000-0000650B0000}"/>
    <cellStyle name="Porcentual 2 2 2" xfId="2861" xr:uid="{00000000-0005-0000-0000-0000660B0000}"/>
    <cellStyle name="Porcentual 2 3" xfId="2862" xr:uid="{00000000-0005-0000-0000-0000670B0000}"/>
    <cellStyle name="Porcentual 2 3 2" xfId="2863" xr:uid="{00000000-0005-0000-0000-0000680B0000}"/>
    <cellStyle name="Porcentual 3" xfId="2864" xr:uid="{00000000-0005-0000-0000-0000690B0000}"/>
  </cellStyles>
  <dxfs count="111">
    <dxf>
      <numFmt numFmtId="34" formatCode="_-&quot;$&quot;\ * #,##0.00_-;\-&quot;$&quot;\ * #,##0.00_-;_-&quot;$&quot;\ * &quot;-&quot;??_-;_-@_-"/>
    </dxf>
    <dxf>
      <numFmt numFmtId="34" formatCode="_-&quot;$&quot;\ * #,##0.00_-;\-&quot;$&quot;\ * #,##0.00_-;_-&quot;$&quot;\ * &quot;-&quot;??_-;_-@_-"/>
    </dxf>
    <dxf>
      <font>
        <strike val="0"/>
        <outline val="0"/>
        <shadow val="0"/>
        <u val="none"/>
        <vertAlign val="baseline"/>
        <sz val="9"/>
        <color theme="1"/>
        <name val="Arial Nova Cond Light"/>
        <family val="2"/>
        <scheme val="none"/>
      </font>
      <numFmt numFmtId="34" formatCode="_-&quot;$&quot;\ * #,##0.00_-;\-&quot;$&quot;\ * #,##0.00_-;_-&quot;$&quot;\ * &quot;-&quot;??_-;_-@_-"/>
    </dxf>
    <dxf>
      <font>
        <b val="0"/>
        <i val="0"/>
        <strike val="0"/>
        <condense val="0"/>
        <extend val="0"/>
        <outline val="0"/>
        <shadow val="0"/>
        <u val="none"/>
        <vertAlign val="baseline"/>
        <sz val="9"/>
        <color theme="1"/>
        <name val="Arial Nova Cond Light"/>
        <family val="2"/>
        <scheme val="none"/>
      </font>
      <numFmt numFmtId="34" formatCode="_-&quot;$&quot;\ * #,##0.00_-;\-&quot;$&quot;\ * #,##0.00_-;_-&quot;$&quot;\ * &quot;-&quot;??_-;_-@_-"/>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numFmt numFmtId="34" formatCode="_-&quot;$&quot;\ * #,##0.00_-;\-&quot;$&quot;\ * #,##0.00_-;_-&quot;$&quot;\ * &quot;-&quot;??_-;_-@_-"/>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numFmt numFmtId="34" formatCode="_-&quot;$&quot;\ * #,##0.00_-;\-&quot;$&quot;\ * #,##0.00_-;_-&quot;$&quot;\ * &quot;-&quot;??_-;_-@_-"/>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numFmt numFmtId="34" formatCode="_-&quot;$&quot;\ * #,##0.00_-;\-&quot;$&quot;\ * #,##0.00_-;_-&quot;$&quot;\ * &quot;-&quot;??_-;_-@_-"/>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numFmt numFmtId="34" formatCode="_-&quot;$&quot;\ * #,##0.00_-;\-&quot;$&quot;\ * #,##0.00_-;_-&quot;$&quot;\ * &quot;-&quot;??_-;_-@_-"/>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alignment horizontal="center" vertical="bottom" textRotation="0" wrapText="0" indent="0" justifyLastLine="0" shrinkToFit="0" readingOrder="0"/>
    </dxf>
    <dxf>
      <font>
        <strike val="0"/>
        <outline val="0"/>
        <shadow val="0"/>
        <u val="none"/>
        <vertAlign val="baseline"/>
        <sz val="9"/>
        <color theme="1"/>
        <name val="Arial Nova Cond Light"/>
        <family val="2"/>
        <scheme val="none"/>
      </font>
      <alignment horizontal="center" vertical="bottom" textRotation="0" wrapText="0" indent="0" justifyLastLine="0" shrinkToFit="0" readingOrder="0"/>
    </dxf>
    <dxf>
      <font>
        <strike val="0"/>
        <outline val="0"/>
        <shadow val="0"/>
        <u val="none"/>
        <vertAlign val="baseline"/>
        <sz val="9"/>
        <color theme="1"/>
        <name val="Arial Nova Cond Light"/>
        <family val="2"/>
        <scheme val="none"/>
      </font>
      <alignment horizontal="center" vertical="bottom" textRotation="0" wrapText="0" indent="0" justifyLastLine="0" shrinkToFit="0" readingOrder="0"/>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
      <font>
        <strike val="0"/>
        <outline val="0"/>
        <shadow val="0"/>
        <u val="none"/>
        <vertAlign val="baseline"/>
        <sz val="9"/>
        <color theme="1"/>
        <name val="Arial Nova Cond Light"/>
        <family val="2"/>
        <scheme val="none"/>
      </font>
    </dxf>
  </dxfs>
  <tableStyles count="0" defaultTableStyle="TableStyleMedium9" defaultPivotStyle="PivotStyleLight16"/>
  <colors>
    <mruColors>
      <color rgb="FF00FF00"/>
      <color rgb="FF81FF81"/>
      <color rgb="FFA3FFFF"/>
      <color rgb="FFEBEBFF"/>
      <color rgb="FFCCFFCC"/>
      <color rgb="FFCCFF99"/>
      <color rgb="FFE5FFFF"/>
      <color rgb="FFFFFFCC"/>
      <color rgb="FFFFEBFF"/>
      <color rgb="FFFFC1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4.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externalLink" Target="externalLinks/externalLink3.xml"/><Relationship Id="rId17" Type="http://schemas.openxmlformats.org/officeDocument/2006/relationships/pivotCacheDefinition" Target="pivotCache/pivotCacheDefinition1.xml"/><Relationship Id="rId2" Type="http://schemas.openxmlformats.org/officeDocument/2006/relationships/worksheet" Target="worksheets/sheet2.xml"/><Relationship Id="rId16" Type="http://schemas.openxmlformats.org/officeDocument/2006/relationships/externalLink" Target="externalLinks/externalLink7.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externalLink" Target="externalLinks/externalLink6.xml"/><Relationship Id="rId10" Type="http://schemas.openxmlformats.org/officeDocument/2006/relationships/externalLink" Target="externalLinks/externalLink1.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608280</xdr:colOff>
      <xdr:row>1</xdr:row>
      <xdr:rowOff>240412</xdr:rowOff>
    </xdr:from>
    <xdr:to>
      <xdr:col>3</xdr:col>
      <xdr:colOff>2942722</xdr:colOff>
      <xdr:row>3</xdr:row>
      <xdr:rowOff>144316</xdr:rowOff>
    </xdr:to>
    <xdr:pic>
      <xdr:nvPicPr>
        <xdr:cNvPr id="4" name="Imagen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8280" y="442457"/>
          <a:ext cx="4125358" cy="114504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268941</xdr:colOff>
      <xdr:row>0</xdr:row>
      <xdr:rowOff>106165</xdr:rowOff>
    </xdr:from>
    <xdr:to>
      <xdr:col>2</xdr:col>
      <xdr:colOff>1224498</xdr:colOff>
      <xdr:row>2</xdr:row>
      <xdr:rowOff>87595</xdr:rowOff>
    </xdr:to>
    <xdr:pic>
      <xdr:nvPicPr>
        <xdr:cNvPr id="4" name="Imagen 3">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68941" y="106165"/>
          <a:ext cx="1367119" cy="42966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221815</xdr:colOff>
      <xdr:row>0</xdr:row>
      <xdr:rowOff>0</xdr:rowOff>
    </xdr:from>
    <xdr:to>
      <xdr:col>2</xdr:col>
      <xdr:colOff>2221795</xdr:colOff>
      <xdr:row>2</xdr:row>
      <xdr:rowOff>262283</xdr:rowOff>
    </xdr:to>
    <xdr:pic>
      <xdr:nvPicPr>
        <xdr:cNvPr id="2" name="Imagen 1">
          <a:extLst>
            <a:ext uri="{FF2B5EF4-FFF2-40B4-BE49-F238E27FC236}">
              <a16:creationId xmlns:a16="http://schemas.microsoft.com/office/drawing/2014/main" id="{A20BC628-0F1B-43F9-B9C5-AD83246843ED}"/>
            </a:ext>
          </a:extLst>
        </xdr:cNvPr>
        <xdr:cNvPicPr>
          <a:picLocks noChangeAspect="1"/>
        </xdr:cNvPicPr>
      </xdr:nvPicPr>
      <xdr:blipFill>
        <a:blip xmlns:r="http://schemas.openxmlformats.org/officeDocument/2006/relationships" r:embed="rId1"/>
        <a:stretch>
          <a:fillRect/>
        </a:stretch>
      </xdr:blipFill>
      <xdr:spPr>
        <a:xfrm>
          <a:off x="221815" y="0"/>
          <a:ext cx="4208676" cy="102152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38101</xdr:colOff>
      <xdr:row>0</xdr:row>
      <xdr:rowOff>47626</xdr:rowOff>
    </xdr:from>
    <xdr:to>
      <xdr:col>3</xdr:col>
      <xdr:colOff>790575</xdr:colOff>
      <xdr:row>3</xdr:row>
      <xdr:rowOff>0</xdr:rowOff>
    </xdr:to>
    <xdr:pic>
      <xdr:nvPicPr>
        <xdr:cNvPr id="2" name="Imagen 1">
          <a:extLst>
            <a:ext uri="{FF2B5EF4-FFF2-40B4-BE49-F238E27FC236}">
              <a16:creationId xmlns:a16="http://schemas.microsoft.com/office/drawing/2014/main" id="{ED9676BC-C86F-9496-D081-5155AF225673}"/>
            </a:ext>
          </a:extLst>
        </xdr:cNvPr>
        <xdr:cNvPicPr>
          <a:picLocks noChangeAspect="1"/>
        </xdr:cNvPicPr>
      </xdr:nvPicPr>
      <xdr:blipFill>
        <a:blip xmlns:r="http://schemas.openxmlformats.org/officeDocument/2006/relationships" r:embed="rId1"/>
        <a:stretch>
          <a:fillRect/>
        </a:stretch>
      </xdr:blipFill>
      <xdr:spPr>
        <a:xfrm>
          <a:off x="38101" y="47626"/>
          <a:ext cx="3022816" cy="64391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267260</xdr:colOff>
      <xdr:row>0</xdr:row>
      <xdr:rowOff>143996</xdr:rowOff>
    </xdr:from>
    <xdr:to>
      <xdr:col>1</xdr:col>
      <xdr:colOff>1295960</xdr:colOff>
      <xdr:row>2</xdr:row>
      <xdr:rowOff>191621</xdr:rowOff>
    </xdr:to>
    <xdr:pic>
      <xdr:nvPicPr>
        <xdr:cNvPr id="2" name="Imagen 1">
          <a:extLst>
            <a:ext uri="{FF2B5EF4-FFF2-40B4-BE49-F238E27FC236}">
              <a16:creationId xmlns:a16="http://schemas.microsoft.com/office/drawing/2014/main" id="{5A92DBA9-7265-4242-A374-1241A3142E58}"/>
            </a:ext>
          </a:extLst>
        </xdr:cNvPr>
        <xdr:cNvPicPr>
          <a:picLocks noChangeAspect="1"/>
        </xdr:cNvPicPr>
      </xdr:nvPicPr>
      <xdr:blipFill>
        <a:blip xmlns:r="http://schemas.openxmlformats.org/officeDocument/2006/relationships" r:embed="rId1"/>
        <a:stretch>
          <a:fillRect/>
        </a:stretch>
      </xdr:blipFill>
      <xdr:spPr>
        <a:xfrm>
          <a:off x="267260" y="143996"/>
          <a:ext cx="2124075" cy="84772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carolinanino/Documents/SDA-2020/PA/NCSA/7710/12161BA7/285_V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carolinanino/Documents/SDA-2020/Plan%20de%20Accio&#769;n%20NCSA/12161BA7/285_V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carolinanino/Documents/SDA-2020/PA/NCSA/7710/C:/Users/carolinanino/Documents/SDA-2020/Plan%20de%20Accio&#769;n%20NCSA/12161BA7/285_V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D:\2020\III-2020%20SEGPLAN\7710\20.12.31%20SEGUIMIENTO%20SEGPLAN%207710%20-%202020%20DPGR.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2021%20vf/7710%20y%207711/2.%20SEGPLAN/SEGPLAN%202021/7710/REPORTES%20OFICIALES/7.%20SEPTIEMBRE%202021/21.09.30%20PLAN%20DE%20ACCION%207710%20Validado.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D:\2021%20vf\7710%20y%207711\2.%20SEGPLAN\SEGPLAN%202021\7710\REPORTES%20OFICIALES\10.%20OCTUBRE%202021\21.10.31%20PLAN%20DE%20ACCI&#211;N%207710.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D:\2021%20vf\7710%20y%207711\2.%20SEGPLAN\SEGPLAN%202021\7710\REPORTES%20OFICIALES\11.%20NOVIEMBRE%202021\21.11.30%20PLAN%20DE%20ACCI&#211;N%20771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ariables"/>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ariables"/>
    </sheetNames>
    <sheetDataSet>
      <sheetData sheetId="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ariables"/>
    </sheetNames>
    <sheetDataSet>
      <sheetData sheetId="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STIÓN"/>
      <sheetName val="INVERSIÓN"/>
      <sheetName val="PROGR_CUATRI"/>
      <sheetName val="ACTIVIDADES"/>
      <sheetName val="ACT."/>
      <sheetName val="TERRITORIALIZACIÓN"/>
      <sheetName val="SPI"/>
      <sheetName val="7. Julio"/>
      <sheetName val="SUIFP"/>
      <sheetName val="NOV-TERRI SILV"/>
      <sheetName val="DIC TERRI SILV "/>
      <sheetName val="Hoja5"/>
      <sheetName val="2020-CT"/>
      <sheetName val="9. FLORA TOTAL SIN UPZ"/>
      <sheetName val="Report"/>
      <sheetName val="Hoja1"/>
      <sheetName val="LOC"/>
      <sheetName val="JUR"/>
      <sheetName val="FLORA 2020"/>
      <sheetName val="SILVICULTURA 2020"/>
    </sheetNames>
    <sheetDataSet>
      <sheetData sheetId="0"/>
      <sheetData sheetId="1">
        <row r="11">
          <cell r="L11">
            <v>1574140000</v>
          </cell>
          <cell r="N11">
            <v>1586806000</v>
          </cell>
          <cell r="P11">
            <v>1586806000</v>
          </cell>
          <cell r="Q11">
            <v>1907236000</v>
          </cell>
        </row>
        <row r="23">
          <cell r="L23">
            <v>192696000</v>
          </cell>
          <cell r="N23">
            <v>192696000</v>
          </cell>
          <cell r="P23">
            <v>192696000</v>
          </cell>
          <cell r="Q23">
            <v>252764000</v>
          </cell>
        </row>
        <row r="29">
          <cell r="L29">
            <v>201132000</v>
          </cell>
          <cell r="N29">
            <v>209100000</v>
          </cell>
          <cell r="P29">
            <v>209100000</v>
          </cell>
          <cell r="Q29">
            <v>250000000</v>
          </cell>
        </row>
        <row r="34">
          <cell r="R34">
            <v>2178974000</v>
          </cell>
        </row>
      </sheetData>
      <sheetData sheetId="2"/>
      <sheetData sheetId="3"/>
      <sheetData sheetId="4"/>
      <sheetData sheetId="5">
        <row r="128">
          <cell r="C128" t="str">
            <v>1-USAQUEN</v>
          </cell>
        </row>
      </sheetData>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2"/>
      <sheetName val="GESTIÓN"/>
      <sheetName val="GESTIÓN 2021 SSFFS-SPCI"/>
      <sheetName val="INVERSIÓN"/>
      <sheetName val="PROGR_CUATRI"/>
      <sheetName val="FLORA 2021"/>
      <sheetName val="ACTIVIDADES"/>
      <sheetName val="ACT 2021"/>
      <sheetName val="ENE-ABRIL 2021 - SILV"/>
      <sheetName val="SILVICULTURA 2021"/>
      <sheetName val="TERRITORIALIZACIÓN"/>
      <sheetName val="SPI"/>
      <sheetName val="ENE-ABRIL FLORA"/>
      <sheetName val="ACT 2021 SSFFS-SPCI"/>
    </sheetNames>
    <sheetDataSet>
      <sheetData sheetId="0"/>
      <sheetData sheetId="1"/>
      <sheetData sheetId="2"/>
      <sheetData sheetId="3">
        <row r="10">
          <cell r="BE10">
            <v>18057</v>
          </cell>
        </row>
        <row r="24">
          <cell r="BE24">
            <v>3083</v>
          </cell>
        </row>
      </sheetData>
      <sheetData sheetId="4"/>
      <sheetData sheetId="5"/>
      <sheetData sheetId="6"/>
      <sheetData sheetId="7"/>
      <sheetData sheetId="8"/>
      <sheetData sheetId="9"/>
      <sheetData sheetId="10"/>
      <sheetData sheetId="11"/>
      <sheetData sheetId="12"/>
      <sheetData sheetId="13"/>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2"/>
      <sheetName val="GESTIÓN"/>
      <sheetName val="GESTIÓN 2021 SSFFS-SPCI"/>
      <sheetName val="INVERSIÓN"/>
      <sheetName val="PROGR_CUATRI"/>
      <sheetName val="FLORA 2021"/>
      <sheetName val="ACTIVIDADES"/>
      <sheetName val="ACT 2021"/>
      <sheetName val="ENE-ABRIL 2021 - SILV"/>
      <sheetName val="SILVICULTURA 2021"/>
      <sheetName val="TERRITORIALIZACIÓN"/>
      <sheetName val="SPI"/>
      <sheetName val="ENE-ABRIL FLORA"/>
      <sheetName val="ACT 2021 SSFFS-SPCI"/>
    </sheetNames>
    <sheetDataSet>
      <sheetData sheetId="0"/>
      <sheetData sheetId="1"/>
      <sheetData sheetId="2"/>
      <sheetData sheetId="3">
        <row r="10">
          <cell r="BE10">
            <v>20226</v>
          </cell>
        </row>
        <row r="11">
          <cell r="BD11">
            <v>4047083963</v>
          </cell>
        </row>
        <row r="12">
          <cell r="BE12">
            <v>2498635720</v>
          </cell>
        </row>
        <row r="24">
          <cell r="BE24">
            <v>3358</v>
          </cell>
        </row>
        <row r="25">
          <cell r="BD25">
            <v>447313000</v>
          </cell>
        </row>
        <row r="26">
          <cell r="BE26">
            <v>262459600</v>
          </cell>
        </row>
        <row r="32">
          <cell r="BD32">
            <v>483639037</v>
          </cell>
        </row>
        <row r="33">
          <cell r="BE33">
            <v>317070733</v>
          </cell>
        </row>
      </sheetData>
      <sheetData sheetId="4"/>
      <sheetData sheetId="5"/>
      <sheetData sheetId="6"/>
      <sheetData sheetId="7"/>
      <sheetData sheetId="8"/>
      <sheetData sheetId="9"/>
      <sheetData sheetId="10"/>
      <sheetData sheetId="11"/>
      <sheetData sheetId="12"/>
      <sheetData sheetId="13"/>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2"/>
      <sheetName val="GESTIÓN"/>
      <sheetName val="GESTIÓN 2021 SSFFS-SPCI"/>
      <sheetName val="INVERSIÓN"/>
      <sheetName val="PROGR_CUATRI"/>
      <sheetName val="FLORA 2021"/>
      <sheetName val="ACTIVIDADES"/>
      <sheetName val="ACT 2021"/>
      <sheetName val="ENE-ABRIL 2021 - SILV"/>
      <sheetName val="SILVICULTURA 2021"/>
      <sheetName val="TERRITORIALIZACIÓN"/>
      <sheetName val="SPI"/>
      <sheetName val="ENE-ABRIL FLORA"/>
      <sheetName val="ACT 2021 SSFFS-SPCI"/>
    </sheetNames>
    <sheetDataSet>
      <sheetData sheetId="0" refreshError="1"/>
      <sheetData sheetId="1" refreshError="1"/>
      <sheetData sheetId="2" refreshError="1"/>
      <sheetData sheetId="3">
        <row r="10">
          <cell r="BE10">
            <v>22714</v>
          </cell>
        </row>
        <row r="24">
          <cell r="BE24">
            <v>3637</v>
          </cell>
        </row>
      </sheetData>
      <sheetData sheetId="4" refreshError="1"/>
      <sheetData sheetId="5" refreshError="1"/>
      <sheetData sheetId="6" refreshError="1"/>
      <sheetData sheetId="7" refreshError="1"/>
      <sheetData sheetId="8" refreshError="1"/>
      <sheetData sheetId="9" refreshError="1"/>
      <sheetData sheetId="10"/>
      <sheetData sheetId="11" refreshError="1"/>
      <sheetData sheetId="12" refreshError="1"/>
      <sheetData sheetId="13"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inda" refreshedDate="44662.431368055557" createdVersion="7" refreshedVersion="7" minRefreshableVersion="3" recordCount="144" xr:uid="{EC80C10D-A1C6-4CFF-93A6-D1745293F4EF}">
  <cacheSource type="worksheet">
    <worksheetSource name="Tabla2"/>
  </cacheSource>
  <cacheFields count="107">
    <cacheField name="ID_Proyecto" numFmtId="0">
      <sharedItems/>
    </cacheField>
    <cacheField name="ACT-SIPSE" numFmtId="0">
      <sharedItems/>
    </cacheField>
    <cacheField name="RUBRO" numFmtId="0">
      <sharedItems containsSemiMixedTypes="0" containsString="0" containsNumber="1" containsInteger="1" minValue="7710" maxValue="7710"/>
    </cacheField>
    <cacheField name="ID" numFmtId="0">
      <sharedItems/>
    </cacheField>
    <cacheField name=" ID PLAN" numFmtId="0">
      <sharedItems containsSemiMixedTypes="0" containsString="0" containsNumber="1" containsInteger="1" minValue="12022" maxValue="1442022"/>
    </cacheField>
    <cacheField name="RUBRO PPTAL 2" numFmtId="0">
      <sharedItems containsSemiMixedTypes="0" containsString="0" containsNumber="1" containsInteger="1" minValue="7710" maxValue="7710"/>
    </cacheField>
    <cacheField name="SOLICITUD PROCESO SIPSE" numFmtId="0">
      <sharedItems containsMixedTypes="1" containsNumber="1" containsInteger="1" minValue="16283" maxValue="17661"/>
    </cacheField>
    <cacheField name=" ACTIVIDAD SIPSE (CÓDIGO)" numFmtId="0">
      <sharedItems containsSemiMixedTypes="0" containsString="0" containsNumber="1" containsInteger="1" minValue="2776" maxValue="2796"/>
    </cacheField>
    <cacheField name=" DESCRIPCIÓN ACTIVIDAD SIPSE" numFmtId="0">
      <sharedItems longText="1"/>
    </cacheField>
    <cacheField name="RUBRO PPTAL 1" numFmtId="0">
      <sharedItems/>
    </cacheField>
    <cacheField name="NOMBRE PROYECTO" numFmtId="0">
      <sharedItems/>
    </cacheField>
    <cacheField name="ABREVIATURA NOMBRE PROYECTO " numFmtId="0">
      <sharedItems/>
    </cacheField>
    <cacheField name=" META PDD" numFmtId="0">
      <sharedItems/>
    </cacheField>
    <cacheField name=" OBJETIVO GENERAL" numFmtId="0">
      <sharedItems/>
    </cacheField>
    <cacheField name="OBJETIVO ESPECIFICO" numFmtId="0">
      <sharedItems/>
    </cacheField>
    <cacheField name="LÍNEA" numFmtId="0">
      <sharedItems/>
    </cacheField>
    <cacheField name="META PROYECTO" numFmtId="0">
      <sharedItems count="3">
        <s v="EJECUTAR 115.000 ACTUACIONES TÉCNICAS O JURÍDICAS DE EVALUACIÓN, CONTROL, SEGUIMIENTO Y PREVENCIÓN SOBRE EL ARBOLADO URBANO DE BOGOTÁ D.C."/>
        <s v="EJECUTAR 24.000 ACTUACIONES TÉCNICAS O JURÍDICAS DE EVALUACIÓN, CONTROL, SEGUIMIENTO Y PREVENCIÓN SOBRE EL RECURSO FLORA EN EL DISTRITO CAPITAL."/>
        <s v="ATENDER EL 100% DE LOS CONCEPTOS TÉCNICOS QUE RECOMIENDAN ACTUACIONES ADMINISTRATIVAS SANCIONATORIAS DURANTE LA VIGENCIA PARA MEJORAR LA EFICIENCIA DEL PROCESO SANCIONATORIO AMBIENTAL"/>
      </sharedItems>
    </cacheField>
    <cacheField name="CÓDIGO POSICIÓN PRESUPUESTARIA" numFmtId="0">
      <sharedItems/>
    </cacheField>
    <cacheField name="DESCRIPCIÓN POSICIÓN PRESUPUESTARIA" numFmtId="0">
      <sharedItems/>
    </cacheField>
    <cacheField name=" FUENTE FINANCIACIÓN (CÓDIGO Y NOMBRE)" numFmtId="0">
      <sharedItems/>
    </cacheField>
    <cacheField name="CÓDIGO SECOP FUENTE DE LOS RECURSOS" numFmtId="0">
      <sharedItems containsSemiMixedTypes="0" containsString="0" containsNumber="1" containsInteger="1" minValue="0" maxValue="0"/>
    </cacheField>
    <cacheField name=" OBJETO" numFmtId="0">
      <sharedItems longText="1"/>
    </cacheField>
    <cacheField name="CÓDIGO SECOP MODALIDAD DE SELECCIÓN" numFmtId="0">
      <sharedItems/>
    </cacheField>
    <cacheField name="MODALIDAD DE SELECCIÓN - NOMBRE" numFmtId="0">
      <sharedItems/>
    </cacheField>
    <cacheField name="TIPO DE COMPROMISO" numFmtId="0">
      <sharedItems containsSemiMixedTypes="0" containsString="0" containsNumber="1" containsInteger="1" minValue="0" maxValue="0"/>
    </cacheField>
    <cacheField name="CORRESPONDE A TALENTO HUMANO (SI/NO)" numFmtId="0">
      <sharedItems/>
    </cacheField>
    <cacheField name="CÓDIGO UNSPSC" numFmtId="0">
      <sharedItems/>
    </cacheField>
    <cacheField name=" FECHA ESTIMADA DE PRESENTACIÓN DE PROCESO DE SELECCIÓN (MES)" numFmtId="0">
      <sharedItems containsMixedTypes="1" containsNumber="1" containsInteger="1" minValue="1" maxValue="8"/>
    </cacheField>
    <cacheField name="FECHA ESTIMADA DE INICIO DE PROCESO DE SELECCIÓN (MES)" numFmtId="0">
      <sharedItems containsMixedTypes="1" containsNumber="1" containsInteger="1" minValue="1" maxValue="8"/>
    </cacheField>
    <cacheField name="PLAZO DEL CONTRATO" numFmtId="0">
      <sharedItems containsMixedTypes="1" containsNumber="1" containsInteger="1" minValue="4" maxValue="11"/>
    </cacheField>
    <cacheField name="CÓDIGO SECOP DURACIÓN ESTIMADO DEL CONTRATO_x000a_(INTERVALO: &quot;0&quot; DÍAS, &quot;1&quot; MESES, &quot;2&quot; AÑOS)" numFmtId="0">
      <sharedItems containsMixedTypes="1" containsNumber="1" containsInteger="1" minValue="1" maxValue="1"/>
    </cacheField>
    <cacheField name="FECHA TERMINACIÓN ESTIMADA" numFmtId="0">
      <sharedItems containsMixedTypes="1" containsNumber="1" containsInteger="1" minValue="8" maxValue="12"/>
    </cacheField>
    <cacheField name="VALOR TOTAL ESTIMADO VIGENCIA ACTUAL" numFmtId="44">
      <sharedItems containsSemiMixedTypes="0" containsString="0" containsNumber="1" containsInteger="1" minValue="199000" maxValue="625000000"/>
    </cacheField>
    <cacheField name="CÓDIGO SECOP REQUIERE VIGENCIAS FUTURAS" numFmtId="0">
      <sharedItems containsSemiMixedTypes="0" containsString="0" containsNumber="1" containsInteger="1" minValue="0" maxValue="1"/>
    </cacheField>
    <cacheField name="VALOR VIGENCIAS FUTURAS (AUTORIZADA)" numFmtId="0">
      <sharedItems containsSemiMixedTypes="0" containsString="0" containsNumber="1" containsInteger="1" minValue="0" maxValue="625000000"/>
    </cacheField>
    <cacheField name="CÓDIGO SECOP ESTADO DE SOLICITUD DE VIGENCIAS FUTURAS" numFmtId="0">
      <sharedItems containsSemiMixedTypes="0" containsString="0" containsNumber="1" containsInteger="1" minValue="0" maxValue="3"/>
    </cacheField>
    <cacheField name="CÓDIGO PRODUCTO MGA" numFmtId="0">
      <sharedItems/>
    </cacheField>
    <cacheField name="NOMBRE PRODUCTO MGA" numFmtId="0">
      <sharedItems/>
    </cacheField>
    <cacheField name="CÓDIGO PMR" numFmtId="0">
      <sharedItems containsSemiMixedTypes="0" containsString="0" containsNumber="1" containsInteger="1" minValue="0" maxValue="0"/>
    </cacheField>
    <cacheField name="NOMBRE PMR" numFmtId="0">
      <sharedItems containsSemiMixedTypes="0" containsString="0" containsNumber="1" containsInteger="1" minValue="0" maxValue="0"/>
    </cacheField>
    <cacheField name="DEPENDENCIA (SUPERVISIÓN)" numFmtId="0">
      <sharedItems/>
    </cacheField>
    <cacheField name="NOMBRE DEL CONTRATISTA" numFmtId="0">
      <sharedItems/>
    </cacheField>
    <cacheField name="NO DE CONTRATO" numFmtId="0">
      <sharedItems containsMixedTypes="1" containsNumber="1" containsInteger="1" minValue="20220024" maxValue="20221547"/>
    </cacheField>
    <cacheField name="NUMERO CDP" numFmtId="0">
      <sharedItems containsMixedTypes="1" containsNumber="1" containsInteger="1" minValue="0" maxValue="1731"/>
    </cacheField>
    <cacheField name="FECHA CDP" numFmtId="0">
      <sharedItems containsMixedTypes="1" containsNumber="1" containsInteger="1" minValue="44565" maxValue="44642"/>
    </cacheField>
    <cacheField name="VALOR CDP" numFmtId="0">
      <sharedItems containsSemiMixedTypes="0" containsString="0" containsNumber="1" containsInteger="1" minValue="0" maxValue="75900000"/>
    </cacheField>
    <cacheField name="NUMERO RP" numFmtId="0">
      <sharedItems containsMixedTypes="1" containsNumber="1" containsInteger="1" minValue="35" maxValue="1560"/>
    </cacheField>
    <cacheField name="FECHA RP" numFmtId="0">
      <sharedItems containsMixedTypes="1" containsNumber="1" containsInteger="1" minValue="44568" maxValue="44589"/>
    </cacheField>
    <cacheField name="VALOR DE RP" numFmtId="0">
      <sharedItems containsSemiMixedTypes="0" containsString="0" containsNumber="1" containsInteger="1" minValue="0" maxValue="75900000"/>
    </cacheField>
    <cacheField name="FECHA ACTA DE INICIO CONTRATO" numFmtId="0">
      <sharedItems containsSemiMixedTypes="0" containsString="0" containsNumber="1" containsInteger="1" minValue="0" maxValue="0"/>
    </cacheField>
    <cacheField name="VALOR MENSUAL DEL CONTRATO" numFmtId="0">
      <sharedItems containsSemiMixedTypes="0" containsString="0" containsNumber="1" containsInteger="1" minValue="0" maxValue="7590000"/>
    </cacheField>
    <cacheField name="UNIDAD DE CONTRATACIÓN (REFERENCIA)" numFmtId="0">
      <sharedItems/>
    </cacheField>
    <cacheField name="UBICACIÓN" numFmtId="0">
      <sharedItems/>
    </cacheField>
    <cacheField name="NOMBRE DEL RESPONSABLE" numFmtId="0">
      <sharedItems/>
    </cacheField>
    <cacheField name="TELÉFONO DEL RESPONSABLE" numFmtId="0">
      <sharedItems containsSemiMixedTypes="0" containsString="0" containsNumber="1" containsInteger="1" minValue="3778917" maxValue="3778917"/>
    </cacheField>
    <cacheField name="CORREO ELECTRÓNICO DEL RESPONSABLE" numFmtId="0">
      <sharedItems/>
    </cacheField>
    <cacheField name="DIRECCIÓN" numFmtId="0">
      <sharedItems/>
    </cacheField>
    <cacheField name="CORRESPONDE A ADICIÓN (SI/NO)" numFmtId="0">
      <sharedItems/>
    </cacheField>
    <cacheField name="CORRESPONDE A BOLSAS (SI/NO) " numFmtId="0">
      <sharedItems/>
    </cacheField>
    <cacheField name="PROGRAMACIÓN DE PASIVOS 2022 (SI/NO)" numFmtId="0">
      <sharedItems/>
    </cacheField>
    <cacheField name="TEMA" numFmtId="0">
      <sharedItems/>
    </cacheField>
    <cacheField name="MODALIDAD" numFmtId="0">
      <sharedItems/>
    </cacheField>
    <cacheField name="PROGRAMADO META SIPSE" numFmtId="0">
      <sharedItems containsSemiMixedTypes="0" containsString="0" containsNumber="1" containsInteger="1" minValue="376030000" maxValue="4954580000"/>
    </cacheField>
    <cacheField name="MODALIDAD SIPSE" numFmtId="0">
      <sharedItems/>
    </cacheField>
    <cacheField name="Proceso SIPSE" numFmtId="0">
      <sharedItems containsMixedTypes="1" containsNumber="1" containsInteger="1" minValue="16283" maxValue="17661"/>
    </cacheField>
    <cacheField name="ValorenTrAmiteSIPSE" numFmtId="0">
      <sharedItems containsSemiMixedTypes="0" containsString="0" containsNumber="1" containsInteger="1" minValue="0" maxValue="0"/>
    </cacheField>
    <cacheField name="MetaPAA" numFmtId="0">
      <sharedItems/>
    </cacheField>
    <cacheField name="MetaSIPSE" numFmtId="0">
      <sharedItems/>
    </cacheField>
    <cacheField name="ValidaMETA" numFmtId="0">
      <sharedItems/>
    </cacheField>
    <cacheField name="# de Contrato SIPSE" numFmtId="0">
      <sharedItems containsMixedTypes="1" containsNumber="1" containsInteger="1" minValue="20220024" maxValue="20221547"/>
    </cacheField>
    <cacheField name="#Contrato BD" numFmtId="0">
      <sharedItems/>
    </cacheField>
    <cacheField name="Valida CONTRATO" numFmtId="0">
      <sharedItems/>
    </cacheField>
    <cacheField name="Beneficiario SIPSE" numFmtId="0">
      <sharedItems/>
    </cacheField>
    <cacheField name="Beneficiario BD" numFmtId="0">
      <sharedItems/>
    </cacheField>
    <cacheField name="Valida Beneficiario" numFmtId="0">
      <sharedItems/>
    </cacheField>
    <cacheField name="Objeto PAA" numFmtId="0">
      <sharedItems longText="1"/>
    </cacheField>
    <cacheField name="Objeto SIPSE" numFmtId="0">
      <sharedItems longText="1"/>
    </cacheField>
    <cacheField name="Objeto BD" numFmtId="0">
      <sharedItems longText="1"/>
    </cacheField>
    <cacheField name="Valida OBJETO" numFmtId="0">
      <sharedItems/>
    </cacheField>
    <cacheField name="ConceptodeGastoPAA" numFmtId="0">
      <sharedItems/>
    </cacheField>
    <cacheField name="Concepto de Gasto SIPSE" numFmtId="0">
      <sharedItems/>
    </cacheField>
    <cacheField name="Concepto de gasto BD" numFmtId="0">
      <sharedItems/>
    </cacheField>
    <cacheField name="Valida CONCEPTO" numFmtId="0">
      <sharedItems/>
    </cacheField>
    <cacheField name="Fuente PAA" numFmtId="0">
      <sharedItems/>
    </cacheField>
    <cacheField name="Fuente SIPSE" numFmtId="0">
      <sharedItems/>
    </cacheField>
    <cacheField name="Fuente BD" numFmtId="0">
      <sharedItems/>
    </cacheField>
    <cacheField name="Valida FUENTE" numFmtId="0">
      <sharedItems/>
    </cacheField>
    <cacheField name="# de CDP SIPSE" numFmtId="0">
      <sharedItems containsMixedTypes="1" containsNumber="1" containsInteger="1" minValue="9" maxValue="1731"/>
    </cacheField>
    <cacheField name="# de CDP BD" numFmtId="0">
      <sharedItems containsMixedTypes="1" containsNumber="1" containsInteger="1" minValue="9" maxValue="1731"/>
    </cacheField>
    <cacheField name="Valida # de CDP" numFmtId="0">
      <sharedItems/>
    </cacheField>
    <cacheField name="Valor de CDP SIPSE" numFmtId="0">
      <sharedItems containsSemiMixedTypes="0" containsString="0" containsNumber="1" containsInteger="1" minValue="0" maxValue="625000000"/>
    </cacheField>
    <cacheField name="Valor CDP BD" numFmtId="44">
      <sharedItems containsSemiMixedTypes="0" containsString="0" containsNumber="1" minValue="0" maxValue="625000000"/>
    </cacheField>
    <cacheField name="Valida valor CDP" numFmtId="0">
      <sharedItems/>
    </cacheField>
    <cacheField name="# RP SIPSE" numFmtId="0">
      <sharedItems containsSemiMixedTypes="0" containsString="0" containsNumber="1" containsInteger="1" minValue="0" maxValue="1560"/>
    </cacheField>
    <cacheField name="# de RP BD" numFmtId="0">
      <sharedItems containsSemiMixedTypes="0" containsString="0" containsNumber="1" containsInteger="1" minValue="0" maxValue="1560"/>
    </cacheField>
    <cacheField name="Valida # de RP" numFmtId="0">
      <sharedItems/>
    </cacheField>
    <cacheField name="Valor RP SIPSE" numFmtId="0">
      <sharedItems containsSemiMixedTypes="0" containsString="0" containsNumber="1" containsInteger="1" minValue="0" maxValue="75900000"/>
    </cacheField>
    <cacheField name="Valor RP BD" numFmtId="44">
      <sharedItems containsSemiMixedTypes="0" containsString="0" containsNumber="1" minValue="0" maxValue="625000000"/>
    </cacheField>
    <cacheField name="Segunda validación" numFmtId="0">
      <sharedItems/>
    </cacheField>
    <cacheField name="Valida Valor de RP" numFmtId="0">
      <sharedItems/>
    </cacheField>
    <cacheField name="Giros BD" numFmtId="44">
      <sharedItems containsSemiMixedTypes="0" containsString="0" containsNumber="1" minValue="0" maxValue="118507336.30952381"/>
    </cacheField>
    <cacheField name="ESTACIÓN SIPSE" numFmtId="0">
      <sharedItems/>
    </cacheField>
    <cacheField name="Actividad PAA" numFmtId="0">
      <sharedItems containsSemiMixedTypes="0" containsString="0" containsNumber="1" containsInteger="1" minValue="2776" maxValue="2796"/>
    </cacheField>
    <cacheField name="Actividad SIPSE" numFmtId="0">
      <sharedItems containsSemiMixedTypes="0" containsString="0" containsNumber="1" containsInteger="1" minValue="0" maxValue="2795"/>
    </cacheField>
    <cacheField name="Estado" numFmtId="0">
      <sharedItems/>
    </cacheField>
    <cacheField name="VAR PAA vs CDP" numFmtId="44">
      <sharedItems containsSemiMixedTypes="0" containsString="0" containsNumber="1" containsInteger="1" minValue="0" maxValue="45540000"/>
    </cacheField>
    <cacheField name="VAR CDP vs RP" numFmtId="44">
      <sharedItems containsSemiMixedTypes="0" containsString="0" containsNumber="1" containsInteger="1" minValue="0" maxValue="13752000"/>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44">
  <r>
    <s v="12022_7710"/>
    <s v="162862784"/>
    <n v="7710"/>
    <s v="12022_7710"/>
    <n v="12022"/>
    <n v="7710"/>
    <n v="16286"/>
    <n v="2784"/>
    <s v="EJECUTAR 115.000 ACTUACIONES TÉCNICAS O JURÍDICAS DE EVALUACIÓN, CONTROL, SEGUIMIENTO Y PREVENCIÓN SOBRE EL ARBOLADO URBANO DE BOGOTÁ D.C.  //  O232020200991131 - SERVICIOS DE LA ADMINISTRACIÓN PÚBLICA RELACIONADOS CON LA AGRICULTURA, SILVICULTURA, PESCA Y CAZA  //  1-100-F001-VA-RECURSOS DISTRITO"/>
    <s v="O23011602330000007710"/>
    <s v="CONTROL A LOS FACTORES DE DETERIORO DEL ARBOLADO URBANO Y LA FLORA EN BOGOTÁ."/>
    <s v="ARBOLADO URBANO Y FLORA"/>
    <s v="237 - AUMENTAR EN UN 15% LAS ACTUACIONES TÉCNICAS O JURÍDICAS DE EVALUACIÓN, CONTROL, SEGUIMIENTO Y PREVENCIÓN PARA LA PROTECCIÓN Y CONSERVACIÓN DEL RECURSO ARBÓREO DE LA CIUDAD."/>
    <s v="AUMENTAR EL CONTROL A LOS FACTORES DE DETERIORO DEL ARBOLADO URBANO Y LA FLORA EN BOGOTÁ D.C."/>
    <s v="AUMENTAR LA GESTIÓN SOBRE EL ARBOLADO URBANO."/>
    <s v="EVALUACIÓN, CONTROL, SEGUIMIENTO Y PREVENCIÓN SOBRE EL ARBOLADO URBANO Y LA FLORA MADERABLE Y NO MADERABLE"/>
    <x v="0"/>
    <s v="O232020200991131"/>
    <s v="SERVICIOS DE LA ADMINISTRACIÓN PÚBLICA RELACIONADOS CON LA AGRICULTURA, SILVICULTURA, PESCA Y CAZA"/>
    <s v="1-100-F001-VA-RECURSOS DISTRITO"/>
    <n v="0"/>
    <s v="PRESTAR SERVICIOS PROFESIONALES PARA BRINDAR LINEAMIENTOS TÉCNICOS, REVISAR Y/O PROYECTAR LAS ACTUACIONES REQUERIDAS EN EL PROCESO DE EVALUACIÓN, CONTROL, SEGUIMIENTO Y PREVENCIÓN AL ARBOLADO URBANO."/>
    <s v="CCE-16"/>
    <s v="CONTRATACIÓN DIRECTA"/>
    <n v="0"/>
    <s v="SI"/>
    <s v="80111600"/>
    <n v="1"/>
    <n v="1"/>
    <n v="10"/>
    <n v="1"/>
    <n v="11"/>
    <n v="67450000"/>
    <n v="0"/>
    <n v="0"/>
    <n v="0"/>
    <s v="3204004_Documentos de lineamientos técnicos para la gestión de la información y el conocimiento ambiental"/>
    <s v="DOCUMENTOS DE LINEAMIENTOS TÉCNICOS PARA LA GESTIÓN DE LA INFORMACIÓN Y EL CONOCIMIENTO AMBIENTAL"/>
    <n v="0"/>
    <n v="0"/>
    <s v="SUBDIRECCIÓN DE SILVICULTURA, FLORA Y FAUNA SILVESTRE"/>
    <s v="GERMAN EUGENIO CARDENAS RIVEROS"/>
    <n v="20220579"/>
    <n v="532"/>
    <n v="44578"/>
    <n v="67450000"/>
    <n v="506"/>
    <n v="44581"/>
    <n v="67450000"/>
    <n v="0"/>
    <n v="6745000"/>
    <s v="SUBDIRECCIÓN CONTRACTUAL"/>
    <s v="CO-DC-11001"/>
    <s v="CARMEN ROCÍO GONZÁLEZ CANTOR - Subdirectora de Silvicultura, Flora y Fauna Silvestre"/>
    <n v="3778917"/>
    <s v="carmen.gonzalez@ambientebogota.gov.co"/>
    <s v="Av Caracas No. 54 - 38"/>
    <s v="NO"/>
    <s v="NO"/>
    <s v="NO"/>
    <s v="Arbolado urbano"/>
    <s v="CD=Contratación Directa"/>
    <n v="4954580000"/>
    <s v="CONTRATACIÓN DIRECTA (LEY 1150 DE 2007)"/>
    <n v="16286"/>
    <n v="0"/>
    <s v="EJECUTAR 115.000 ACTUACIONES TÉCNICAS O JURÍDICAS DE EVALUACIÓN, CONTROL, SEGUIMIENTO Y PREVENCIÓN SOBRE EL ARBOLADO URBANO DE BOGOTÁ D.C."/>
    <s v="EJECUTAR 115.000 ACTUACIONES TÉCNICAS O JURÍDICAS DE EVALUACIÓN, CONTROL, SEGUIMIENTO Y PREVENCIÓN SOBRE EL ARBOLADO URBANO DE BOGOTÁ D.C."/>
    <s v="OK"/>
    <n v="20220579"/>
    <s v="20220579"/>
    <s v="OK"/>
    <s v="GERMAN EUGENIO CARDENAS RIVEROS"/>
    <s v="GERMAN EUGENIO CARDENAS RIVEROS"/>
    <s v="OK"/>
    <s v="PRESTAR SERVICIOS PROFESIONALES PARA BRINDAR LINEAMIENTOS TECNICOS, REVISAR Y/O PROYECTAR LAS ACTUACIONES REQUERIDAS EN EL PROCESO DE EVALUACION, CONTROL, SEGUIMIENTO Y PREVENCION AL ARBOLADO URBANO"/>
    <s v="PRESTAR SERVICIOS PROFESIONALES PARA BRINDAR LINEAMIENTOS TECNICOS, REVISAR Y/O PROYECTAR LAS ACTUACIONES REQUERIDAS EN EL PROCESO DE EVALUACION, CONTROL, SEGUIMIENTO Y PREVENCION AL ARBOLADO URBANO"/>
    <s v="PRESTAR SERVICIOS PROFESIONALES PARA BRINDAR LINEAMIENTOS TECNICOS,REVISAR Y/O PROYECTAR LAS ACTUACIONES REQUERIDAS EN EL PROCESO DEEVALUACION, CONTROL, SEGUIMIENTO Y PREVENCION AL ARBOLADO URBANO"/>
    <s v="OK-PAA-SIPSE-Validar PREDIS"/>
    <s v="O232020200991131"/>
    <s v="O232020200991131"/>
    <s v="O232020200991131"/>
    <s v="OKs"/>
    <s v="1-100-F001"/>
    <s v="1-100-F001"/>
    <s v="1-100-F001"/>
    <s v="OKs"/>
    <n v="532"/>
    <n v="532"/>
    <s v="OK"/>
    <n v="67450000"/>
    <n v="67450000"/>
    <s v="OK"/>
    <n v="506"/>
    <n v="506"/>
    <s v="OK"/>
    <n v="67450000"/>
    <n v="67450000"/>
    <s v=""/>
    <s v="OK"/>
    <n v="8318833"/>
    <s v="EJECUCIÓN CONTRATO"/>
    <n v="2784"/>
    <n v="2784"/>
    <s v="Contratado"/>
    <n v="0"/>
    <n v="0"/>
  </r>
  <r>
    <s v="22022_7710"/>
    <s v="162912784"/>
    <n v="7710"/>
    <s v="22022_7710"/>
    <n v="22022"/>
    <n v="7710"/>
    <n v="16291"/>
    <n v="2784"/>
    <s v="EJECUTAR 115.000 ACTUACIONES TÉCNICAS O JURÍDICAS DE EVALUACIÓN, CONTROL, SEGUIMIENTO Y PREVENCIÓN SOBRE EL ARBOLADO URBANO DE BOGOTÁ D.C.  //  O232020200991131 - SERVICIOS DE LA ADMINISTRACIÓN PÚBLICA RELACIONADOS CON LA AGRICULTURA, SILVICULTURA, PESCA Y CAZA  //  1-100-F001-VA-RECURSOS DISTRITO"/>
    <s v="O23011602330000007710"/>
    <s v="CONTROL A LOS FACTORES DE DETERIORO DEL ARBOLADO URBANO Y LA FLORA EN BOGOTÁ."/>
    <s v="ARBOLADO URBANO Y FLORA"/>
    <s v="237 - AUMENTAR EN UN 15% LAS ACTUACIONES TÉCNICAS O JURÍDICAS DE EVALUACIÓN, CONTROL, SEGUIMIENTO Y PREVENCIÓN PARA LA PROTECCIÓN Y CONSERVACIÓN DEL RECURSO ARBÓREO DE LA CIUDAD."/>
    <s v="AUMENTAR EL CONTROL A LOS FACTORES DE DETERIORO DEL ARBOLADO URBANO Y LA FLORA EN BOGOTÁ D.C."/>
    <s v="AUMENTAR LA GESTIÓN SOBRE EL ARBOLADO URBANO."/>
    <s v="EVALUACIÓN, CONTROL, SEGUIMIENTO Y PREVENCIÓN SOBRE EL ARBOLADO URBANO Y LA FLORA MADERABLE Y NO MADERABLE"/>
    <x v="0"/>
    <s v="O232020200991131"/>
    <s v="SERVICIOS DE LA ADMINISTRACIÓN PÚBLICA RELACIONADOS CON LA AGRICULTURA, SILVICULTURA, PESCA Y CAZA"/>
    <s v="1-100-F001-VA-RECURSOS DISTRITO"/>
    <n v="0"/>
    <s v="PRESTAR SERVICIOS PROFESIONALES PARA BRINDAR LINEAMIENTOS TÉCNICOS, REVISAR Y/O PROYECTAR LAS ACTUACIONES REQUERIDAS EN EL PROCESO DE EVALUACIÓN, CONTROL, SEGUIMIENTO Y PREVENCIÓN AL ARBOLADO URBANO."/>
    <s v="CCE-16"/>
    <s v="CONTRATACIÓN DIRECTA"/>
    <n v="0"/>
    <s v="SI"/>
    <s v="80111600"/>
    <n v="1"/>
    <n v="1"/>
    <n v="10"/>
    <n v="1"/>
    <n v="11"/>
    <n v="67450000"/>
    <n v="0"/>
    <n v="0"/>
    <n v="0"/>
    <s v="3204004_Documentos de lineamientos técnicos para la gestión de la información y el conocimiento ambiental"/>
    <s v="DOCUMENTOS DE LINEAMIENTOS TÉCNICOS PARA LA GESTIÓN DE LA INFORMACIÓN Y EL CONOCIMIENTO AMBIENTAL"/>
    <n v="0"/>
    <n v="0"/>
    <s v="SUBDIRECCIÓN DE SILVICULTURA, FLORA Y FAUNA SILVESTRE"/>
    <s v="MAGDA PAOLA TORRES TINJACA"/>
    <n v="20220689"/>
    <n v="600"/>
    <n v="44578"/>
    <n v="67450000"/>
    <n v="666"/>
    <n v="44583"/>
    <n v="67450000"/>
    <n v="0"/>
    <n v="6745000"/>
    <s v="SUBDIRECCIÓN CONTRACTUAL"/>
    <s v="CO-DC-11001"/>
    <s v="CARMEN ROCÍO GONZÁLEZ CANTOR - Subdirectora de Silvicultura, Flora y Fauna Silvestre"/>
    <n v="3778917"/>
    <s v="carmen.gonzalez@ambientebogota.gov.co"/>
    <s v="Av Caracas No. 54 - 38"/>
    <s v="NO"/>
    <s v="NO"/>
    <s v="NO"/>
    <s v="Arbolado urbano"/>
    <s v="CD=Contratación Directa"/>
    <n v="4954580000"/>
    <s v="CONTRATACIÓN DIRECTA (LEY 1150 DE 2007)"/>
    <n v="16291"/>
    <n v="0"/>
    <s v="EJECUTAR 115.000 ACTUACIONES TÉCNICAS O JURÍDICAS DE EVALUACIÓN, CONTROL, SEGUIMIENTO Y PREVENCIÓN SOBRE EL ARBOLADO URBANO DE BOGOTÁ D.C."/>
    <s v="EJECUTAR 115.000 ACTUACIONES TÉCNICAS O JURÍDICAS DE EVALUACIÓN, CONTROL, SEGUIMIENTO Y PREVENCIÓN SOBRE EL ARBOLADO URBANO DE BOGOTÁ D.C."/>
    <s v="OK"/>
    <n v="20220689"/>
    <s v="20220689"/>
    <s v="OK"/>
    <s v="MAGDA PAOLA TORRES TINJACA"/>
    <s v="MAGDA PAOLA TORRES TINJACA"/>
    <s v="OK"/>
    <s v="PRESTAR SERVICIOS PROFESIONALES PARA BRINDAR LINEAMIENTOS TECNICOS, REVISAR Y/O PROYECTAR LAS ACTUACIONES REQUERIDAS EN EL PROCESO DE EVALUACION, CONTROL, SEGUIMIENTO Y PREVENCION AL ARBOLADO URBANO"/>
    <s v="PRESTAR SERVICIOS PROFESIONALES PARA BRINDAR LINEAMIENTOS TECNICOS, REVISAR Y/O PROYECTAR LAS ACTUACIONES REQUERIDAS EN EL PROCESO DE EVALUACION, CONTROL, SEGUIMIENTO Y PREVENCION AL ARBOLADO URBANO"/>
    <s v="PRESTAR SERVICIOS PROFESIONALES PARA BRINDAR LINEAMIENTOS TECNICOS, REVISAR Y/O PROYECTAR LAS ACTUACIONES REQUERIDAS EN EL PROCESO DE EVALUACION, CONTROL, SEGUIMIENTO Y PREVENCION AL ARBOLADO URBANO"/>
    <s v="OKs"/>
    <s v="O232020200991131"/>
    <s v="O232020200991131"/>
    <s v="O232020200991131"/>
    <s v="OKs"/>
    <s v="1-100-F001"/>
    <s v="1-100-F001"/>
    <s v="1-100-F001"/>
    <s v="OKs"/>
    <n v="600"/>
    <n v="600"/>
    <s v="OK"/>
    <n v="67450000"/>
    <n v="67450000"/>
    <s v="OK"/>
    <n v="666"/>
    <n v="666"/>
    <s v="OK"/>
    <n v="67450000"/>
    <n v="67450000"/>
    <s v=""/>
    <s v="OK"/>
    <n v="8318833"/>
    <s v="EJECUCIÓN CONTRATO"/>
    <n v="2784"/>
    <n v="2784"/>
    <s v="Contratado"/>
    <n v="0"/>
    <n v="0"/>
  </r>
  <r>
    <s v="32022_7710"/>
    <s v="163012784"/>
    <n v="7710"/>
    <s v="32022_7710"/>
    <n v="32022"/>
    <n v="7710"/>
    <n v="16301"/>
    <n v="2784"/>
    <s v="EJECUTAR 115.000 ACTUACIONES TÉCNICAS O JURÍDICAS DE EVALUACIÓN, CONTROL, SEGUIMIENTO Y PREVENCIÓN SOBRE EL ARBOLADO URBANO DE BOGOTÁ D.C.  //  O232020200991131 - SERVICIOS DE LA ADMINISTRACIÓN PÚBLICA RELACIONADOS CON LA AGRICULTURA, SILVICULTURA, PESCA Y CAZA  //  1-100-F001-VA-RECURSOS DISTRITO"/>
    <s v="O23011602330000007710"/>
    <s v="CONTROL A LOS FACTORES DE DETERIORO DEL ARBOLADO URBANO Y LA FLORA EN BOGOTÁ."/>
    <s v="ARBOLADO URBANO Y FLORA"/>
    <s v="237 - AUMENTAR EN UN 15% LAS ACTUACIONES TÉCNICAS O JURÍDICAS DE EVALUACIÓN, CONTROL, SEGUIMIENTO Y PREVENCIÓN PARA LA PROTECCIÓN Y CONSERVACIÓN DEL RECURSO ARBÓREO DE LA CIUDAD."/>
    <s v="AUMENTAR EL CONTROL A LOS FACTORES DE DETERIORO DEL ARBOLADO URBANO Y LA FLORA EN BOGOTÁ D.C."/>
    <s v="AUMENTAR LA GESTIÓN SOBRE EL ARBOLADO URBANO."/>
    <s v="EVALUACIÓN, CONTROL, SEGUIMIENTO Y PREVENCIÓN SOBRE EL ARBOLADO URBANO Y LA FLORA MADERABLE Y NO MADERABLE"/>
    <x v="0"/>
    <s v="O232020200991131"/>
    <s v="SERVICIOS DE LA ADMINISTRACIÓN PÚBLICA RELACIONADOS CON LA AGRICULTURA, SILVICULTURA, PESCA Y CAZA"/>
    <s v="1-100-F001-VA-RECURSOS DISTRITO"/>
    <n v="0"/>
    <s v="PRESTAR SERVICIOS PROFESIONALES PARA BRINDAR LINEAMIENTOS TÉCNICOS, REVISAR Y/O PROYECTAR LAS ACTUACIONES REQUERIDAS EN EL PROCESO DE EVALUACIÓN, CONTROL, SEGUIMIENTO Y PREVENCIÓN AL ARBOLADO URBANO."/>
    <s v="CCE-16"/>
    <s v="CONTRATACIÓN DIRECTA"/>
    <n v="0"/>
    <s v="SI"/>
    <s v="80111600"/>
    <n v="1"/>
    <n v="1"/>
    <n v="10"/>
    <n v="1"/>
    <n v="11"/>
    <n v="67450000"/>
    <n v="0"/>
    <n v="0"/>
    <n v="0"/>
    <s v="3204004_Documentos de lineamientos técnicos para la gestión de la información y el conocimiento ambiental"/>
    <s v="DOCUMENTOS DE LINEAMIENTOS TÉCNICOS PARA LA GESTIÓN DE LA INFORMACIÓN Y EL CONOCIMIENTO AMBIENTAL"/>
    <n v="0"/>
    <n v="0"/>
    <s v="SUBDIRECCIÓN DE SILVICULTURA, FLORA Y FAUNA SILVESTRE"/>
    <s v="SONIA JULIANA NOSSA PEREZ"/>
    <n v="20221117"/>
    <n v="978"/>
    <n v="44582"/>
    <n v="67450000"/>
    <n v="1560"/>
    <n v="44589"/>
    <n v="67450000"/>
    <n v="0"/>
    <n v="6745000"/>
    <s v="SUBDIRECCIÓN CONTRACTUAL"/>
    <s v="CO-DC-11001"/>
    <s v="CARMEN ROCÍO GONZÁLEZ CANTOR - Subdirectora de Silvicultura, Flora y Fauna Silvestre"/>
    <n v="3778917"/>
    <s v="carmen.gonzalez@ambientebogota.gov.co"/>
    <s v="Av Caracas No. 54 - 38"/>
    <s v="NO"/>
    <s v="NO"/>
    <s v="NO"/>
    <s v="Arbolado urbano"/>
    <s v="CD=Contratación Directa"/>
    <n v="4954580000"/>
    <s v="CONTRATACIÓN DIRECTA (LEY 1150 DE 2007)"/>
    <n v="16301"/>
    <n v="0"/>
    <s v="EJECUTAR 115.000 ACTUACIONES TÉCNICAS O JURÍDICAS DE EVALUACIÓN, CONTROL, SEGUIMIENTO Y PREVENCIÓN SOBRE EL ARBOLADO URBANO DE BOGOTÁ D.C."/>
    <s v="EJECUTAR 115.000 ACTUACIONES TÉCNICAS O JURÍDICAS DE EVALUACIÓN, CONTROL, SEGUIMIENTO Y PREVENCIÓN SOBRE EL ARBOLADO URBANO DE BOGOTÁ D.C."/>
    <s v="OK"/>
    <n v="20221117"/>
    <s v="20221117"/>
    <s v="OK"/>
    <s v="SONIA JULIANA NOSSA PEREZ"/>
    <s v="SONIA JULIANA NOSSA PEREZ"/>
    <s v="OK"/>
    <s v="PRESTAR SERVICIOS PROFESIONALES PARA BRINDAR LINEAMIENTOS TECNICOS, REVISAR Y/O PROYECTAR LAS ACTUACIONES REQUERIDAS EN EL PROCESO DE EVALUACION, CONTROL, SEGUIMIENTO Y PREVENCION AL ARBOLADO URBANO"/>
    <s v="PRESTAR SERVICIOS PROFESIONALES PARA BRINDAR LINEAMIENTOS TECNICOS, REVISAR Y/O PROYECTAR LAS ACTUACIONES REQUERIDAS EN EL PROCESO DE EVALUACION, CONTROL, SEGUIMIENTO Y PREVENCION AL ARBOLADO URBANO"/>
    <s v="PRESTAR SERVICIOS PROFESIONALES PARA BRINDAR LINEAMIENTOS TECNICOS, REVISAR Y/O PROYECTAR LAS ACTUACIONES REQUERIDAS EN EL PROCESO DE EVALUACION, CONTROL, SEGUIMIENTO Y PREVENCION AL ARBOLADO URBANO"/>
    <s v="OKs"/>
    <s v="O232020200991131"/>
    <s v="O232020200991131"/>
    <s v="O232020200991131"/>
    <s v="OKs"/>
    <s v="1-100-F001"/>
    <s v="1-100-F001"/>
    <s v="1-100-F001"/>
    <s v="OKs"/>
    <n v="978"/>
    <n v="978"/>
    <s v="OK"/>
    <n v="67450000"/>
    <n v="67450000"/>
    <s v="OK"/>
    <n v="1560"/>
    <n v="1560"/>
    <s v="OK"/>
    <n v="67450000"/>
    <n v="67450000"/>
    <s v=""/>
    <s v="OK"/>
    <n v="6745000"/>
    <s v="EJECUCIÓN CONTRATO"/>
    <n v="2784"/>
    <n v="2784"/>
    <s v="Contratado"/>
    <n v="0"/>
    <n v="0"/>
  </r>
  <r>
    <s v="42022_7710"/>
    <s v="163082784"/>
    <n v="7710"/>
    <s v="42022_7710"/>
    <n v="42022"/>
    <n v="7710"/>
    <n v="16308"/>
    <n v="2784"/>
    <s v="EJECUTAR 115.000 ACTUACIONES TÉCNICAS O JURÍDICAS DE EVALUACIÓN, CONTROL, SEGUIMIENTO Y PREVENCIÓN SOBRE EL ARBOLADO URBANO DE BOGOTÁ D.C.  //  O232020200991131 - SERVICIOS DE LA ADMINISTRACIÓN PÚBLICA RELACIONADOS CON LA AGRICULTURA, SILVICULTURA, PESCA Y CAZA  //  1-100-F001-VA-RECURSOS DISTRITO"/>
    <s v="O23011602330000007710"/>
    <s v="CONTROL A LOS FACTORES DE DETERIORO DEL ARBOLADO URBANO Y LA FLORA EN BOGOTÁ."/>
    <s v="ARBOLADO URBANO Y FLORA"/>
    <s v="237 - AUMENTAR EN UN 15% LAS ACTUACIONES TÉCNICAS O JURÍDICAS DE EVALUACIÓN, CONTROL, SEGUIMIENTO Y PREVENCIÓN PARA LA PROTECCIÓN Y CONSERVACIÓN DEL RECURSO ARBÓREO DE LA CIUDAD."/>
    <s v="AUMENTAR EL CONTROL A LOS FACTORES DE DETERIORO DEL ARBOLADO URBANO Y LA FLORA EN BOGOTÁ D.C."/>
    <s v="AUMENTAR LA GESTIÓN SOBRE EL ARBOLADO URBANO."/>
    <s v="EVALUACIÓN, CONTROL, SEGUIMIENTO Y PREVENCIÓN SOBRE EL ARBOLADO URBANO Y LA FLORA MADERABLE Y NO MADERABLE"/>
    <x v="0"/>
    <s v="O232020200991131"/>
    <s v="SERVICIOS DE LA ADMINISTRACIÓN PÚBLICA RELACIONADOS CON LA AGRICULTURA, SILVICULTURA, PESCA Y CAZA"/>
    <s v="1-100-F001-VA-RECURSOS DISTRITO"/>
    <n v="0"/>
    <s v="PRESTAR SERVICIOS PROFESIONALES PARA BRINDAR LINEAMIENTOS TÉCNICOS, REVISAR Y/O PROYECTAR LAS ACTUACIONES REQUERIDAS EN EL PROCESO DE EVALUACIÓN, CONTROL, SEGUIMIENTO Y PREVENCIÓN AL ARBOLADO URBANO."/>
    <s v="CCE-16"/>
    <s v="CONTRATACIÓN DIRECTA"/>
    <n v="0"/>
    <s v="SI"/>
    <s v="80111600"/>
    <n v="1"/>
    <n v="1"/>
    <n v="10"/>
    <n v="1"/>
    <n v="11"/>
    <n v="67450000"/>
    <n v="0"/>
    <n v="0"/>
    <n v="0"/>
    <s v="3204004_Documentos de lineamientos técnicos para la gestión de la información y el conocimiento ambiental"/>
    <s v="DOCUMENTOS DE LINEAMIENTOS TÉCNICOS PARA LA GESTIÓN DE LA INFORMACIÓN Y EL CONOCIMIENTO AMBIENTAL"/>
    <n v="0"/>
    <n v="0"/>
    <s v="SUBDIRECCIÓN DE SILVICULTURA, FLORA Y FAUNA SILVESTRE"/>
    <s v="DANIEL ANTONIO   MANOTAS  VALENCIA"/>
    <n v="20220528"/>
    <n v="698"/>
    <n v="44578"/>
    <n v="67450000"/>
    <n v="508"/>
    <n v="44582"/>
    <n v="67450000"/>
    <n v="0"/>
    <n v="6745000"/>
    <s v="SUBDIRECCIÓN CONTRACTUAL"/>
    <s v="CO-DC-11001"/>
    <s v="CARMEN ROCÍO GONZÁLEZ CANTOR - Subdirectora de Silvicultura, Flora y Fauna Silvestre"/>
    <n v="3778917"/>
    <s v="carmen.gonzalez@ambientebogota.gov.co"/>
    <s v="Av Caracas No. 54 - 38"/>
    <s v="NO"/>
    <s v="NO"/>
    <s v="NO"/>
    <s v="Arbolado urbano"/>
    <s v="CD=Contratación Directa"/>
    <n v="4954580000"/>
    <s v="CONTRATACIÓN DIRECTA (LEY 1150 DE 2007)"/>
    <n v="16308"/>
    <n v="0"/>
    <s v="EJECUTAR 115.000 ACTUACIONES TÉCNICAS O JURÍDICAS DE EVALUACIÓN, CONTROL, SEGUIMIENTO Y PREVENCIÓN SOBRE EL ARBOLADO URBANO DE BOGOTÁ D.C."/>
    <s v="EJECUTAR 115.000 ACTUACIONES TÉCNICAS O JURÍDICAS DE EVALUACIÓN, CONTROL, SEGUIMIENTO Y PREVENCIÓN SOBRE EL ARBOLADO URBANO DE BOGOTÁ D.C."/>
    <s v="OK"/>
    <n v="20220528"/>
    <s v="20220528"/>
    <s v="OK"/>
    <s v="DANIEL ANTONIO MANOTAS VALENCIA"/>
    <s v="DANIEL ANTONIO MANOTAS VALENCIA"/>
    <s v="OK"/>
    <s v="PRESTAR SERVICIOS PROFESIONALES PARA BRINDAR LINEAMIENTOS TECNICOS, REVISAR Y/O PROYECTAR LAS ACTUACIONES REQUERIDAS EN EL PROCESO DE EVALUACION, CONTROL, SEGUIMIENTO Y PREVENCION AL ARBOLADO URBANO"/>
    <s v="PRESTAR SERVICIOS PROFESIONALES PARA BRINDAR LINEAMIENTOS TECNICOS, REVISAR Y/O PROYECTAR LAS ACTUACIONES REQUERIDAS EN EL PROCESO DE EVALUACION, CONTROL, SEGUIMIENTO Y PREVENCION AL ARBOLADO URBANO"/>
    <s v="PRESTAR SERVICIOS PROFESIONALES PARA BRINDAR LINEAMIENTOS TECNICOS,REVISAR Y/O PROYECTAR LAS ACTUACIONES REQUERIDAS EN EL PROCESO DEEVALUACION, CONTROL, SEGUIMIENTO Y PREVENCION AL ARBOLADO URBANO"/>
    <s v="OK-PAA-SIPSE-Validar PREDIS"/>
    <s v="O232020200991131"/>
    <s v="O232020200991131"/>
    <s v="O232020200991131"/>
    <s v="OKs"/>
    <s v="1-100-F001"/>
    <s v="1-100-F001"/>
    <s v="1-100-F001"/>
    <s v="OKs"/>
    <n v="698"/>
    <n v="698"/>
    <s v="OK"/>
    <n v="67450000"/>
    <n v="67450000"/>
    <s v="OK"/>
    <n v="508"/>
    <n v="508"/>
    <s v="OK"/>
    <n v="67450000"/>
    <n v="67450000"/>
    <s v=""/>
    <s v="OK"/>
    <n v="8993333"/>
    <s v="EJECUCIÓN CONTRATO"/>
    <n v="2784"/>
    <n v="2784"/>
    <s v="Contratado"/>
    <n v="0"/>
    <n v="0"/>
  </r>
  <r>
    <s v="52022_7710"/>
    <s v="163162784"/>
    <n v="7710"/>
    <s v="52022_7710"/>
    <n v="52022"/>
    <n v="7710"/>
    <n v="16316"/>
    <n v="2784"/>
    <s v="EJECUTAR 115.000 ACTUACIONES TÉCNICAS O JURÍDICAS DE EVALUACIÓN, CONTROL, SEGUIMIENTO Y PREVENCIÓN SOBRE EL ARBOLADO URBANO DE BOGOTÁ D.C.  //  O232020200991131 - SERVICIOS DE LA ADMINISTRACIÓN PÚBLICA RELACIONADOS CON LA AGRICULTURA, SILVICULTURA, PESCA Y CAZA  //  1-100-F001-VA-RECURSOS DISTRITO"/>
    <s v="O23011602330000007710"/>
    <s v="CONTROL A LOS FACTORES DE DETERIORO DEL ARBOLADO URBANO Y LA FLORA EN BOGOTÁ."/>
    <s v="ARBOLADO URBANO Y FLORA"/>
    <s v="237 - AUMENTAR EN UN 15% LAS ACTUACIONES TÉCNICAS O JURÍDICAS DE EVALUACIÓN, CONTROL, SEGUIMIENTO Y PREVENCIÓN PARA LA PROTECCIÓN Y CONSERVACIÓN DEL RECURSO ARBÓREO DE LA CIUDAD."/>
    <s v="AUMENTAR EL CONTROL A LOS FACTORES DE DETERIORO DEL ARBOLADO URBANO Y LA FLORA EN BOGOTÁ D.C."/>
    <s v="AUMENTAR LA GESTIÓN SOBRE EL ARBOLADO URBANO."/>
    <s v="EVALUACIÓN, CONTROL, SEGUIMIENTO Y PREVENCIÓN SOBRE EL ARBOLADO URBANO Y LA FLORA MADERABLE Y NO MADERABLE"/>
    <x v="0"/>
    <s v="O232020200991131"/>
    <s v="SERVICIOS DE LA ADMINISTRACIÓN PÚBLICA RELACIONADOS CON LA AGRICULTURA, SILVICULTURA, PESCA Y CAZA"/>
    <s v="1-100-F001-VA-RECURSOS DISTRITO"/>
    <n v="0"/>
    <s v="PRESTAR SERVICIOS PROFESIONALES PARA BRINDAR LINEAMIENTOS TÉCNICOS, REVISAR Y/O PROYECTAR LAS ACTUACIONES REQUERIDAS EN EL PROCESO DE EVALUACIÓN, CONTROL, SEGUIMIENTO Y PREVENCIÓN AL ARBOLADO URBANO."/>
    <s v="CCE-16"/>
    <s v="CONTRATACIÓN DIRECTA"/>
    <n v="0"/>
    <s v="SI"/>
    <s v="80111600"/>
    <n v="1"/>
    <n v="1"/>
    <n v="10"/>
    <n v="1"/>
    <n v="11"/>
    <n v="67450000"/>
    <n v="0"/>
    <n v="0"/>
    <n v="0"/>
    <s v="3204004_Documentos de lineamientos técnicos para la gestión de la información y el conocimiento ambiental"/>
    <s v="DOCUMENTOS DE LINEAMIENTOS TÉCNICOS PARA LA GESTIÓN DE LA INFORMACIÓN Y EL CONOCIMIENTO AMBIENTAL"/>
    <n v="0"/>
    <n v="0"/>
    <s v="SUBDIRECCIÓN DE SILVICULTURA, FLORA Y FAUNA SILVESTRE"/>
    <s v="SANDRA XIMENA OTALORA  GARCIA"/>
    <n v="20220580"/>
    <n v="530"/>
    <n v="44578"/>
    <n v="67450000"/>
    <n v="507"/>
    <n v="44581"/>
    <n v="67450000"/>
    <n v="0"/>
    <n v="6745000"/>
    <s v="SUBDIRECCIÓN CONTRACTUAL"/>
    <s v="CO-DC-11001"/>
    <s v="CARMEN ROCÍO GONZÁLEZ CANTOR - Subdirectora de Silvicultura, Flora y Fauna Silvestre"/>
    <n v="3778917"/>
    <s v="carmen.gonzalez@ambientebogota.gov.co"/>
    <s v="Av Caracas No. 54 - 38"/>
    <s v="NO"/>
    <s v="NO"/>
    <s v="NO"/>
    <s v="Arbolado urbano"/>
    <s v="CD=Contratación Directa"/>
    <n v="4954580000"/>
    <s v="CONTRATACIÓN DIRECTA (LEY 1150 DE 2007)"/>
    <n v="16316"/>
    <n v="0"/>
    <s v="EJECUTAR 115.000 ACTUACIONES TÉCNICAS O JURÍDICAS DE EVALUACIÓN, CONTROL, SEGUIMIENTO Y PREVENCIÓN SOBRE EL ARBOLADO URBANO DE BOGOTÁ D.C."/>
    <s v="EJECUTAR 115.000 ACTUACIONES TÉCNICAS O JURÍDICAS DE EVALUACIÓN, CONTROL, SEGUIMIENTO Y PREVENCIÓN SOBRE EL ARBOLADO URBANO DE BOGOTÁ D.C."/>
    <s v="OK"/>
    <n v="20220580"/>
    <s v="20220580"/>
    <s v="OK"/>
    <s v="SANDRA XIMENA OTALORA GARCIA"/>
    <s v="SANDRA XIMENA OTALORA GARCIA"/>
    <s v="OK"/>
    <s v="PRESTAR SERVICIOS PROFESIONALES PARA BRINDAR LINEAMIENTOS TECNICOS, REVISAR Y/O PROYECTAR LAS ACTUACIONES REQUERIDAS EN EL PROCESO DE EVALUACION, CONTROL, SEGUIMIENTO Y PREVENCION AL ARBOLADO URBANO"/>
    <s v="PRESTAR SERVICIOS PROFESIONALES PARA BRINDAR LINEAMIENTOS TECNICOS, REVISAR Y/O PROYECTAR LAS ACTUACIONES REQUERIDAS EN EL PROCESO DE EVALUACION, CONTROL, SEGUIMIENTO Y PREVENCION AL ARBOLADO URBANO"/>
    <s v="PRESTAR SERVICIOS PROFESIONALES PARA BRINDAR LINEAMIENTOS TECNICOS,REVISAR Y/O PROYECTAR LAS ACTUACIONES REQUERIDAS EN EL PROCESO DEEVALUACION, CONTROL, SEGUIMIENTO Y PREVENCION AL ARBOLADO URBANO"/>
    <s v="OK-PAA-SIPSE-Validar PREDIS"/>
    <s v="O232020200991131"/>
    <s v="O232020200991131"/>
    <s v="O232020200991131"/>
    <s v="OKs"/>
    <s v="1-100-F001"/>
    <s v="1-100-F001"/>
    <s v="1-100-F001"/>
    <s v="OKs"/>
    <n v="530"/>
    <n v="530"/>
    <s v="OK"/>
    <n v="67450000"/>
    <n v="67450000"/>
    <s v="OK"/>
    <n v="507"/>
    <n v="507"/>
    <s v="OK"/>
    <n v="67450000"/>
    <n v="67450000"/>
    <s v=""/>
    <s v="OK"/>
    <n v="8318833"/>
    <s v="EJECUCIÓN CONTRATO"/>
    <n v="2784"/>
    <n v="2784"/>
    <s v="Contratado"/>
    <n v="0"/>
    <n v="0"/>
  </r>
  <r>
    <s v="62022_7710"/>
    <s v="163242784"/>
    <n v="7710"/>
    <s v="62022_7710"/>
    <n v="62022"/>
    <n v="7710"/>
    <n v="16324"/>
    <n v="2784"/>
    <s v="EJECUTAR 115.000 ACTUACIONES TÉCNICAS O JURÍDICAS DE EVALUACIÓN, CONTROL, SEGUIMIENTO Y PREVENCIÓN SOBRE EL ARBOLADO URBANO DE BOGOTÁ D.C.  //  O232020200991131 - SERVICIOS DE LA ADMINISTRACIÓN PÚBLICA RELACIONADOS CON LA AGRICULTURA, SILVICULTURA, PESCA Y CAZA  //  1-100-F001-VA-RECURSOS DISTRITO"/>
    <s v="O23011602330000007710"/>
    <s v="CONTROL A LOS FACTORES DE DETERIORO DEL ARBOLADO URBANO Y LA FLORA EN BOGOTÁ."/>
    <s v="ARBOLADO URBANO Y FLORA"/>
    <s v="237 - AUMENTAR EN UN 15% LAS ACTUACIONES TÉCNICAS O JURÍDICAS DE EVALUACIÓN, CONTROL, SEGUIMIENTO Y PREVENCIÓN PARA LA PROTECCIÓN Y CONSERVACIÓN DEL RECURSO ARBÓREO DE LA CIUDAD."/>
    <s v="AUMENTAR EL CONTROL A LOS FACTORES DE DETERIORO DEL ARBOLADO URBANO Y LA FLORA EN BOGOTÁ D.C."/>
    <s v="AUMENTAR LA GESTIÓN SOBRE EL ARBOLADO URBANO."/>
    <s v="EVALUACIÓN, CONTROL, SEGUIMIENTO Y PREVENCIÓN SOBRE EL ARBOLADO URBANO Y LA FLORA MADERABLE Y NO MADERABLE"/>
    <x v="0"/>
    <s v="O232020200991131"/>
    <s v="SERVICIOS DE LA ADMINISTRACIÓN PÚBLICA RELACIONADOS CON LA AGRICULTURA, SILVICULTURA, PESCA Y CAZA"/>
    <s v="1-100-F001-VA-RECURSOS DISTRITO"/>
    <n v="0"/>
    <s v="PRESTAR SERVICIOS PROFESIONALES PARA BRINDAR LINEAMIENTOS TÉCNICOS, REVISAR Y/O PROYECTAR LAS ACTUACIONES REQUERIDAS EN EL PROCESO DE EVALUACIÓN, CONTROL, SEGUIMIENTO Y PREVENCIÓN AL ARBOLADO URBANO."/>
    <s v="CCE-16"/>
    <s v="CONTRATACIÓN DIRECTA"/>
    <n v="0"/>
    <s v="SI"/>
    <s v="80111600"/>
    <n v="1"/>
    <n v="1"/>
    <n v="10"/>
    <n v="1"/>
    <n v="11"/>
    <n v="67450000"/>
    <n v="0"/>
    <n v="0"/>
    <n v="0"/>
    <s v="3204004_Documentos de lineamientos técnicos para la gestión de la información y el conocimiento ambiental"/>
    <s v="DOCUMENTOS DE LINEAMIENTOS TÉCNICOS PARA LA GESTIÓN DE LA INFORMACIÓN Y EL CONOCIMIENTO AMBIENTAL"/>
    <n v="0"/>
    <n v="0"/>
    <s v="SUBDIRECCIÓN DE SILVICULTURA, FLORA Y FAUNA SILVESTRE"/>
    <s v="KENNY STEVEN HERNANDEZ DIAZ"/>
    <n v="20220529"/>
    <n v="549"/>
    <n v="44578"/>
    <n v="67450000"/>
    <n v="509"/>
    <n v="44581"/>
    <n v="67450000"/>
    <n v="0"/>
    <n v="6745000"/>
    <s v="SUBDIRECCIÓN CONTRACTUAL"/>
    <s v="CO-DC-11001"/>
    <s v="CARMEN ROCÍO GONZÁLEZ CANTOR - Subdirectora de Silvicultura, Flora y Fauna Silvestre"/>
    <n v="3778917"/>
    <s v="carmen.gonzalez@ambientebogota.gov.co"/>
    <s v="Av Caracas No. 54 - 38"/>
    <s v="NO"/>
    <s v="NO"/>
    <s v="NO"/>
    <s v="Arbolado urbano"/>
    <s v="CD=Contratación Directa"/>
    <n v="4954580000"/>
    <s v="CONTRATACIÓN DIRECTA (LEY 1150 DE 2007)"/>
    <n v="16324"/>
    <n v="0"/>
    <s v="EJECUTAR 115.000 ACTUACIONES TÉCNICAS O JURÍDICAS DE EVALUACIÓN, CONTROL, SEGUIMIENTO Y PREVENCIÓN SOBRE EL ARBOLADO URBANO DE BOGOTÁ D.C."/>
    <s v="EJECUTAR 115.000 ACTUACIONES TÉCNICAS O JURÍDICAS DE EVALUACIÓN, CONTROL, SEGUIMIENTO Y PREVENCIÓN SOBRE EL ARBOLADO URBANO DE BOGOTÁ D.C."/>
    <s v="OK"/>
    <n v="20220529"/>
    <s v="20220529"/>
    <s v="OK"/>
    <s v="KENNY STEVEN HERNANDEZ DIAZ"/>
    <s v="KENNY STEVEN HERNANDEZ DIAZ"/>
    <s v="OK"/>
    <s v="PRESTAR SERVICIOS PROFESIONALES PARA BRINDAR LINEAMIENTOS TECNICOS, REVISAR Y/O PROYECTAR LAS ACTUACIONES REQUERIDAS EN EL PROCESO DE EVALUACION, CONTROL, SEGUIMIENTO Y PREVENCION AL ARBOLADO URBANO"/>
    <s v="PRESTAR SERVICIOS PROFESIONALES PARA BRINDAR LINEAMIENTOS TECNICOS, REVISAR Y/O PROYECTAR LAS ACTUACIONES REQUERIDAS EN EL PROCESO DE EVALUACION, CONTROL, SEGUIMIENTO Y PREVENCION AL ARBOLADO URBANO"/>
    <s v="PRESTAR SERVICIOS PROFESIONALES PARA BRINDAR LINEAMIENTOS TECNICOS,REVISAR Y/O PROYECTAR LAS ACTUACIONES REQUERIDAS EN EL PROCESO DEEVALUACION, CONTROL, SEGUIMIENTO Y PREVENCION AL ARBOLADO URBANO"/>
    <s v="OK-PAA-SIPSE-Validar PREDIS"/>
    <s v="O232020200991131"/>
    <s v="O232020200991131"/>
    <s v="O232020200991131"/>
    <s v="OKs"/>
    <s v="1-100-F001"/>
    <s v="1-100-F001"/>
    <s v="1-100-F001"/>
    <s v="OKs"/>
    <n v="549"/>
    <n v="549"/>
    <s v="OK"/>
    <n v="67450000"/>
    <n v="67450000"/>
    <s v="OK"/>
    <n v="509"/>
    <n v="509"/>
    <s v="OK"/>
    <n v="67450000"/>
    <n v="67450000"/>
    <s v=""/>
    <s v="OK"/>
    <n v="8993333"/>
    <s v="EJECUCIÓN CONTRATO"/>
    <n v="2784"/>
    <n v="2784"/>
    <s v="Contratado"/>
    <n v="0"/>
    <n v="0"/>
  </r>
  <r>
    <s v="72022_7710"/>
    <s v="163352784"/>
    <n v="7710"/>
    <s v="72022_7710"/>
    <n v="72022"/>
    <n v="7710"/>
    <n v="16335"/>
    <n v="2784"/>
    <s v="EJECUTAR 115.000 ACTUACIONES TÉCNICAS O JURÍDICAS DE EVALUACIÓN, CONTROL, SEGUIMIENTO Y PREVENCIÓN SOBRE EL ARBOLADO URBANO DE BOGOTÁ D.C.  //  O232020200991131 - SERVICIOS DE LA ADMINISTRACIÓN PÚBLICA RELACIONADOS CON LA AGRICULTURA, SILVICULTURA, PESCA Y CAZA  //  1-100-F001-VA-RECURSOS DISTRITO"/>
    <s v="O23011602330000007710"/>
    <s v="CONTROL A LOS FACTORES DE DETERIORO DEL ARBOLADO URBANO Y LA FLORA EN BOGOTÁ."/>
    <s v="ARBOLADO URBANO Y FLORA"/>
    <s v="237 - AUMENTAR EN UN 15% LAS ACTUACIONES TÉCNICAS O JURÍDICAS DE EVALUACIÓN, CONTROL, SEGUIMIENTO Y PREVENCIÓN PARA LA PROTECCIÓN Y CONSERVACIÓN DEL RECURSO ARBÓREO DE LA CIUDAD."/>
    <s v="AUMENTAR EL CONTROL A LOS FACTORES DE DETERIORO DEL ARBOLADO URBANO Y LA FLORA EN BOGOTÁ D.C."/>
    <s v="AUMENTAR LA GESTIÓN SOBRE EL ARBOLADO URBANO."/>
    <s v="EVALUACIÓN, CONTROL, SEGUIMIENTO Y PREVENCIÓN SOBRE EL ARBOLADO URBANO Y LA FLORA MADERABLE Y NO MADERABLE"/>
    <x v="0"/>
    <s v="O232020200991131"/>
    <s v="SERVICIOS DE LA ADMINISTRACIÓN PÚBLICA RELACIONADOS CON LA AGRICULTURA, SILVICULTURA, PESCA Y CAZA"/>
    <s v="1-100-F001-VA-RECURSOS DISTRITO"/>
    <n v="0"/>
    <s v="PRESTAR SERVICIOS PROFESIONALES PARA BRINDAR LINEAMIENTOS TÉCNICOS, REVISAR Y/O PROYECTAR LAS ACTUACIONES REQUERIDAS EN EL PROCESO DE EVALUACIÓN, CONTROL, SEGUIMIENTO Y PREVENCIÓN AL ARBOLADO URBANO."/>
    <s v="CCE-16"/>
    <s v="CONTRATACIÓN DIRECTA"/>
    <n v="0"/>
    <s v="SI"/>
    <s v="80111600"/>
    <n v="1"/>
    <n v="1"/>
    <n v="10"/>
    <n v="1"/>
    <n v="11"/>
    <n v="67450000"/>
    <n v="0"/>
    <n v="0"/>
    <n v="0"/>
    <s v="3204004_Documentos de lineamientos técnicos para la gestión de la información y el conocimiento ambiental"/>
    <s v="DOCUMENTOS DE LINEAMIENTOS TÉCNICOS PARA LA GESTIÓN DE LA INFORMACIÓN Y EL CONOCIMIENTO AMBIENTAL"/>
    <n v="0"/>
    <n v="0"/>
    <s v="SUBDIRECCIÓN DE SILVICULTURA, FLORA Y FAUNA SILVESTRE"/>
    <s v="HERNAN DARIO RIVERA SALGADO"/>
    <n v="20221036"/>
    <n v="1085"/>
    <n v="44582"/>
    <n v="67450000"/>
    <n v="983"/>
    <n v="44587"/>
    <n v="67450000"/>
    <n v="0"/>
    <n v="6745000"/>
    <s v="SUBDIRECCIÓN CONTRACTUAL"/>
    <s v="CO-DC-11001"/>
    <s v="CARMEN ROCÍO GONZÁLEZ CANTOR - Subdirectora de Silvicultura, Flora y Fauna Silvestre"/>
    <n v="3778917"/>
    <s v="carmen.gonzalez@ambientebogota.gov.co"/>
    <s v="Av Caracas No. 54 - 38"/>
    <s v="NO"/>
    <s v="NO"/>
    <s v="NO"/>
    <s v="Arbolado urbano"/>
    <s v="CD=Contratación Directa"/>
    <n v="4954580000"/>
    <s v="CONTRATACIÓN DIRECTA (LEY 1150 DE 2007)"/>
    <n v="16335"/>
    <n v="0"/>
    <s v="EJECUTAR 115.000 ACTUACIONES TÉCNICAS O JURÍDICAS DE EVALUACIÓN, CONTROL, SEGUIMIENTO Y PREVENCIÓN SOBRE EL ARBOLADO URBANO DE BOGOTÁ D.C."/>
    <s v="EJECUTAR 115.000 ACTUACIONES TÉCNICAS O JURÍDICAS DE EVALUACIÓN, CONTROL, SEGUIMIENTO Y PREVENCIÓN SOBRE EL ARBOLADO URBANO DE BOGOTÁ D.C."/>
    <s v="OK"/>
    <n v="20221036"/>
    <s v="20221036"/>
    <s v="OK"/>
    <s v="HERNAN DARIO RIVERA SALGADO"/>
    <s v="HERNAN DARIO RIVERA SALGADO"/>
    <s v="OK"/>
    <s v="PRESTAR SERVICIOS PROFESIONALES PARA BRINDAR LINEAMIENTOS TECNICOS, REVISAR Y/O PROYECTAR LAS ACTUACIONES REQUERIDAS EN EL PROCESO DE EVALUACION, CONTROL, SEGUIMIENTO Y PREVENCION AL ARBOLADO URBANO"/>
    <s v="PRESTAR SERVICIOS PROFESIONALES PARA BRINDAR LINEAMIENTOS TECNICOS, REVISAR Y/O PROYECTAR LAS ACTUACIONES REQUERIDAS EN EL PROCESO DE EVALUACION, CONTROL, SEGUIMIENTO Y PREVENCION AL ARBOLADO URBANO"/>
    <s v="PRESTAR SERVICIOS PROFESIONALES PARA BRINDAR LINEAMIENTOS TECNICOS, REVISAR Y/O PROYECTAR LAS ACTUACIONES REQUERIDAS EN EL PROCESO DE EVALUACION, CONTROL, SEGUIMIENTO Y PREVENCION AL ARBOLADO URBANO"/>
    <s v="OKs"/>
    <s v="O232020200991131"/>
    <s v="O232020200991131"/>
    <s v="O232020200991131"/>
    <s v="OKs"/>
    <s v="1-100-F001"/>
    <s v="1-100-F001"/>
    <s v="1-100-F001"/>
    <s v="OKs"/>
    <n v="1085"/>
    <n v="1085"/>
    <s v="OK"/>
    <n v="67450000"/>
    <n v="67450000"/>
    <s v="OK"/>
    <n v="983"/>
    <n v="983"/>
    <s v="OK"/>
    <n v="67450000"/>
    <n v="67450000"/>
    <s v=""/>
    <s v="OK"/>
    <n v="6745000"/>
    <s v="EJECUCIÓN CONTRATO"/>
    <n v="2784"/>
    <n v="2784"/>
    <s v="Contratado"/>
    <n v="0"/>
    <n v="0"/>
  </r>
  <r>
    <s v="82022_7710"/>
    <s v="163432784"/>
    <n v="7710"/>
    <s v="82022_7710"/>
    <n v="82022"/>
    <n v="7710"/>
    <n v="16343"/>
    <n v="2784"/>
    <s v="EJECUTAR 115.000 ACTUACIONES TÉCNICAS O JURÍDICAS DE EVALUACIÓN, CONTROL, SEGUIMIENTO Y PREVENCIÓN SOBRE EL ARBOLADO URBANO DE BOGOTÁ D.C.  //  O232020200991131 - SERVICIOS DE LA ADMINISTRACIÓN PÚBLICA RELACIONADOS CON LA AGRICULTURA, SILVICULTURA, PESCA Y CAZA  //  1-100-F001-VA-RECURSOS DISTRITO"/>
    <s v="O23011602330000007710"/>
    <s v="CONTROL A LOS FACTORES DE DETERIORO DEL ARBOLADO URBANO Y LA FLORA EN BOGOTÁ."/>
    <s v="ARBOLADO URBANO Y FLORA"/>
    <s v="237 - AUMENTAR EN UN 15% LAS ACTUACIONES TÉCNICAS O JURÍDICAS DE EVALUACIÓN, CONTROL, SEGUIMIENTO Y PREVENCIÓN PARA LA PROTECCIÓN Y CONSERVACIÓN DEL RECURSO ARBÓREO DE LA CIUDAD."/>
    <s v="AUMENTAR EL CONTROL A LOS FACTORES DE DETERIORO DEL ARBOLADO URBANO Y LA FLORA EN BOGOTÁ D.C."/>
    <s v="AUMENTAR LA GESTIÓN SOBRE EL ARBOLADO URBANO."/>
    <s v="EVALUACIÓN, CONTROL, SEGUIMIENTO Y PREVENCIÓN SOBRE EL ARBOLADO URBANO Y LA FLORA MADERABLE Y NO MADERABLE"/>
    <x v="0"/>
    <s v="O232020200991131"/>
    <s v="SERVICIOS DE LA ADMINISTRACIÓN PÚBLICA RELACIONADOS CON LA AGRICULTURA, SILVICULTURA, PESCA Y CAZA"/>
    <s v="1-100-F001-VA-RECURSOS DISTRITO"/>
    <n v="0"/>
    <s v="PRESTAR SERVICIOS PROFESIONALES PARA BRINDAR LINEAMIENTOS TÉCNICOS, REVISAR Y/O PROYECTAR LAS ACTUACIONES REQUERIDAS EN EL PROCESO DE EVALUACIÓN, CONTROL, SEGUIMIENTO Y PREVENCIÓN AL ARBOLADO URBANO."/>
    <s v="CCE-16"/>
    <s v="CONTRATACIÓN DIRECTA"/>
    <n v="0"/>
    <s v="SI"/>
    <s v="80111600"/>
    <n v="1"/>
    <n v="1"/>
    <n v="10"/>
    <n v="1"/>
    <n v="11"/>
    <n v="67450000"/>
    <n v="0"/>
    <n v="0"/>
    <n v="0"/>
    <s v="3204004_Documentos de lineamientos técnicos para la gestión de la información y el conocimiento ambiental"/>
    <s v="DOCUMENTOS DE LINEAMIENTOS TÉCNICOS PARA LA GESTIÓN DE LA INFORMACIÓN Y EL CONOCIMIENTO AMBIENTAL"/>
    <n v="0"/>
    <n v="0"/>
    <s v="SUBDIRECCIÓN DE SILVICULTURA, FLORA Y FAUNA SILVESTRE"/>
    <s v="DIANA  CAROLINA GRANDE  PULIDO"/>
    <n v="20220029"/>
    <n v="56"/>
    <n v="44565"/>
    <n v="67450000"/>
    <n v="102"/>
    <n v="44572"/>
    <n v="67450000"/>
    <n v="0"/>
    <n v="6745000"/>
    <s v="SUBDIRECCIÓN CONTRACTUAL"/>
    <s v="CO-DC-11001"/>
    <s v="CARMEN ROCÍO GONZÁLEZ CANTOR - Subdirectora de Silvicultura, Flora y Fauna Silvestre"/>
    <n v="3778917"/>
    <s v="carmen.gonzalez@ambientebogota.gov.co"/>
    <s v="Av Caracas No. 54 - 38"/>
    <s v="NO"/>
    <s v="NO"/>
    <s v="NO"/>
    <s v="Arbolado urbano"/>
    <s v="CD=Contratación Directa"/>
    <n v="4954580000"/>
    <s v="CONTRATACIÓN DIRECTA (LEY 1150 DE 2007)"/>
    <n v="16343"/>
    <n v="0"/>
    <s v="EJECUTAR 115.000 ACTUACIONES TÉCNICAS O JURÍDICAS DE EVALUACIÓN, CONTROL, SEGUIMIENTO Y PREVENCIÓN SOBRE EL ARBOLADO URBANO DE BOGOTÁ D.C."/>
    <s v="EJECUTAR 115.000 ACTUACIONES TÉCNICAS O JURÍDICAS DE EVALUACIÓN, CONTROL, SEGUIMIENTO Y PREVENCIÓN SOBRE EL ARBOLADO URBANO DE BOGOTÁ D.C."/>
    <s v="OK"/>
    <n v="20220029"/>
    <s v="20220029"/>
    <s v="OK"/>
    <s v="DIANA CAROLINA GRANDE PULIDO"/>
    <s v="DIANA CAROLINA GRANDE PULIDO"/>
    <s v="OK"/>
    <s v="PRESTAR SERVICIOS PROFESIONALES PARA BRINDAR LINEAMIENTOS TECNICOS, REVISAR Y/O PROYECTAR LAS ACTUACIONES REQUERIDAS EN EL PROCESO DE EVALUACION, CONTROL, SEGUIMIENTO Y PREVENCION AL ARBOLADO URBANO"/>
    <s v="PRESTAR SERVICIOS PROFESIONALES PARA BRINDAR LINEAMIENTOS TECNICOS, REVISAR Y/O PROYECTAR LAS ACTUACIONES REQUERIDAS EN EL PROCESO DE EVALUACION, CONTROL, SEGUIMIENTO Y PREVENCION AL ARBOLADO URBANO"/>
    <s v="PRESTAR SERVICIOS PROFESIONALES PARA BRINDAR LINEAMIENTOS TECNICOS, REVISAR Y/O PROYECTAR LAS ACTUACIONES REQUERIDAS EN EL PROCESO DE EVALUACION, CONTROL, SEGUIMIENTO Y PREVENCION AL ARBOLADO URBANO"/>
    <s v="OKs"/>
    <s v="O232020200991131"/>
    <s v="O232020200991131"/>
    <s v="O232020200991131"/>
    <s v="OKs"/>
    <s v="1-100-F001"/>
    <s v="1-100-F001"/>
    <s v="1-100-F001"/>
    <s v="OKs"/>
    <n v="56"/>
    <n v="56"/>
    <s v="OK"/>
    <n v="67450000"/>
    <n v="67450000"/>
    <s v="OK"/>
    <n v="102"/>
    <n v="102"/>
    <s v="OK"/>
    <n v="67450000"/>
    <n v="67450000"/>
    <s v=""/>
    <s v="OK"/>
    <n v="11016833"/>
    <s v="EJECUCIÓN CONTRATO"/>
    <n v="2784"/>
    <n v="2784"/>
    <s v="Contratado"/>
    <n v="0"/>
    <n v="0"/>
  </r>
  <r>
    <s v="92022_7710"/>
    <s v="163532784"/>
    <n v="7710"/>
    <s v="92022_7710"/>
    <n v="92022"/>
    <n v="7710"/>
    <n v="16353"/>
    <n v="2784"/>
    <s v="EJECUTAR 115.000 ACTUACIONES TÉCNICAS O JURÍDICAS DE EVALUACIÓN, CONTROL, SEGUIMIENTO Y PREVENCIÓN SOBRE EL ARBOLADO URBANO DE BOGOTÁ D.C.  //  O232020200991131 - SERVICIOS DE LA ADMINISTRACIÓN PÚBLICA RELACIONADOS CON LA AGRICULTURA, SILVICULTURA, PESCA Y CAZA  //  1-100-F001-VA-RECURSOS DISTRITO"/>
    <s v="O23011602330000007710"/>
    <s v="CONTROL A LOS FACTORES DE DETERIORO DEL ARBOLADO URBANO Y LA FLORA EN BOGOTÁ."/>
    <s v="ARBOLADO URBANO Y FLORA"/>
    <s v="237 - AUMENTAR EN UN 15% LAS ACTUACIONES TÉCNICAS O JURÍDICAS DE EVALUACIÓN, CONTROL, SEGUIMIENTO Y PREVENCIÓN PARA LA PROTECCIÓN Y CONSERVACIÓN DEL RECURSO ARBÓREO DE LA CIUDAD."/>
    <s v="AUMENTAR EL CONTROL A LOS FACTORES DE DETERIORO DEL ARBOLADO URBANO Y LA FLORA EN BOGOTÁ D.C."/>
    <s v="AUMENTAR LA GESTIÓN SOBRE EL ARBOLADO URBANO."/>
    <s v="EVALUACIÓN, CONTROL, SEGUIMIENTO Y PREVENCIÓN SOBRE EL ARBOLADO URBANO Y LA FLORA MADERABLE Y NO MADERABLE"/>
    <x v="0"/>
    <s v="O232020200991131"/>
    <s v="SERVICIOS DE LA ADMINISTRACIÓN PÚBLICA RELACIONADOS CON LA AGRICULTURA, SILVICULTURA, PESCA Y CAZA"/>
    <s v="1-100-F001-VA-RECURSOS DISTRITO"/>
    <n v="0"/>
    <s v="PRESTAR SERVICIOS PROFESIONALES PARA BRINDAR LINEAMIENTOS TÉCNICOS, REVISAR Y/O PROYECTAR LAS ACTUACIONES REQUERIDAS EN EL PROCESO DE EVALUACIÓN, CONTROL, SEGUIMIENTO Y PREVENCIÓN AL ARBOLADO URBANO."/>
    <s v="CCE-16"/>
    <s v="CONTRATACIÓN DIRECTA"/>
    <n v="0"/>
    <s v="SI"/>
    <s v="80111600"/>
    <n v="1"/>
    <n v="1"/>
    <n v="10"/>
    <n v="1"/>
    <n v="11"/>
    <n v="67450000"/>
    <n v="0"/>
    <n v="0"/>
    <n v="0"/>
    <s v="3204004_Documentos de lineamientos técnicos para la gestión de la información y el conocimiento ambiental"/>
    <s v="DOCUMENTOS DE LINEAMIENTOS TÉCNICOS PARA LA GESTIÓN DE LA INFORMACIÓN Y EL CONOCIMIENTO AMBIENTAL"/>
    <n v="0"/>
    <n v="0"/>
    <s v="SUBDIRECCIÓN DE SILVICULTURA, FLORA Y FAUNA SILVESTRE"/>
    <s v="DANIEL FABIAN BUITRAGO MOLINA"/>
    <n v="20221038"/>
    <n v="1070"/>
    <n v="44582"/>
    <n v="67450000"/>
    <n v="975"/>
    <n v="44587"/>
    <n v="67450000"/>
    <n v="0"/>
    <n v="6745000"/>
    <s v="SUBDIRECCIÓN CONTRACTUAL"/>
    <s v="CO-DC-11001"/>
    <s v="CARMEN ROCÍO GONZÁLEZ CANTOR - Subdirectora de Silvicultura, Flora y Fauna Silvestre"/>
    <n v="3778917"/>
    <s v="carmen.gonzalez@ambientebogota.gov.co"/>
    <s v="Av Caracas No. 54 - 38"/>
    <s v="NO"/>
    <s v="NO"/>
    <s v="NO"/>
    <s v="Arbolado urbano"/>
    <s v="CD=Contratación Directa"/>
    <n v="4954580000"/>
    <s v="CONTRATACIÓN DIRECTA (LEY 1150 DE 2007)"/>
    <n v="16353"/>
    <n v="0"/>
    <s v="EJECUTAR 115.000 ACTUACIONES TÉCNICAS O JURÍDICAS DE EVALUACIÓN, CONTROL, SEGUIMIENTO Y PREVENCIÓN SOBRE EL ARBOLADO URBANO DE BOGOTÁ D.C."/>
    <s v="EJECUTAR 115.000 ACTUACIONES TÉCNICAS O JURÍDICAS DE EVALUACIÓN, CONTROL, SEGUIMIENTO Y PREVENCIÓN SOBRE EL ARBOLADO URBANO DE BOGOTÁ D.C."/>
    <s v="OK"/>
    <n v="20221038"/>
    <s v="20221038"/>
    <s v="OK"/>
    <s v="DANIEL FABIAN BUITRAGO MOLINA"/>
    <s v="DANIEL FABIAN BUITRAGO MOLINA"/>
    <s v="OK"/>
    <s v="PRESTAR SERVICIOS PROFESIONALES PARA BRINDAR LINEAMIENTOS TECNICOS, REVISAR Y/O PROYECTAR LAS ACTUACIONES REQUERIDAS EN EL PROCESO DE EVALUACION, CONTROL, SEGUIMIENTO Y PREVENCION AL ARBOLADO URBANO"/>
    <s v="PRESTAR SERVICIOS PROFESIONALES PARA BRINDAR LINEAMIENTOS TECNICOS, REVISAR Y/O PROYECTAR LAS ACTUACIONES REQUERIDAS EN EL PROCESO DE EVALUACION, CONTROL, SEGUIMIENTO Y PREVENCION AL ARBOLADO URBANO"/>
    <s v="PRESTAR SERVICIOS PROFESIONALES PARA BRINDAR LINEAMIENTOS TECNICOS, REVISAR Y/O PROYECTAR LAS ACTUACIONES REQUERIDAS EN EL PROCESO DE EVALUACION, CONTROL, SEGUIMIENTO Y PREVENCION AL ARBOLADO URBANO"/>
    <s v="OKs"/>
    <s v="O232020200991131"/>
    <s v="O232020200991131"/>
    <s v="O232020200991131"/>
    <s v="OKs"/>
    <s v="1-100-F001"/>
    <s v="1-100-F001"/>
    <s v="1-100-F001"/>
    <s v="OKs"/>
    <n v="1070"/>
    <n v="1070"/>
    <s v="OK"/>
    <n v="67450000"/>
    <n v="67450000"/>
    <s v="OK"/>
    <n v="975"/>
    <n v="975"/>
    <s v="OK"/>
    <n v="67450000"/>
    <n v="67450000"/>
    <s v=""/>
    <s v="OK"/>
    <n v="6745000"/>
    <s v="EJECUCIÓN CONTRATO"/>
    <n v="2784"/>
    <n v="2784"/>
    <s v="Contratado"/>
    <n v="0"/>
    <n v="0"/>
  </r>
  <r>
    <s v="102022_7710"/>
    <s v="163692785"/>
    <n v="7710"/>
    <s v="102022_7710"/>
    <n v="102022"/>
    <n v="7710"/>
    <n v="16369"/>
    <n v="2785"/>
    <s v="EJECUTAR 115.000 ACTUACIONES TÉCNICAS O JURÍDICAS DE EVALUACIÓN, CONTROL, SEGUIMIENTO Y PREVENCIÓN SOBRE EL ARBOLADO URBANO DE BOGOTÁ D.C.  //  O232020200883422 - SERVICIOS DE CARTOGRAFÍA  //  1-100-F001-VA-RECURSOS DISTRITO"/>
    <s v="O23011602330000007710"/>
    <s v="CONTROL A LOS FACTORES DE DETERIORO DEL ARBOLADO URBANO Y LA FLORA EN BOGOTÁ."/>
    <s v="ARBOLADO URBANO Y FLORA"/>
    <s v="237 - AUMENTAR EN UN 15% LAS ACTUACIONES TÉCNICAS O JURÍDICAS DE EVALUACIÓN, CONTROL, SEGUIMIENTO Y PREVENCIÓN PARA LA PROTECCIÓN Y CONSERVACIÓN DEL RECURSO ARBÓREO DE LA CIUDAD."/>
    <s v="AUMENTAR EL CONTROL A LOS FACTORES DE DETERIORO DEL ARBOLADO URBANO Y LA FLORA EN BOGOTÁ D.C."/>
    <s v="AUMENTAR LA GESTIÓN SOBRE EL ARBOLADO URBANO."/>
    <s v="EVALUACIÓN, CONTROL, SEGUIMIENTO Y PREVENCIÓN SOBRE EL ARBOLADO URBANO Y LA FLORA MADERABLE Y NO MADERABLE"/>
    <x v="0"/>
    <s v="O232020200883422"/>
    <s v="SERVICIOS DE CARTOGRAFÍA"/>
    <s v="1-100-F001-VA-RECURSOS DISTRITO"/>
    <n v="0"/>
    <s v="PRESTAR SERVICIOS PROFESIONALES PARA BRINDAR LINEAMIENTOS TÉCNICOS SOBRE EL MANEJO Y PRODUCCIÓN CARTOGRÁFICA Y REVISAR O PROYECTAR LAS ACTUACIONES TÉCNICAS REQUERIDAS EN EL PROCESO DE EVALUACIÓN, CONTROL, SEGUIMIENTO Y PREVENCIÓN AL ARBOLADO URBANO."/>
    <s v="CCE-16"/>
    <s v="CONTRATACIÓN DIRECTA"/>
    <n v="0"/>
    <s v="SI"/>
    <s v="80111600"/>
    <n v="1"/>
    <n v="1"/>
    <n v="10"/>
    <n v="1"/>
    <n v="11"/>
    <n v="67450000"/>
    <n v="0"/>
    <n v="0"/>
    <n v="0"/>
    <s v="3204004_Documentos de lineamientos técnicos para la gestión de la información y el conocimiento ambiental"/>
    <s v="DOCUMENTOS DE LINEAMIENTOS TÉCNICOS PARA LA GESTIÓN DE LA INFORMACIÓN Y EL CONOCIMIENTO AMBIENTAL"/>
    <n v="0"/>
    <n v="0"/>
    <s v="SUBDIRECCIÓN DE SILVICULTURA, FLORA Y FAUNA SILVESTRE"/>
    <s v="EDGAR  ALFONSO CALDERON  BULLA"/>
    <n v="20220593"/>
    <n v="683"/>
    <n v="44578"/>
    <n v="67450000"/>
    <n v="1089"/>
    <n v="44587"/>
    <n v="67450000"/>
    <n v="0"/>
    <n v="6745000"/>
    <s v="SUBDIRECCIÓN CONTRACTUAL"/>
    <s v="CO-DC-11001"/>
    <s v="CARMEN ROCÍO GONZÁLEZ CANTOR - Subdirectora de Silvicultura, Flora y Fauna Silvestre"/>
    <n v="3778917"/>
    <s v="carmen.gonzalez@ambientebogota.gov.co"/>
    <s v="Av Caracas No. 54 - 38"/>
    <s v="NO"/>
    <s v="NO"/>
    <s v="NO"/>
    <s v="Arbolado urbano"/>
    <s v="CD=Contratación Directa"/>
    <n v="4954580000"/>
    <s v="CONTRATACIÓN DIRECTA (LEY 1150 DE 2007)"/>
    <n v="16369"/>
    <n v="0"/>
    <s v="EJECUTAR 115.000 ACTUACIONES TÉCNICAS O JURÍDICAS DE EVALUACIÓN, CONTROL, SEGUIMIENTO Y PREVENCIÓN SOBRE EL ARBOLADO URBANO DE BOGOTÁ D.C."/>
    <s v="EJECUTAR 115.000 ACTUACIONES TÉCNICAS O JURÍDICAS DE EVALUACIÓN, CONTROL, SEGUIMIENTO Y PREVENCIÓN SOBRE EL ARBOLADO URBANO DE BOGOTÁ D.C."/>
    <s v="OK"/>
    <n v="20220593"/>
    <s v="20220593"/>
    <s v="OK"/>
    <s v="EDGAR ALFONSO CALDERON BULLA"/>
    <s v="EDGAR ALFONSO CALDERON BULLA"/>
    <s v="OK"/>
    <s v="PRESTAR SERVICIOS PROFESIONALES PARA BRINDAR LINEAMIENTOS TECNICOS SOBRE EL MANEJO Y PRODUCCION CARTOGRAFICA Y REVISAR O PROYECTAR LAS ACTUACIONES TECNICAS REQUERIDAS EN EL PROCESO DE EVALUACION, CONTROL, SEGUIMIENTO Y PREVENCION AL ARBOLADO URBANO"/>
    <s v="PRESTAR SERVICIOS PROFESIONALES PARA BRINDAR LINEAMIENTOS TECNICOS SOBRE EL MANEJO Y PRODUCCION CARTOGRAFICA Y REVISAR O PROYECTAR LAS ACTUACIONES TECNICAS REQUERIDAS EN EL PROCESO DE EVALUACION, CONTROL, SEGUIMIENTO Y PREVENCION AL ARBOLADO URBANO"/>
    <s v="PRESTAR SERVICIOS PROFESIONALES PARA BRINDAR LINEAMIENTOS TECNICOS SOBRE EL MANEJO Y PRODUCCION CARTOGRAFICA Y REVISAR O PROYECTAR LAS ACTUACIONES TECNICAS REQUERIDAS EN EL PROCESO DE EVALUACION, CONTROL, SEGUIMIENTO Y PREVENCION AL ARBOLADO URBANO"/>
    <s v="OKs"/>
    <s v="O232020200883422"/>
    <s v="O232020200883422"/>
    <s v="O232020200883422"/>
    <s v="OKs"/>
    <s v="1-100-F001"/>
    <s v="1-100-F001"/>
    <s v="1-100-F001"/>
    <s v="OKs"/>
    <n v="683"/>
    <n v="683"/>
    <s v="OK"/>
    <n v="67450000"/>
    <n v="67450000"/>
    <s v="OK"/>
    <n v="1089"/>
    <n v="1089"/>
    <s v="OK"/>
    <n v="67450000"/>
    <n v="67450000"/>
    <s v=""/>
    <s v="OK"/>
    <n v="6745000"/>
    <s v="EJECUCIÓN CONTRATO"/>
    <n v="2785"/>
    <n v="2785"/>
    <s v="Contratado"/>
    <n v="0"/>
    <n v="0"/>
  </r>
  <r>
    <s v="112022_7710"/>
    <s v="164922784"/>
    <n v="7710"/>
    <s v="112022_7710"/>
    <n v="112022"/>
    <n v="7710"/>
    <n v="16492"/>
    <n v="2784"/>
    <s v="EJECUTAR 115.000 ACTUACIONES TÉCNICAS O JURÍDICAS DE EVALUACIÓN, CONTROL, SEGUIMIENTO Y PREVENCIÓN SOBRE EL ARBOLADO URBANO DE BOGOTÁ D.C.  //  O232020200991131 - SERVICIOS DE LA ADMINISTRACIÓN PÚBLICA RELACIONADOS CON LA AGRICULTURA, SILVICULTURA, PESCA Y CAZA  //  1-100-F001-VA-RECURSOS DISTRITO"/>
    <s v="O23011602330000007710"/>
    <s v="CONTROL A LOS FACTORES DE DETERIORO DEL ARBOLADO URBANO Y LA FLORA EN BOGOTÁ."/>
    <s v="ARBOLADO URBANO Y FLORA"/>
    <s v="237 - AUMENTAR EN UN 15% LAS ACTUACIONES TÉCNICAS O JURÍDICAS DE EVALUACIÓN, CONTROL, SEGUIMIENTO Y PREVENCIÓN PARA LA PROTECCIÓN Y CONSERVACIÓN DEL RECURSO ARBÓREO DE LA CIUDAD."/>
    <s v="AUMENTAR EL CONTROL A LOS FACTORES DE DETERIORO DEL ARBOLADO URBANO Y LA FLORA EN BOGOTÁ D.C."/>
    <s v="AUMENTAR LA GESTIÓN SOBRE EL ARBOLADO URBANO."/>
    <s v="EVALUACIÓN, CONTROL, SEGUIMIENTO Y PREVENCIÓN SOBRE EL ARBOLADO URBANO Y LA FLORA MADERABLE Y NO MADERABLE"/>
    <x v="0"/>
    <s v="O232020200991131"/>
    <s v="SERVICIOS DE LA ADMINISTRACIÓN PÚBLICA RELACIONADOS CON LA AGRICULTURA, SILVICULTURA, PESCA Y CAZA"/>
    <s v="1-100-F001-VA-RECURSOS DISTRITO"/>
    <n v="0"/>
    <s v="PRESTAR SERVICIOS PROFESIONALES PARA EJECUTAR LAS ACTUACIONES TÉCNICAS DE EVALUACIÓN, CONTROL Y SEGUIMIENTO AL ARBOLADO URBANO O PREVENCIÓN DE SU RIESGO DE VOLCAMIENTO, CON ÉNFASIS EN TRÁMITES DE OBRAS."/>
    <s v="CCE-16"/>
    <s v="CONTRATACIÓN DIRECTA"/>
    <n v="0"/>
    <s v="SI"/>
    <s v="80111600"/>
    <n v="1"/>
    <n v="1"/>
    <n v="10"/>
    <n v="1"/>
    <n v="11"/>
    <n v="50780000"/>
    <n v="0"/>
    <n v="0"/>
    <n v="0"/>
    <s v="3204004_Documentos de lineamientos técnicos para la gestión de la información y el conocimiento ambiental"/>
    <s v="DOCUMENTOS DE LINEAMIENTOS TÉCNICOS PARA LA GESTIÓN DE LA INFORMACIÓN Y EL CONOCIMIENTO AMBIENTAL"/>
    <n v="0"/>
    <n v="0"/>
    <s v="SUBDIRECCIÓN DE SILVICULTURA, FLORA Y FAUNA SILVESTRE"/>
    <s v="SHIRLEY CAROLINA CASTAÑEDA MORENO"/>
    <n v="20220578"/>
    <n v="615"/>
    <n v="44578"/>
    <n v="50780000"/>
    <n v="505"/>
    <n v="44581"/>
    <n v="50780000"/>
    <n v="0"/>
    <n v="5078000"/>
    <s v="SUBDIRECCIÓN CONTRACTUAL"/>
    <s v="CO-DC-11001"/>
    <s v="CARMEN ROCÍO GONZÁLEZ CANTOR - Subdirectora de Silvicultura, Flora y Fauna Silvestre"/>
    <n v="3778917"/>
    <s v="carmen.gonzalez@ambientebogota.gov.co"/>
    <s v="Av Caracas No. 54 - 38"/>
    <s v="NO"/>
    <s v="NO"/>
    <s v="NO"/>
    <s v="Arbolado urbano"/>
    <s v="CD=Contratación Directa"/>
    <n v="4954580000"/>
    <s v="CONTRATACIÓN DIRECTA (LEY 1150 DE 2007)"/>
    <n v="16492"/>
    <n v="0"/>
    <s v="EJECUTAR 115.000 ACTUACIONES TÉCNICAS O JURÍDICAS DE EVALUACIÓN, CONTROL, SEGUIMIENTO Y PREVENCIÓN SOBRE EL ARBOLADO URBANO DE BOGOTÁ D.C."/>
    <s v="EJECUTAR 115.000 ACTUACIONES TÉCNICAS O JURÍDICAS DE EVALUACIÓN, CONTROL, SEGUIMIENTO Y PREVENCIÓN SOBRE EL ARBOLADO URBANO DE BOGOTÁ D.C."/>
    <s v="OK"/>
    <n v="20220578"/>
    <s v="20220578"/>
    <s v="OK"/>
    <s v="SHIRLEY CAROLINA CASTAÑEDA MORENO"/>
    <s v="SHIRLEY CAROLINA CASTAÑEDA MORENO"/>
    <s v="OK"/>
    <s v="PRESTAR SERVICIOS PROFESIONALES PARA EJECUTAR LAS ACTUACIONES TECNICAS DE EVALUACION, CONTROL Y SEGUIMIENTO AL ARBOLADO URBANO O PREVENCION DE SU RIESGO DE VOLCAMIENTO, CON ENFASIS EN TRAMITES DE OBRAS"/>
    <s v="PRESTAR SERVICIOS PROFESIONALES PARA EJECUTAR LAS ACTUACIONES TECNICAS DE EVALUACION, CONTROL Y SEGUIMIENTO AL ARBOLADO URBANO O PREVENCION DE SU RIESGO DE VOLCAMIENTO, CON ENFASIS EN TRAMITES DE OBRAS"/>
    <s v="PRESTAR SERVICIOS PROFESIONALES PARA EJECUTAR LAS ACTUACIONES TECNICASDE EVALUACION, CONTROL Y SEGUIMIENTO AL ARBOLADO URBANO O PREVENCION DESU RIESGO DE VOLCAMIENTO, CON ENFASIS EN TRAMITES DE OBRAS"/>
    <s v="OK-PAA-SIPSE-Validar PREDIS"/>
    <s v="O232020200991131"/>
    <s v="O232020200991131"/>
    <s v="O232020200991131"/>
    <s v="OKs"/>
    <s v="1-100-F001"/>
    <s v="1-100-F001"/>
    <s v="1-100-F001"/>
    <s v="OKs"/>
    <n v="615"/>
    <n v="615"/>
    <s v="OK"/>
    <n v="50780000"/>
    <n v="50780000"/>
    <s v="OK"/>
    <n v="505"/>
    <n v="505"/>
    <s v="OK"/>
    <n v="50780000"/>
    <n v="50780000"/>
    <s v=""/>
    <s v="OK"/>
    <n v="6093600"/>
    <s v="EJECUCIÓN CONTRATO"/>
    <n v="2784"/>
    <n v="2784"/>
    <s v="Contratado"/>
    <n v="0"/>
    <n v="0"/>
  </r>
  <r>
    <s v="122022_7710"/>
    <s v="164272784"/>
    <n v="7710"/>
    <s v="122022_7710"/>
    <n v="122022"/>
    <n v="7710"/>
    <n v="16427"/>
    <n v="2784"/>
    <s v="EJECUTAR 115.000 ACTUACIONES TÉCNICAS O JURÍDICAS DE EVALUACIÓN, CONTROL, SEGUIMIENTO Y PREVENCIÓN SOBRE EL ARBOLADO URBANO DE BOGOTÁ D.C.  //  O232020200991131 - SERVICIOS DE LA ADMINISTRACIÓN PÚBLICA RELACIONADOS CON LA AGRICULTURA, SILVICULTURA, PESCA Y CAZA  //  1-100-F001-VA-RECURSOS DISTRITO"/>
    <s v="O23011602330000007710"/>
    <s v="CONTROL A LOS FACTORES DE DETERIORO DEL ARBOLADO URBANO Y LA FLORA EN BOGOTÁ."/>
    <s v="ARBOLADO URBANO Y FLORA"/>
    <s v="237 - AUMENTAR EN UN 15% LAS ACTUACIONES TÉCNICAS O JURÍDICAS DE EVALUACIÓN, CONTROL, SEGUIMIENTO Y PREVENCIÓN PARA LA PROTECCIÓN Y CONSERVACIÓN DEL RECURSO ARBÓREO DE LA CIUDAD."/>
    <s v="AUMENTAR EL CONTROL A LOS FACTORES DE DETERIORO DEL ARBOLADO URBANO Y LA FLORA EN BOGOTÁ D.C."/>
    <s v="AUMENTAR LA GESTIÓN SOBRE EL ARBOLADO URBANO."/>
    <s v="EVALUACIÓN, CONTROL, SEGUIMIENTO Y PREVENCIÓN SOBRE EL ARBOLADO URBANO Y LA FLORA MADERABLE Y NO MADERABLE"/>
    <x v="0"/>
    <s v="O232020200991131"/>
    <s v="SERVICIOS DE LA ADMINISTRACIÓN PÚBLICA RELACIONADOS CON LA AGRICULTURA, SILVICULTURA, PESCA Y CAZA"/>
    <s v="1-100-F001-VA-RECURSOS DISTRITO"/>
    <n v="0"/>
    <s v="PRESTAR SERVICIOS PROFESIONALES PARA EJECUTAR LAS ACTUACIONES TÉCNICAS DE EVALUACIÓN, CONTROL Y SEGUIMIENTO AL ARBOLADO URBANO O PREVENCIÓN DE SU RIESGO DE VOLCAMIENTO, CON ÉNFASIS EN TRÁMITES DE OBRAS."/>
    <s v="CCE-16"/>
    <s v="CONTRATACIÓN DIRECTA"/>
    <n v="0"/>
    <s v="SI"/>
    <s v="80111600"/>
    <n v="1"/>
    <n v="1"/>
    <n v="10"/>
    <n v="1"/>
    <n v="11"/>
    <n v="50780000"/>
    <n v="0"/>
    <n v="0"/>
    <n v="0"/>
    <s v="3204004_Documentos de lineamientos técnicos para la gestión de la información y el conocimiento ambiental"/>
    <s v="DOCUMENTOS DE LINEAMIENTOS TÉCNICOS PARA LA GESTIÓN DE LA INFORMACIÓN Y EL CONOCIMIENTO AMBIENTAL"/>
    <n v="0"/>
    <n v="0"/>
    <s v="SUBDIRECCIÓN DE SILVICULTURA, FLORA Y FAUNA SILVESTRE"/>
    <s v="JOSE  ALEJANDRO  SANCHEZ  CEDIEL"/>
    <n v="20220401"/>
    <n v="403"/>
    <n v="44574"/>
    <n v="50780000"/>
    <n v="320"/>
    <n v="44578"/>
    <n v="50780000"/>
    <n v="0"/>
    <n v="5078000"/>
    <s v="SUBDIRECCIÓN CONTRACTUAL"/>
    <s v="CO-DC-11001"/>
    <s v="CARMEN ROCÍO GONZÁLEZ CANTOR - Subdirectora de Silvicultura, Flora y Fauna Silvestre"/>
    <n v="3778917"/>
    <s v="carmen.gonzalez@ambientebogota.gov.co"/>
    <s v="Av Caracas No. 54 - 38"/>
    <s v="NO"/>
    <s v="NO"/>
    <s v="NO"/>
    <s v="Arbolado urbano"/>
    <s v="CD=Contratación Directa"/>
    <n v="4954580000"/>
    <s v="CONTRATACIÓN DIRECTA (LEY 1150 DE 2007)"/>
    <n v="16427"/>
    <n v="0"/>
    <s v="EJECUTAR 115.000 ACTUACIONES TÉCNICAS O JURÍDICAS DE EVALUACIÓN, CONTROL, SEGUIMIENTO Y PREVENCIÓN SOBRE EL ARBOLADO URBANO DE BOGOTÁ D.C."/>
    <s v="EJECUTAR 115.000 ACTUACIONES TÉCNICAS O JURÍDICAS DE EVALUACIÓN, CONTROL, SEGUIMIENTO Y PREVENCIÓN SOBRE EL ARBOLADO URBANO DE BOGOTÁ D.C."/>
    <s v="OK"/>
    <n v="20220401"/>
    <s v="20220401"/>
    <s v="OK"/>
    <s v="JOSE ALEJANDRO SANCHEZ CEDIEL"/>
    <s v="JOSE ALEJANDRO SANCHEZ CEDIEL"/>
    <s v="OK"/>
    <s v="PRESTAR SERVICIOS PROFESIONALES PARA EJECUTAR LAS ACTUACIONES TECNICAS DE EVALUACION, CONTROL Y SEGUIMIENTO AL ARBOLADO URBANO O PREVENCION DE SU RIESGO DE VOLCAMIENTO, CON ENFASIS EN TRAMITES DE OBRAS"/>
    <s v="PRESTAR SERVICIOS PROFESIONALES PARA EJECUTAR LAS ACTUACIONES TECNICAS DE EVALUACION, CONTROL Y SEGUIMIENTO AL ARBOLADO URBANO O PREVENCION DE SU RIESGO DE VOLCAMIENTO, CON ENFASIS EN TRAMITES DE OBRAS"/>
    <s v="PRESTAR SERVICIOS PROFESIONALES PARA EJECUTAR LAS ACTUACIONES TECNICAS DE EVALUACION, CONTROL Y SEGUIMIENTO AL ARBOLADO URBANO O PREVENCION DE SU RIESGO DE VOLCAMIENTO, CON ENFASIS EN TRAMITES DE OBRAS"/>
    <s v="OKs"/>
    <s v="O232020200991131"/>
    <s v="O232020200991131"/>
    <s v="O232020200991131"/>
    <s v="OKs"/>
    <s v="1-100-F001"/>
    <s v="1-100-F001"/>
    <s v="1-100-F001"/>
    <s v="OKs"/>
    <n v="403"/>
    <n v="403"/>
    <s v="OK"/>
    <n v="50780000"/>
    <n v="50780000"/>
    <s v="OK"/>
    <n v="320"/>
    <n v="320"/>
    <s v="OK"/>
    <n v="50780000"/>
    <n v="50780000"/>
    <s v=""/>
    <s v="OK"/>
    <n v="6939933"/>
    <s v="EJECUCIÓN CONTRATO"/>
    <n v="2784"/>
    <n v="2784"/>
    <s v="Contratado"/>
    <n v="0"/>
    <n v="0"/>
  </r>
  <r>
    <s v="132022_7710"/>
    <s v="164372784"/>
    <n v="7710"/>
    <s v="132022_7710"/>
    <n v="132022"/>
    <n v="7710"/>
    <n v="16437"/>
    <n v="2784"/>
    <s v="EJECUTAR 115.000 ACTUACIONES TÉCNICAS O JURÍDICAS DE EVALUACIÓN, CONTROL, SEGUIMIENTO Y PREVENCIÓN SOBRE EL ARBOLADO URBANO DE BOGOTÁ D.C.  //  O232020200991131 - SERVICIOS DE LA ADMINISTRACIÓN PÚBLICA RELACIONADOS CON LA AGRICULTURA, SILVICULTURA, PESCA Y CAZA  //  1-100-F001-VA-RECURSOS DISTRITO"/>
    <s v="O23011602330000007710"/>
    <s v="CONTROL A LOS FACTORES DE DETERIORO DEL ARBOLADO URBANO Y LA FLORA EN BOGOTÁ."/>
    <s v="ARBOLADO URBANO Y FLORA"/>
    <s v="237 - AUMENTAR EN UN 15% LAS ACTUACIONES TÉCNICAS O JURÍDICAS DE EVALUACIÓN, CONTROL, SEGUIMIENTO Y PREVENCIÓN PARA LA PROTECCIÓN Y CONSERVACIÓN DEL RECURSO ARBÓREO DE LA CIUDAD."/>
    <s v="AUMENTAR EL CONTROL A LOS FACTORES DE DETERIORO DEL ARBOLADO URBANO Y LA FLORA EN BOGOTÁ D.C."/>
    <s v="AUMENTAR LA GESTIÓN SOBRE EL ARBOLADO URBANO."/>
    <s v="EVALUACIÓN, CONTROL, SEGUIMIENTO Y PREVENCIÓN SOBRE EL ARBOLADO URBANO Y LA FLORA MADERABLE Y NO MADERABLE"/>
    <x v="0"/>
    <s v="O232020200991131"/>
    <s v="SERVICIOS DE LA ADMINISTRACIÓN PÚBLICA RELACIONADOS CON LA AGRICULTURA, SILVICULTURA, PESCA Y CAZA"/>
    <s v="1-100-F001-VA-RECURSOS DISTRITO"/>
    <n v="0"/>
    <s v="PRESTAR SERVICIOS PROFESIONALES PARA EJECUTAR LAS ACTUACIONES TÉCNICAS DE EVALUACIÓN, CONTROL Y SEGUIMIENTO AL ARBOLADO URBANO O PREVENCIÓN DE SU RIESGO DE VOLCAMIENTO, CON ÉNFASIS EN TRÁMITES DE OBRAS."/>
    <s v="CCE-16"/>
    <s v="CONTRATACIÓN DIRECTA"/>
    <n v="0"/>
    <s v="SI"/>
    <s v="80111600"/>
    <n v="1"/>
    <n v="1"/>
    <n v="10"/>
    <n v="1"/>
    <n v="11"/>
    <n v="50780000"/>
    <n v="0"/>
    <n v="0"/>
    <n v="0"/>
    <s v="3204004_Documentos de lineamientos técnicos para la gestión de la información y el conocimiento ambiental"/>
    <s v="DOCUMENTOS DE LINEAMIENTOS TÉCNICOS PARA LA GESTIÓN DE LA INFORMACIÓN Y EL CONOCIMIENTO AMBIENTAL"/>
    <n v="0"/>
    <n v="0"/>
    <s v="SUBDIRECCIÓN DE SILVICULTURA, FLORA Y FAUNA SILVESTRE"/>
    <s v="HELBERT ALFONSO MALDONADO MORENO"/>
    <n v="20220692"/>
    <n v="647"/>
    <n v="44578"/>
    <n v="50780000"/>
    <n v="669"/>
    <n v="44583"/>
    <n v="50780000"/>
    <n v="0"/>
    <n v="5078000"/>
    <s v="SUBDIRECCIÓN CONTRACTUAL"/>
    <s v="CO-DC-11001"/>
    <s v="CARMEN ROCÍO GONZÁLEZ CANTOR - Subdirectora de Silvicultura, Flora y Fauna Silvestre"/>
    <n v="3778917"/>
    <s v="carmen.gonzalez@ambientebogota.gov.co"/>
    <s v="Av Caracas No. 54 - 38"/>
    <s v="NO"/>
    <s v="NO"/>
    <s v="NO"/>
    <s v="Arbolado urbano"/>
    <s v="CD=Contratación Directa"/>
    <n v="4954580000"/>
    <s v="CONTRATACIÓN DIRECTA (LEY 1150 DE 2007)"/>
    <n v="16437"/>
    <n v="0"/>
    <s v="EJECUTAR 115.000 ACTUACIONES TÉCNICAS O JURÍDICAS DE EVALUACIÓN, CONTROL, SEGUIMIENTO Y PREVENCIÓN SOBRE EL ARBOLADO URBANO DE BOGOTÁ D.C."/>
    <s v="EJECUTAR 115.000 ACTUACIONES TÉCNICAS O JURÍDICAS DE EVALUACIÓN, CONTROL, SEGUIMIENTO Y PREVENCIÓN SOBRE EL ARBOLADO URBANO DE BOGOTÁ D.C."/>
    <s v="OK"/>
    <n v="20220692"/>
    <s v="20220692"/>
    <s v="OK"/>
    <s v="HELBERT ALFONSO MALDONADO MORENO"/>
    <s v="HELBERTH ALFONSO MALDONADO MORENO"/>
    <s v="Validar"/>
    <s v="PRESTAR SERVICIOS PROFESIONALES PARA EJECUTAR LAS ACTUACIONES TECNICAS DE EVALUACION, CONTROL Y SEGUIMIENTO AL ARBOLADO URBANO O PREVENCION DE SU RIESGO DE VOLCAMIENTO, CON ENFASIS EN TRAMITES DE OBRAS"/>
    <s v="PRESTAR SERVICIOS PROFESIONALES PARA EJECUTAR LAS ACTUACIONES TECNICAS DE EVALUACION, CONTROL Y SEGUIMIENTO AL ARBOLADO URBANO O PREVENCION DE SU RIESGO DE VOLCAMIENTO, CON ENFASIS EN TRAMITES DE OBRAS"/>
    <s v="PRESTAR SERVICIOS PROFESIONALES PARA EJECUTAR LAS ACTUACIONES TECNICAS DE EVALUACION, CONTROL Y SEGUIMIENTO AL ARBOLADO URBANO O PREVENCION DE SU RIESGO DE VOLCAMIENTO, CON ENFASIS EN TRAMITES DE OBRAS"/>
    <s v="OKs"/>
    <s v="O232020200991131"/>
    <s v="O232020200991131"/>
    <s v="O232020200991131"/>
    <s v="OKs"/>
    <s v="1-100-F001"/>
    <s v="1-100-F001"/>
    <s v="1-100-F001"/>
    <s v="OKs"/>
    <n v="647"/>
    <n v="647"/>
    <s v="OK"/>
    <n v="50780000"/>
    <n v="50780000"/>
    <s v="OK"/>
    <n v="669"/>
    <n v="669"/>
    <s v="OK"/>
    <n v="50780000"/>
    <n v="50780000"/>
    <s v=""/>
    <s v="OK"/>
    <n v="6262867"/>
    <s v="EJECUCIÓN CONTRATO"/>
    <n v="2784"/>
    <n v="2784"/>
    <s v="Contratado"/>
    <n v="0"/>
    <n v="0"/>
  </r>
  <r>
    <s v="142022_7710"/>
    <s v="164472784"/>
    <n v="7710"/>
    <s v="142022_7710"/>
    <n v="142022"/>
    <n v="7710"/>
    <n v="16447"/>
    <n v="2784"/>
    <s v="EJECUTAR 115.000 ACTUACIONES TÉCNICAS O JURÍDICAS DE EVALUACIÓN, CONTROL, SEGUIMIENTO Y PREVENCIÓN SOBRE EL ARBOLADO URBANO DE BOGOTÁ D.C.  //  O232020200991131 - SERVICIOS DE LA ADMINISTRACIÓN PÚBLICA RELACIONADOS CON LA AGRICULTURA, SILVICULTURA, PESCA Y CAZA  //  1-100-F001-VA-RECURSOS DISTRITO"/>
    <s v="O23011602330000007710"/>
    <s v="CONTROL A LOS FACTORES DE DETERIORO DEL ARBOLADO URBANO Y LA FLORA EN BOGOTÁ."/>
    <s v="ARBOLADO URBANO Y FLORA"/>
    <s v="237 - AUMENTAR EN UN 15% LAS ACTUACIONES TÉCNICAS O JURÍDICAS DE EVALUACIÓN, CONTROL, SEGUIMIENTO Y PREVENCIÓN PARA LA PROTECCIÓN Y CONSERVACIÓN DEL RECURSO ARBÓREO DE LA CIUDAD."/>
    <s v="AUMENTAR EL CONTROL A LOS FACTORES DE DETERIORO DEL ARBOLADO URBANO Y LA FLORA EN BOGOTÁ D.C."/>
    <s v="AUMENTAR LA GESTIÓN SOBRE EL ARBOLADO URBANO."/>
    <s v="EVALUACIÓN, CONTROL, SEGUIMIENTO Y PREVENCIÓN SOBRE EL ARBOLADO URBANO Y LA FLORA MADERABLE Y NO MADERABLE"/>
    <x v="0"/>
    <s v="O232020200991131"/>
    <s v="SERVICIOS DE LA ADMINISTRACIÓN PÚBLICA RELACIONADOS CON LA AGRICULTURA, SILVICULTURA, PESCA Y CAZA"/>
    <s v="1-100-F001-VA-RECURSOS DISTRITO"/>
    <n v="0"/>
    <s v="PRESTAR SERVICIOS PROFESIONALES PARA EJECUTAR LAS ACTUACIONES TÉCNICAS DE EVALUACIÓN, CONTROL Y SEGUIMIENTO AL ARBOLADO URBANO O PREVENCIÓN DE SU RIESGO DE VOLCAMIENTO, CON ÉNFASIS EN TRÁMITES DE OBRAS."/>
    <s v="CCE-16"/>
    <s v="CONTRATACIÓN DIRECTA"/>
    <n v="0"/>
    <s v="SI"/>
    <s v="80111600"/>
    <n v="1"/>
    <n v="1"/>
    <n v="10"/>
    <n v="1"/>
    <n v="11"/>
    <n v="50780000"/>
    <n v="0"/>
    <n v="0"/>
    <n v="0"/>
    <s v="3204004_Documentos de lineamientos técnicos para la gestión de la información y el conocimiento ambiental"/>
    <s v="DOCUMENTOS DE LINEAMIENTOS TÉCNICOS PARA LA GESTIÓN DE LA INFORMACIÓN Y EL CONOCIMIENTO AMBIENTAL"/>
    <n v="0"/>
    <n v="0"/>
    <s v="SUBDIRECCIÓN DE SILVICULTURA, FLORA Y FAUNA SILVESTRE"/>
    <s v="HECTOR  FERNANDO  MORENO GONZALEZ"/>
    <n v="20221220"/>
    <n v="1101"/>
    <n v="44582"/>
    <n v="50780000"/>
    <n v="1279"/>
    <n v="44588"/>
    <n v="50780000"/>
    <n v="0"/>
    <n v="5078000"/>
    <s v="SUBDIRECCIÓN CONTRACTUAL"/>
    <s v="CO-DC-11001"/>
    <s v="CARMEN ROCÍO GONZÁLEZ CANTOR - Subdirectora de Silvicultura, Flora y Fauna Silvestre"/>
    <n v="3778917"/>
    <s v="carmen.gonzalez@ambientebogota.gov.co"/>
    <s v="Av Caracas No. 54 - 38"/>
    <s v="NO"/>
    <s v="NO"/>
    <s v="NO"/>
    <s v="Arbolado urbano"/>
    <s v="CD=Contratación Directa"/>
    <n v="4954580000"/>
    <s v="CONTRATACIÓN DIRECTA (LEY 1150 DE 2007)"/>
    <n v="16447"/>
    <n v="0"/>
    <s v="EJECUTAR 115.000 ACTUACIONES TÉCNICAS O JURÍDICAS DE EVALUACIÓN, CONTROL, SEGUIMIENTO Y PREVENCIÓN SOBRE EL ARBOLADO URBANO DE BOGOTÁ D.C."/>
    <s v="EJECUTAR 115.000 ACTUACIONES TÉCNICAS O JURÍDICAS DE EVALUACIÓN, CONTROL, SEGUIMIENTO Y PREVENCIÓN SOBRE EL ARBOLADO URBANO DE BOGOTÁ D.C."/>
    <s v="OK"/>
    <n v="20221220"/>
    <s v="20221220"/>
    <s v="OK"/>
    <s v="HECTOR FERNANDO MORENO GONZALEZ"/>
    <s v="HECTOR FERNANDO MORENO GONZALEZ"/>
    <s v="OK"/>
    <s v="PRESTAR SERVICIOS PROFESIONALES PARA EJECUTAR LAS ACTUACIONES TECNICAS DE EVALUACION, CONTROL Y SEGUIMIENTO AL ARBOLADO URBANO O PREVENCION DE SU RIESGO DE VOLCAMIENTO, CON ENFASIS EN TRAMITES DE OBRAS"/>
    <s v="PRESTAR SERVICIOS PROFESIONALES PARA EJECUTAR LAS ACTUACIONES TECNICAS DE EVALUACION, CONTROL Y SEGUIMIENTO AL ARBOLADO URBANO O PREVENCION DE SU RIESGO DE VOLCAMIENTO, CON ENFASIS EN TRAMITES DE OBRAS"/>
    <s v="PRESTAR SERVICIOS PROFESIONALES PARA EJECUTAR LAS ACTUACIONES TECNICAS DE EVALUACION, CONTROL Y SEGUIMIENTO AL ARBOLADO URBANO O PREVENCION DE SU RIESGO DE VOLCAMIENTO, CON ENFASIS EN TRAMITES DE OBRAS"/>
    <s v="OKs"/>
    <s v="O232020200991131"/>
    <s v="O232020200991131"/>
    <s v="O232020200991131"/>
    <s v="OKs"/>
    <s v="1-100-F001"/>
    <s v="1-100-F001"/>
    <s v="1-100-F001"/>
    <s v="OKs"/>
    <n v="1101"/>
    <n v="1101"/>
    <s v="OK"/>
    <n v="50780000"/>
    <n v="50780000"/>
    <s v="OK"/>
    <n v="1279"/>
    <n v="1279"/>
    <s v="OK"/>
    <n v="50780000"/>
    <n v="50780000"/>
    <s v=""/>
    <s v="OK"/>
    <n v="5078000"/>
    <s v="EJECUCIÓN CONTRATO"/>
    <n v="2784"/>
    <n v="2784"/>
    <s v="Contratado"/>
    <n v="0"/>
    <n v="0"/>
  </r>
  <r>
    <s v="152022_7710"/>
    <s v="164562784"/>
    <n v="7710"/>
    <s v="152022_7710"/>
    <n v="152022"/>
    <n v="7710"/>
    <n v="16456"/>
    <n v="2784"/>
    <s v="EJECUTAR 115.000 ACTUACIONES TÉCNICAS O JURÍDICAS DE EVALUACIÓN, CONTROL, SEGUIMIENTO Y PREVENCIÓN SOBRE EL ARBOLADO URBANO DE BOGOTÁ D.C.  //  O232020200991131 - SERVICIOS DE LA ADMINISTRACIÓN PÚBLICA RELACIONADOS CON LA AGRICULTURA, SILVICULTURA, PESCA Y CAZA  //  1-100-F001-VA-RECURSOS DISTRITO"/>
    <s v="O23011602330000007710"/>
    <s v="CONTROL A LOS FACTORES DE DETERIORO DEL ARBOLADO URBANO Y LA FLORA EN BOGOTÁ."/>
    <s v="ARBOLADO URBANO Y FLORA"/>
    <s v="237 - AUMENTAR EN UN 15% LAS ACTUACIONES TÉCNICAS O JURÍDICAS DE EVALUACIÓN, CONTROL, SEGUIMIENTO Y PREVENCIÓN PARA LA PROTECCIÓN Y CONSERVACIÓN DEL RECURSO ARBÓREO DE LA CIUDAD."/>
    <s v="AUMENTAR EL CONTROL A LOS FACTORES DE DETERIORO DEL ARBOLADO URBANO Y LA FLORA EN BOGOTÁ D.C."/>
    <s v="AUMENTAR LA GESTIÓN SOBRE EL ARBOLADO URBANO."/>
    <s v="EVALUACIÓN, CONTROL, SEGUIMIENTO Y PREVENCIÓN SOBRE EL ARBOLADO URBANO Y LA FLORA MADERABLE Y NO MADERABLE"/>
    <x v="0"/>
    <s v="O232020200991131"/>
    <s v="SERVICIOS DE LA ADMINISTRACIÓN PÚBLICA RELACIONADOS CON LA AGRICULTURA, SILVICULTURA, PESCA Y CAZA"/>
    <s v="1-100-F001-VA-RECURSOS DISTRITO"/>
    <n v="0"/>
    <s v="PRESTAR SERVICIOS PROFESIONALES PARA EJECUTAR LAS ACTUACIONES TÉCNICAS DE EVALUACIÓN, CONTROL Y SEGUIMIENTO AL ARBOLADO URBANO O PREVENCIÓN DE SU RIESGO DE VOLCAMIENTO, CON ÉNFASIS EN TRÁMITES DE OBRAS."/>
    <s v="CCE-16"/>
    <s v="CONTRATACIÓN DIRECTA"/>
    <n v="0"/>
    <s v="SI"/>
    <s v="80111600"/>
    <n v="1"/>
    <n v="1"/>
    <n v="10"/>
    <n v="1"/>
    <n v="11"/>
    <n v="50780000"/>
    <n v="0"/>
    <n v="0"/>
    <n v="0"/>
    <s v="3204004_Documentos de lineamientos técnicos para la gestión de la información y el conocimiento ambiental"/>
    <s v="DOCUMENTOS DE LINEAMIENTOS TÉCNICOS PARA LA GESTIÓN DE LA INFORMACIÓN Y EL CONOCIMIENTO AMBIENTAL"/>
    <n v="0"/>
    <n v="0"/>
    <s v="SUBDIRECCIÓN DE SILVICULTURA, FLORA Y FAUNA SILVESTRE"/>
    <s v="EDISON ANDREY PEÑA ROBAYO"/>
    <n v="20220768"/>
    <n v="887"/>
    <n v="44580"/>
    <n v="50780000"/>
    <n v="1158"/>
    <n v="44587"/>
    <n v="50780000"/>
    <n v="0"/>
    <n v="5078000"/>
    <s v="SUBDIRECCIÓN CONTRACTUAL"/>
    <s v="CO-DC-11001"/>
    <s v="CARMEN ROCÍO GONZÁLEZ CANTOR - Subdirectora de Silvicultura, Flora y Fauna Silvestre"/>
    <n v="3778917"/>
    <s v="carmen.gonzalez@ambientebogota.gov.co"/>
    <s v="Av Caracas No. 54 - 38"/>
    <s v="NO"/>
    <s v="NO"/>
    <s v="NO"/>
    <s v="Arbolado urbano"/>
    <s v="CD=Contratación Directa"/>
    <n v="4954580000"/>
    <s v="CONTRATACIÓN DIRECTA (LEY 1150 DE 2007)"/>
    <n v="16456"/>
    <n v="0"/>
    <s v="EJECUTAR 115.000 ACTUACIONES TÉCNICAS O JURÍDICAS DE EVALUACIÓN, CONTROL, SEGUIMIENTO Y PREVENCIÓN SOBRE EL ARBOLADO URBANO DE BOGOTÁ D.C."/>
    <s v="EJECUTAR 115.000 ACTUACIONES TÉCNICAS O JURÍDICAS DE EVALUACIÓN, CONTROL, SEGUIMIENTO Y PREVENCIÓN SOBRE EL ARBOLADO URBANO DE BOGOTÁ D.C."/>
    <s v="OK"/>
    <n v="20220768"/>
    <s v="20220768"/>
    <s v="OK"/>
    <s v="EDISON ANDREY PEÑA ROBAYO"/>
    <s v="EDISON ANDREY PEÑA ROBAYO"/>
    <s v="OK"/>
    <s v="PRESTAR SERVICIOS PROFESIONALES PARA EJECUTAR LAS ACTUACIONES TECNICAS DE EVALUACION, CONTROL Y SEGUIMIENTO AL ARBOLADO URBANO O PREVENCION DE SU RIESGO DE VOLCAMIENTO, CON ENFASIS EN TRAMITES DE OBRAS"/>
    <s v="PRESTAR SERVICIOS PROFESIONALES PARA EJECUTAR LAS ACTUACIONES TECNICAS DE EVALUACION, CONTROL Y SEGUIMIENTO AL ARBOLADO URBANO O PREVENCION DE SU RIESGO DE VOLCAMIENTO, CON ENFASIS EN TRAMITES DE OBRAS"/>
    <s v="PRESTAR SERVICIOS PROFESIONALES PARA EJECUTAR LAS ACTUACIONES TECNICAS DE EVALUACION, CONTROL Y SEGUIMIENTO AL ARBOLADO URBANO O PREVENCION DE SU RIESGO DE VOLCAMIENTO, CON ENFASIS EN TRAMITES DE OBRAS"/>
    <s v="OKs"/>
    <s v="O232020200991131"/>
    <s v="O232020200991131"/>
    <s v="O232020200991131"/>
    <s v="OKs"/>
    <s v="1-100-F001"/>
    <s v="1-100-F001"/>
    <s v="1-100-F001"/>
    <s v="OKs"/>
    <n v="887"/>
    <n v="887"/>
    <s v="OK"/>
    <n v="50780000"/>
    <n v="50780000"/>
    <s v="OK"/>
    <n v="1158"/>
    <n v="1158"/>
    <s v="OK"/>
    <n v="50780000"/>
    <n v="50780000"/>
    <s v=""/>
    <s v="OK"/>
    <n v="5078000"/>
    <s v="EJECUCIÓN CONTRATO"/>
    <n v="2784"/>
    <n v="2784"/>
    <s v="Contratado"/>
    <n v="0"/>
    <n v="0"/>
  </r>
  <r>
    <s v="162022_7710"/>
    <s v="164792784"/>
    <n v="7710"/>
    <s v="162022_7710"/>
    <n v="162022"/>
    <n v="7710"/>
    <n v="16479"/>
    <n v="2784"/>
    <s v="EJECUTAR 115.000 ACTUACIONES TÉCNICAS O JURÍDICAS DE EVALUACIÓN, CONTROL, SEGUIMIENTO Y PREVENCIÓN SOBRE EL ARBOLADO URBANO DE BOGOTÁ D.C.  //  O232020200991131 - SERVICIOS DE LA ADMINISTRACIÓN PÚBLICA RELACIONADOS CON LA AGRICULTURA, SILVICULTURA, PESCA Y CAZA  //  1-100-F001-VA-RECURSOS DISTRITO"/>
    <s v="O23011602330000007710"/>
    <s v="CONTROL A LOS FACTORES DE DETERIORO DEL ARBOLADO URBANO Y LA FLORA EN BOGOTÁ."/>
    <s v="ARBOLADO URBANO Y FLORA"/>
    <s v="237 - AUMENTAR EN UN 15% LAS ACTUACIONES TÉCNICAS O JURÍDICAS DE EVALUACIÓN, CONTROL, SEGUIMIENTO Y PREVENCIÓN PARA LA PROTECCIÓN Y CONSERVACIÓN DEL RECURSO ARBÓREO DE LA CIUDAD."/>
    <s v="AUMENTAR EL CONTROL A LOS FACTORES DE DETERIORO DEL ARBOLADO URBANO Y LA FLORA EN BOGOTÁ D.C."/>
    <s v="AUMENTAR LA GESTIÓN SOBRE EL ARBOLADO URBANO."/>
    <s v="EVALUACIÓN, CONTROL, SEGUIMIENTO Y PREVENCIÓN SOBRE EL ARBOLADO URBANO Y LA FLORA MADERABLE Y NO MADERABLE"/>
    <x v="0"/>
    <s v="O232020200991131"/>
    <s v="SERVICIOS DE LA ADMINISTRACIÓN PÚBLICA RELACIONADOS CON LA AGRICULTURA, SILVICULTURA, PESCA Y CAZA"/>
    <s v="1-100-F001-VA-RECURSOS DISTRITO"/>
    <n v="0"/>
    <s v="PRESTAR SERVICIOS PROFESIONALES PARA EJECUTAR LAS ACTUACIONES TÉCNICAS DE EVALUACIÓN, CONTROL Y SEGUIMIENTO AL ARBOLADO URBANO O PREVENCIÓN DE SU RIESGO DE VOLCAMIENTO, CON ÉNFASIS EN TRÁMITES DE OBRAS."/>
    <s v="CCE-16"/>
    <s v="CONTRATACIÓN DIRECTA"/>
    <n v="0"/>
    <s v="SI"/>
    <s v="80111600"/>
    <n v="1"/>
    <n v="1"/>
    <n v="10"/>
    <n v="1"/>
    <n v="11"/>
    <n v="50780000"/>
    <n v="0"/>
    <n v="0"/>
    <n v="0"/>
    <s v="3204004_Documentos de lineamientos técnicos para la gestión de la información y el conocimiento ambiental"/>
    <s v="DOCUMENTOS DE LINEAMIENTOS TÉCNICOS PARA LA GESTIÓN DE LA INFORMACIÓN Y EL CONOCIMIENTO AMBIENTAL"/>
    <n v="0"/>
    <n v="0"/>
    <s v="SUBDIRECCIÓN DE SILVICULTURA, FLORA Y FAUNA SILVESTRE"/>
    <s v="VICTOR MANUEL TRIVIÑO MORENO"/>
    <n v="20220648"/>
    <n v="753"/>
    <n v="44579"/>
    <n v="50780000"/>
    <n v="531"/>
    <n v="44582"/>
    <n v="50780000"/>
    <n v="0"/>
    <n v="5078000"/>
    <s v="SUBDIRECCIÓN CONTRACTUAL"/>
    <s v="CO-DC-11001"/>
    <s v="CARMEN ROCÍO GONZÁLEZ CANTOR - Subdirectora de Silvicultura, Flora y Fauna Silvestre"/>
    <n v="3778917"/>
    <s v="carmen.gonzalez@ambientebogota.gov.co"/>
    <s v="Av Caracas No. 54 - 38"/>
    <s v="NO"/>
    <s v="NO"/>
    <s v="NO"/>
    <s v="Arbolado urbano"/>
    <s v="CD=Contratación Directa"/>
    <n v="4954580000"/>
    <s v="CONTRATACIÓN DIRECTA (LEY 1150 DE 2007)"/>
    <n v="16479"/>
    <n v="0"/>
    <s v="EJECUTAR 115.000 ACTUACIONES TÉCNICAS O JURÍDICAS DE EVALUACIÓN, CONTROL, SEGUIMIENTO Y PREVENCIÓN SOBRE EL ARBOLADO URBANO DE BOGOTÁ D.C."/>
    <s v="EJECUTAR 115.000 ACTUACIONES TÉCNICAS O JURÍDICAS DE EVALUACIÓN, CONTROL, SEGUIMIENTO Y PREVENCIÓN SOBRE EL ARBOLADO URBANO DE BOGOTÁ D.C."/>
    <s v="OK"/>
    <n v="20220648"/>
    <s v="20220648"/>
    <s v="OK"/>
    <s v="VICTOR MANUEL TRIVIÑO MORENO"/>
    <s v="VICTOR MANUEL TRIVIÑO MORENO"/>
    <s v="OK"/>
    <s v="PRESTAR SERVICIOS PROFESIONALES PARA EJECUTAR LAS ACTUACIONES TECNICAS DE EVALUACION, CONTROL Y SEGUIMIENTO AL ARBOLADO URBANO O PREVENCION DE SU RIESGO DE VOLCAMIENTO, CON ENFASIS EN TRAMITES DE OBRAS"/>
    <s v="PRESTAR SERVICIOS PROFESIONALES PARA EJECUTAR LAS ACTUACIONES TECNICAS DE EVALUACION, CONTROL Y SEGUIMIENTO AL ARBOLADO URBANO O PREVENCION DE SU RIESGO DE VOLCAMIENTO, CON ENFASIS EN TRAMITES DE OBRAS"/>
    <s v="PRESTAR SERVICIOS PROFESIONALES PARA EJECUTAR LAS ACTUACIONES TECNICAS DE EVALUACION, CONTROL Y SEGUIMIENTO ALARBOLADO URBANO O PREVENCION DE SU RIESGO DE VOLCAMIENTO, CON ENFASIS EN TRAMITES DE OBRAS"/>
    <s v="OK-PAA-SIPSE-Validar PREDIS"/>
    <s v="O232020200991131"/>
    <s v="O232020200991131"/>
    <s v="O232020200991131"/>
    <s v="OKs"/>
    <s v="1-100-F001"/>
    <s v="1-100-F001"/>
    <s v="1-100-F001"/>
    <s v="OKs"/>
    <n v="753"/>
    <n v="753"/>
    <s v="OK"/>
    <n v="50780000"/>
    <n v="50780000"/>
    <s v="OK"/>
    <n v="531"/>
    <n v="531"/>
    <s v="OK"/>
    <n v="50780000"/>
    <n v="50780000"/>
    <s v=""/>
    <s v="OK"/>
    <n v="6262867"/>
    <s v="EJECUCIÓN CONTRATO"/>
    <n v="2784"/>
    <n v="2784"/>
    <s v="Contratado"/>
    <n v="0"/>
    <n v="0"/>
  </r>
  <r>
    <s v="172022_7710"/>
    <s v="165042784"/>
    <n v="7710"/>
    <s v="172022_7710"/>
    <n v="172022"/>
    <n v="7710"/>
    <n v="16504"/>
    <n v="2784"/>
    <s v="EJECUTAR 115.000 ACTUACIONES TÉCNICAS O JURÍDICAS DE EVALUACIÓN, CONTROL, SEGUIMIENTO Y PREVENCIÓN SOBRE EL ARBOLADO URBANO DE BOGOTÁ D.C.  //  O232020200991131 - SERVICIOS DE LA ADMINISTRACIÓN PÚBLICA RELACIONADOS CON LA AGRICULTURA, SILVICULTURA, PESCA Y CAZA  //  1-100-F001-VA-RECURSOS DISTRITO"/>
    <s v="O23011602330000007710"/>
    <s v="CONTROL A LOS FACTORES DE DETERIORO DEL ARBOLADO URBANO Y LA FLORA EN BOGOTÁ."/>
    <s v="ARBOLADO URBANO Y FLORA"/>
    <s v="237 - AUMENTAR EN UN 15% LAS ACTUACIONES TÉCNICAS O JURÍDICAS DE EVALUACIÓN, CONTROL, SEGUIMIENTO Y PREVENCIÓN PARA LA PROTECCIÓN Y CONSERVACIÓN DEL RECURSO ARBÓREO DE LA CIUDAD."/>
    <s v="AUMENTAR EL CONTROL A LOS FACTORES DE DETERIORO DEL ARBOLADO URBANO Y LA FLORA EN BOGOTÁ D.C."/>
    <s v="AUMENTAR LA GESTIÓN SOBRE EL ARBOLADO URBANO."/>
    <s v="EVALUACIÓN, CONTROL, SEGUIMIENTO Y PREVENCIÓN SOBRE EL ARBOLADO URBANO Y LA FLORA MADERABLE Y NO MADERABLE"/>
    <x v="0"/>
    <s v="O232020200991131"/>
    <s v="SERVICIOS DE LA ADMINISTRACIÓN PÚBLICA RELACIONADOS CON LA AGRICULTURA, SILVICULTURA, PESCA Y CAZA"/>
    <s v="1-100-F001-VA-RECURSOS DISTRITO"/>
    <n v="0"/>
    <s v="PRESTAR SERVICIOS PROFESIONALES PARA EJECUTAR LAS ACTUACIONES TÉCNICAS DE EVALUACIÓN, CONTROL Y SEGUIMIENTO AL ARBOLADO URBANO O PREVENCIÓN DE SU RIESGO DE VOLCAMIENTO, CON ÉNFASIS EN TRÁMITES DE OBRAS."/>
    <s v="CCE-16"/>
    <s v="CONTRATACIÓN DIRECTA"/>
    <n v="0"/>
    <s v="SI"/>
    <s v="80111600"/>
    <n v="1"/>
    <n v="1"/>
    <n v="10"/>
    <n v="1"/>
    <n v="11"/>
    <n v="50780000"/>
    <n v="0"/>
    <n v="0"/>
    <n v="0"/>
    <s v="3204004_Documentos de lineamientos técnicos para la gestión de la información y el conocimiento ambiental"/>
    <s v="DOCUMENTOS DE LINEAMIENTOS TÉCNICOS PARA LA GESTIÓN DE LA INFORMACIÓN Y EL CONOCIMIENTO AMBIENTAL"/>
    <n v="0"/>
    <n v="0"/>
    <s v="SUBDIRECCIÓN DE SILVICULTURA, FLORA Y FAUNA SILVESTRE"/>
    <s v="JAIME LEONARDO NAVARRO RENTERIA"/>
    <n v="20221291"/>
    <n v="1508"/>
    <n v="44585"/>
    <n v="50780000"/>
    <n v="1320"/>
    <n v="44588"/>
    <n v="50780000"/>
    <n v="0"/>
    <n v="5078000"/>
    <s v="SUBDIRECCIÓN CONTRACTUAL"/>
    <s v="CO-DC-11001"/>
    <s v="CARMEN ROCÍO GONZÁLEZ CANTOR - Subdirectora de Silvicultura, Flora y Fauna Silvestre"/>
    <n v="3778917"/>
    <s v="carmen.gonzalez@ambientebogota.gov.co"/>
    <s v="Av Caracas No. 54 - 38"/>
    <s v="NO"/>
    <s v="NO"/>
    <s v="NO"/>
    <s v="Arbolado urbano"/>
    <s v="CD=Contratación Directa"/>
    <n v="4954580000"/>
    <s v="CONTRATACIÓN DIRECTA (LEY 1150 DE 2007)"/>
    <n v="16504"/>
    <n v="0"/>
    <s v="EJECUTAR 115.000 ACTUACIONES TÉCNICAS O JURÍDICAS DE EVALUACIÓN, CONTROL, SEGUIMIENTO Y PREVENCIÓN SOBRE EL ARBOLADO URBANO DE BOGOTÁ D.C."/>
    <s v="EJECUTAR 115.000 ACTUACIONES TÉCNICAS O JURÍDICAS DE EVALUACIÓN, CONTROL, SEGUIMIENTO Y PREVENCIÓN SOBRE EL ARBOLADO URBANO DE BOGOTÁ D.C."/>
    <s v="OK"/>
    <n v="20221291"/>
    <s v="20221291"/>
    <s v="OK"/>
    <s v="JAIME LEONARDO NAVARRO RENTERIA"/>
    <s v="JAIME LEONARDO NAVARRO RENTERIA"/>
    <s v="OK"/>
    <s v="PRESTAR SERVICIOS PROFESIONALES PARA EJECUTAR LAS ACTUACIONES TECNICAS DE EVALUACION, CONTROL Y SEGUIMIENTO AL ARBOLADO URBANO O PREVENCION DE SU RIESGO DE VOLCAMIENTO, CON ENFASIS EN TRAMITES DE OBRAS"/>
    <s v="PRESTAR SERVICIOS PROFESIONALES PARA EJECUTAR LAS ACTUACIONES TECNICAS DE EVALUACION, CONTROL Y SEGUIMIENTO AL ARBOLADO URBANO O PREVENCION DE SU RIESGO DE VOLCAMIENTO, CON ENFASIS EN TRAMITES DE OBRAS"/>
    <s v="PRESTAR SERVICIOS PROFESIONALES PARA EJECUTAR R LAS ACTUACIONES TECNICASDE EVALUACION, CONTROL Y SEGUIMIENTO AL ARBOLADO URBANO O PREVENCION DE SU RIESGO DE VOLCAMIENTO, CON ENFASIS EN TRAMITES DE OBRAS"/>
    <s v="OK-PAA-SIPSE-Validar PREDIS"/>
    <s v="O232020200991131"/>
    <s v="O232020200991131"/>
    <s v="O232020200991131"/>
    <s v="OKs"/>
    <s v="1-100-F001"/>
    <s v="1-100-F001"/>
    <s v="1-100-F001"/>
    <s v="OKs"/>
    <n v="1508"/>
    <n v="1508"/>
    <s v="OK"/>
    <n v="50780000"/>
    <n v="50780000"/>
    <s v="OK"/>
    <n v="1320"/>
    <n v="1320"/>
    <s v="OK"/>
    <n v="50780000"/>
    <n v="50780000"/>
    <s v=""/>
    <s v="OK"/>
    <n v="5078000"/>
    <s v="EJECUCIÓN CONTRATO"/>
    <n v="2784"/>
    <n v="2784"/>
    <s v="Contratado"/>
    <n v="0"/>
    <n v="0"/>
  </r>
  <r>
    <s v="182022_7710"/>
    <s v="165272784"/>
    <n v="7710"/>
    <s v="182022_7710"/>
    <n v="182022"/>
    <n v="7710"/>
    <n v="16527"/>
    <n v="2784"/>
    <s v="EJECUTAR 115.000 ACTUACIONES TÉCNICAS O JURÍDICAS DE EVALUACIÓN, CONTROL, SEGUIMIENTO Y PREVENCIÓN SOBRE EL ARBOLADO URBANO DE BOGOTÁ D.C.  //  O232020200991131 - SERVICIOS DE LA ADMINISTRACIÓN PÚBLICA RELACIONADOS CON LA AGRICULTURA, SILVICULTURA, PESCA Y CAZA  //  1-100-F001-VA-RECURSOS DISTRITO"/>
    <s v="O23011602330000007710"/>
    <s v="CONTROL A LOS FACTORES DE DETERIORO DEL ARBOLADO URBANO Y LA FLORA EN BOGOTÁ."/>
    <s v="ARBOLADO URBANO Y FLORA"/>
    <s v="237 - AUMENTAR EN UN 15% LAS ACTUACIONES TÉCNICAS O JURÍDICAS DE EVALUACIÓN, CONTROL, SEGUIMIENTO Y PREVENCIÓN PARA LA PROTECCIÓN Y CONSERVACIÓN DEL RECURSO ARBÓREO DE LA CIUDAD."/>
    <s v="AUMENTAR EL CONTROL A LOS FACTORES DE DETERIORO DEL ARBOLADO URBANO Y LA FLORA EN BOGOTÁ D.C."/>
    <s v="AUMENTAR LA GESTIÓN SOBRE EL ARBOLADO URBANO."/>
    <s v="EVALUACIÓN, CONTROL, SEGUIMIENTO Y PREVENCIÓN SOBRE EL ARBOLADO URBANO Y LA FLORA MADERABLE Y NO MADERABLE"/>
    <x v="0"/>
    <s v="O232020200991131"/>
    <s v="SERVICIOS DE LA ADMINISTRACIÓN PÚBLICA RELACIONADOS CON LA AGRICULTURA, SILVICULTURA, PESCA Y CAZA"/>
    <s v="1-100-F001-VA-RECURSOS DISTRITO"/>
    <n v="0"/>
    <s v="PRESTAR SERVICIOS PROFESIONALES PARA EJECUTAR LAS ACTUACIONES TÉCNICAS DE EVALUACIÓN, CONTROL Y SEGUIMIENTO AL ARBOLADO URBANO O PREVENCIÓN DE SU RIESGO DE VOLCAMIENTO, CON ÉNFASIS EN TRÁMITES DE OBRAS."/>
    <s v="CCE-16"/>
    <s v="CONTRATACIÓN DIRECTA"/>
    <n v="0"/>
    <s v="SI"/>
    <s v="80111600"/>
    <n v="1"/>
    <n v="1"/>
    <n v="10"/>
    <n v="1"/>
    <n v="11"/>
    <n v="50780000"/>
    <n v="0"/>
    <n v="0"/>
    <n v="0"/>
    <s v="3204004_Documentos de lineamientos técnicos para la gestión de la información y el conocimiento ambiental"/>
    <s v="DOCUMENTOS DE LINEAMIENTOS TÉCNICOS PARA LA GESTIÓN DE LA INFORMACIÓN Y EL CONOCIMIENTO AMBIENTAL"/>
    <n v="0"/>
    <n v="0"/>
    <s v="SUBDIRECCIÓN DE SILVICULTURA, FLORA Y FAUNA SILVESTRE"/>
    <s v="EDGAR  OVIEDO VARGAS"/>
    <n v="20220715"/>
    <n v="819"/>
    <n v="44580"/>
    <n v="50780000"/>
    <n v="764"/>
    <n v="44584"/>
    <n v="50780000"/>
    <n v="0"/>
    <n v="5078000"/>
    <s v="SUBDIRECCIÓN CONTRACTUAL"/>
    <s v="CO-DC-11001"/>
    <s v="CARMEN ROCÍO GONZÁLEZ CANTOR - Subdirectora de Silvicultura, Flora y Fauna Silvestre"/>
    <n v="3778917"/>
    <s v="carmen.gonzalez@ambientebogota.gov.co"/>
    <s v="Av Caracas No. 54 - 38"/>
    <s v="NO"/>
    <s v="NO"/>
    <s v="NO"/>
    <s v="Arbolado urbano"/>
    <s v="CD=Contratación Directa"/>
    <n v="4954580000"/>
    <s v="CONTRATACIÓN DIRECTA (LEY 1150 DE 2007)"/>
    <n v="16527"/>
    <n v="0"/>
    <s v="EJECUTAR 115.000 ACTUACIONES TÉCNICAS O JURÍDICAS DE EVALUACIÓN, CONTROL, SEGUIMIENTO Y PREVENCIÓN SOBRE EL ARBOLADO URBANO DE BOGOTÁ D.C."/>
    <s v="EJECUTAR 115.000 ACTUACIONES TÉCNICAS O JURÍDICAS DE EVALUACIÓN, CONTROL, SEGUIMIENTO Y PREVENCIÓN SOBRE EL ARBOLADO URBANO DE BOGOTÁ D.C."/>
    <s v="OK"/>
    <n v="20220715"/>
    <s v="20220715"/>
    <s v="OK"/>
    <s v="EDGAR OVIEDO VARGAS"/>
    <s v="EDGAR OVIEDO VARGAS"/>
    <s v="OK"/>
    <s v="PRESTAR SERVICIOS PROFESIONALES PARA EJECUTAR LAS ACTUACIONES TECNICAS DE EVALUACION, CONTROL Y SEGUIMIENTO AL ARBOLADO URBANO O PREVENCION DE SU RIESGO DE VOLCAMIENTO, CON ENFASIS EN TRAMITES DE OBRAS"/>
    <s v="PRESTAR SERVICIOS PROFESIONALES PARA EJECUTAR LAS ACTUACIONES TECNICAS DE EVALUACION, CONTROL Y SEGUIMIENTO AL ARBOLADO URBANO O PREVENCION DE SU RIESGO DE VOLCAMIENTO, CON ENFASIS EN TRAMITES DE OBRAS"/>
    <s v="PRESTAR SERVICIOS PROFESIONALES PARA EJECUTAR LAS ACTUACIONES TECNICAS DE EVALUACION, CONTROL Y SEGUIMIENTO AL ARBOLADO URBANO O PREVENCION DE SU RIESGO DE VOLCAMIENTO, CON ENFASIS EN TRAMITES DE OBRAS"/>
    <s v="OKs"/>
    <s v="O232020200991131"/>
    <s v="O232020200991131"/>
    <s v="O232020200991131"/>
    <s v="OKs"/>
    <s v="1-100-F001"/>
    <s v="1-100-F001"/>
    <s v="1-100-F001"/>
    <s v="OKs"/>
    <n v="819"/>
    <n v="819"/>
    <s v="OK"/>
    <n v="50780000"/>
    <n v="50780000"/>
    <s v="OK"/>
    <n v="764"/>
    <n v="764"/>
    <s v="OK"/>
    <n v="50780000"/>
    <n v="50780000"/>
    <s v=""/>
    <s v="OK"/>
    <n v="5078000"/>
    <s v="EJECUCIÓN CONTRATO"/>
    <n v="2784"/>
    <n v="2784"/>
    <s v="Contratado"/>
    <n v="0"/>
    <n v="0"/>
  </r>
  <r>
    <s v="192022_7710"/>
    <s v="165582784"/>
    <n v="7710"/>
    <s v="192022_7710"/>
    <n v="192022"/>
    <n v="7710"/>
    <n v="16558"/>
    <n v="2784"/>
    <s v="EJECUTAR 115.000 ACTUACIONES TÉCNICAS O JURÍDICAS DE EVALUACIÓN, CONTROL, SEGUIMIENTO Y PREVENCIÓN SOBRE EL ARBOLADO URBANO DE BOGOTÁ D.C.  //  O232020200991131 - SERVICIOS DE LA ADMINISTRACIÓN PÚBLICA RELACIONADOS CON LA AGRICULTURA, SILVICULTURA, PESCA Y CAZA  //  1-100-F001-VA-RECURSOS DISTRITO"/>
    <s v="O23011602330000007710"/>
    <s v="CONTROL A LOS FACTORES DE DETERIORO DEL ARBOLADO URBANO Y LA FLORA EN BOGOTÁ."/>
    <s v="ARBOLADO URBANO Y FLORA"/>
    <s v="237 - AUMENTAR EN UN 15% LAS ACTUACIONES TÉCNICAS O JURÍDICAS DE EVALUACIÓN, CONTROL, SEGUIMIENTO Y PREVENCIÓN PARA LA PROTECCIÓN Y CONSERVACIÓN DEL RECURSO ARBÓREO DE LA CIUDAD."/>
    <s v="AUMENTAR EL CONTROL A LOS FACTORES DE DETERIORO DEL ARBOLADO URBANO Y LA FLORA EN BOGOTÁ D.C."/>
    <s v="AUMENTAR LA GESTIÓN SOBRE EL ARBOLADO URBANO."/>
    <s v="EVALUACIÓN, CONTROL, SEGUIMIENTO Y PREVENCIÓN SOBRE EL ARBOLADO URBANO Y LA FLORA MADERABLE Y NO MADERABLE"/>
    <x v="0"/>
    <s v="O232020200991131"/>
    <s v="SERVICIOS DE LA ADMINISTRACIÓN PÚBLICA RELACIONADOS CON LA AGRICULTURA, SILVICULTURA, PESCA Y CAZA"/>
    <s v="1-100-F001-VA-RECURSOS DISTRITO"/>
    <n v="0"/>
    <s v="PRESTAR SERVICIOS PROFESIONALES PARA REVISAR Y/O EJECUTAR LAS ACTUACIONES TÉCNICAS DE EVALUACIÓN, CONTROL Y SEGUIMIENTO AL ARBOLADO URBANO O PREVENCIÓN DE SU RIESGO DE VOLCAMIENTO."/>
    <s v="CCE-16"/>
    <s v="CONTRATACIÓN DIRECTA"/>
    <n v="0"/>
    <s v="SI"/>
    <s v="80111600"/>
    <n v="1"/>
    <n v="1"/>
    <n v="10"/>
    <n v="1"/>
    <n v="11"/>
    <n v="50780000"/>
    <n v="0"/>
    <n v="0"/>
    <n v="0"/>
    <s v="3204004_Documentos de lineamientos técnicos para la gestión de la información y el conocimiento ambiental"/>
    <s v="DOCUMENTOS DE LINEAMIENTOS TÉCNICOS PARA LA GESTIÓN DE LA INFORMACIÓN Y EL CONOCIMIENTO AMBIENTAL"/>
    <n v="0"/>
    <n v="0"/>
    <s v="SUBDIRECCIÓN DE SILVICULTURA, FLORA Y FAUNA SILVESTRE"/>
    <s v="CARLOS EDUARDO RIOS MARTINEZ"/>
    <n v="20220309"/>
    <n v="368"/>
    <n v="44573"/>
    <n v="50780000"/>
    <n v="263"/>
    <n v="44578"/>
    <n v="50780000"/>
    <n v="0"/>
    <n v="5078000"/>
    <s v="SUBDIRECCIÓN CONTRACTUAL"/>
    <s v="CO-DC-11001"/>
    <s v="CARMEN ROCÍO GONZÁLEZ CANTOR - Subdirectora de Silvicultura, Flora y Fauna Silvestre"/>
    <n v="3778917"/>
    <s v="carmen.gonzalez@ambientebogota.gov.co"/>
    <s v="Av Caracas No. 54 - 38"/>
    <s v="NO"/>
    <s v="NO"/>
    <s v="NO"/>
    <s v="Arbolado urbano"/>
    <s v="CD=Contratación Directa"/>
    <n v="4954580000"/>
    <s v="CONTRATACIÓN DIRECTA (LEY 1150 DE 2007)"/>
    <n v="16558"/>
    <n v="0"/>
    <s v="EJECUTAR 115.000 ACTUACIONES TÉCNICAS O JURÍDICAS DE EVALUACIÓN, CONTROL, SEGUIMIENTO Y PREVENCIÓN SOBRE EL ARBOLADO URBANO DE BOGOTÁ D.C."/>
    <s v="EJECUTAR 115.000 ACTUACIONES TÉCNICAS O JURÍDICAS DE EVALUACIÓN, CONTROL, SEGUIMIENTO Y PREVENCIÓN SOBRE EL ARBOLADO URBANO DE BOGOTÁ D.C."/>
    <s v="OK"/>
    <n v="20220309"/>
    <s v="20220309"/>
    <s v="OK"/>
    <s v="CARLOS EDUARDO RIOS MARTINEZ"/>
    <s v="CARLOS EDUARDO RIOS MARTINEZ"/>
    <s v="OK"/>
    <s v="PRESTAR SERVICIOS PROFESIONALES PARA REVISAR Y/O EJECUTAR LAS ACTUACIONES TECNICAS DE EVALUACION, CONTROL Y SEGUIMIENTO AL ARBOLADO URBANO O PREVENCION DE SU RIESGO DE VOLCAMIENTO"/>
    <s v="PRESTAR SERVICIOS PROFESIONALES PARA REVISAR Y/O EJECUTAR LAS ACTUACIONES TECNICAS DE EVALUACION, CONTROL Y SEGUIMIENTO AL ARBOLADO URBANO O PREVENCION DE SU RIESGO DE VOLCAMIENTO"/>
    <s v="PRESTAR SERVICIOS PROFESIONALES PARA REVISAR Y/O EJECUTAR LASACTUACIONES TECNICAS DE EVALUACION, CONTROL Y SEGUIMIENTO AL ARBOLADOURBANO O PREVENCION DE SU RIESGO DE VOLCAMIENTO"/>
    <s v="OK-PAA-SIPSE-Validar PREDIS"/>
    <s v="O232020200991131"/>
    <s v="O232020200991131"/>
    <s v="O232020200991131"/>
    <s v="OKs"/>
    <s v="1-100-F001"/>
    <s v="1-100-F001"/>
    <s v="1-100-F001"/>
    <s v="OKs"/>
    <n v="368"/>
    <n v="368"/>
    <s v="OK"/>
    <n v="50780000"/>
    <n v="50780000"/>
    <s v="OK"/>
    <n v="263"/>
    <n v="263"/>
    <s v="OK"/>
    <n v="50780000"/>
    <n v="50780000"/>
    <s v=""/>
    <s v="OK"/>
    <n v="6770667"/>
    <s v="EJECUCIÓN CONTRATO"/>
    <n v="2784"/>
    <n v="2784"/>
    <s v="Contratado"/>
    <n v="0"/>
    <n v="0"/>
  </r>
  <r>
    <s v="202022_7710"/>
    <s v="165722784"/>
    <n v="7710"/>
    <s v="202022_7710"/>
    <n v="202022"/>
    <n v="7710"/>
    <n v="16572"/>
    <n v="2784"/>
    <s v="EJECUTAR 115.000 ACTUACIONES TÉCNICAS O JURÍDICAS DE EVALUACIÓN, CONTROL, SEGUIMIENTO Y PREVENCIÓN SOBRE EL ARBOLADO URBANO DE BOGOTÁ D.C.  //  O232020200991131 - SERVICIOS DE LA ADMINISTRACIÓN PÚBLICA RELACIONADOS CON LA AGRICULTURA, SILVICULTURA, PESCA Y CAZA  //  1-100-F001-VA-RECURSOS DISTRITO"/>
    <s v="O23011602330000007710"/>
    <s v="CONTROL A LOS FACTORES DE DETERIORO DEL ARBOLADO URBANO Y LA FLORA EN BOGOTÁ."/>
    <s v="ARBOLADO URBANO Y FLORA"/>
    <s v="237 - AUMENTAR EN UN 15% LAS ACTUACIONES TÉCNICAS O JURÍDICAS DE EVALUACIÓN, CONTROL, SEGUIMIENTO Y PREVENCIÓN PARA LA PROTECCIÓN Y CONSERVACIÓN DEL RECURSO ARBÓREO DE LA CIUDAD."/>
    <s v="AUMENTAR EL CONTROL A LOS FACTORES DE DETERIORO DEL ARBOLADO URBANO Y LA FLORA EN BOGOTÁ D.C."/>
    <s v="AUMENTAR LA GESTIÓN SOBRE EL ARBOLADO URBANO."/>
    <s v="EVALUACIÓN, CONTROL, SEGUIMIENTO Y PREVENCIÓN SOBRE EL ARBOLADO URBANO Y LA FLORA MADERABLE Y NO MADERABLE"/>
    <x v="0"/>
    <s v="O232020200991131"/>
    <s v="SERVICIOS DE LA ADMINISTRACIÓN PÚBLICA RELACIONADOS CON LA AGRICULTURA, SILVICULTURA, PESCA Y CAZA"/>
    <s v="1-100-F001-VA-RECURSOS DISTRITO"/>
    <n v="0"/>
    <s v="PRESTAR SERVICIOS PROFESIONALES PARA REVISAR Y/O EJECUTAR LAS ACTUACIONES TÉCNICAS DE EVALUACIÓN, CONTROL Y SEGUIMIENTO AL ARBOLADO URBANO O PREVENCIÓN DE SU RIESGO DE VOLCAMIENTO."/>
    <s v="CCE-16"/>
    <s v="CONTRATACIÓN DIRECTA"/>
    <n v="0"/>
    <s v="SI"/>
    <s v="80111600"/>
    <n v="1"/>
    <n v="1"/>
    <n v="10"/>
    <n v="1"/>
    <n v="11"/>
    <n v="50780000"/>
    <n v="0"/>
    <n v="0"/>
    <n v="0"/>
    <s v="3204004_Documentos de lineamientos técnicos para la gestión de la información y el conocimiento ambiental"/>
    <s v="DOCUMENTOS DE LINEAMIENTOS TÉCNICOS PARA LA GESTIÓN DE LA INFORMACIÓN Y EL CONOCIMIENTO AMBIENTAL"/>
    <n v="0"/>
    <n v="0"/>
    <s v="SUBDIRECCIÓN DE SILVICULTURA, FLORA Y FAUNA SILVESTRE"/>
    <s v="DIANA CATALINA MENDOZA LEON"/>
    <n v="20221413"/>
    <n v="1304"/>
    <n v="44584"/>
    <n v="50780000"/>
    <n v="1239"/>
    <n v="44588"/>
    <n v="50780000"/>
    <n v="0"/>
    <n v="5078000"/>
    <s v="SUBDIRECCIÓN CONTRACTUAL"/>
    <s v="CO-DC-11001"/>
    <s v="CARMEN ROCÍO GONZÁLEZ CANTOR - Subdirectora de Silvicultura, Flora y Fauna Silvestre"/>
    <n v="3778917"/>
    <s v="carmen.gonzalez@ambientebogota.gov.co"/>
    <s v="Av Caracas No. 54 - 38"/>
    <s v="NO"/>
    <s v="NO"/>
    <s v="NO"/>
    <s v="Arbolado urbano"/>
    <s v="CD=Contratación Directa"/>
    <n v="4954580000"/>
    <s v="CONTRATACIÓN DIRECTA (LEY 1150 DE 2007)"/>
    <n v="16572"/>
    <n v="0"/>
    <s v="EJECUTAR 115.000 ACTUACIONES TÉCNICAS O JURÍDICAS DE EVALUACIÓN, CONTROL, SEGUIMIENTO Y PREVENCIÓN SOBRE EL ARBOLADO URBANO DE BOGOTÁ D.C."/>
    <s v="EJECUTAR 115.000 ACTUACIONES TÉCNICAS O JURÍDICAS DE EVALUACIÓN, CONTROL, SEGUIMIENTO Y PREVENCIÓN SOBRE EL ARBOLADO URBANO DE BOGOTÁ D.C."/>
    <s v="OK"/>
    <n v="20221413"/>
    <s v="20221413"/>
    <s v="OK"/>
    <s v="DIANA CATALINA MENDOZA LEON"/>
    <s v="DIANA CATALINA MENDOZA LEON"/>
    <s v="OK"/>
    <s v="PRESTAR SERVICIOS PROFESIONALES PARA REVISAR Y/O EJECUTAR LAS ACTUACIONES TECNICAS DE EVALUACION, CONTROL Y SEGUIMIENTO AL ARBOLADO URBANO O PREVENCION DE SU RIESGO DE VOLCAMIENTO"/>
    <s v="PRESTAR SERVICIOS PROFESIONALES PARA REVISAR Y/O EJECUTAR LAS ACTUACIONES TECNICAS DE EVALUACION, CONTROL Y SEGUIMIENTO AL ARBOLADO URBANO O PREVENCION DE SU RIESGO DE VOLCAMIENTO"/>
    <s v="PRESTAR SERVICIOS PROFESIONALES PARA REVISAR Y/O EJECUTAR LAS ACTUACIONES TECNICAS DE EVALUACION, CONTROL Y SEGUIMIENTO AL ARBOLADOURBANO O PREVENCION DE SU RIESGO DE VOLCAMIENTO"/>
    <s v="OK-PAA-SIPSE-Validar PREDIS"/>
    <s v="O232020200991131"/>
    <s v="O232020200991131"/>
    <s v="O232020200991131"/>
    <s v="OKs"/>
    <s v="1-100-F001"/>
    <s v="1-100-F001"/>
    <s v="1-100-F001"/>
    <s v="OKs"/>
    <n v="1304"/>
    <n v="1304"/>
    <s v="OK"/>
    <n v="50780000"/>
    <n v="50780000"/>
    <s v="OK"/>
    <n v="1239"/>
    <n v="1239"/>
    <s v="OK"/>
    <n v="50780000"/>
    <n v="50780000"/>
    <s v=""/>
    <s v="OK"/>
    <n v="5078000"/>
    <s v="EJECUCIÓN CONTRATO"/>
    <n v="2784"/>
    <n v="2784"/>
    <s v="Contratado"/>
    <n v="0"/>
    <n v="0"/>
  </r>
  <r>
    <s v="212022_7710"/>
    <s v="165892784"/>
    <n v="7710"/>
    <s v="212022_7710"/>
    <n v="212022"/>
    <n v="7710"/>
    <n v="16589"/>
    <n v="2784"/>
    <s v="EJECUTAR 115.000 ACTUACIONES TÉCNICAS O JURÍDICAS DE EVALUACIÓN, CONTROL, SEGUIMIENTO Y PREVENCIÓN SOBRE EL ARBOLADO URBANO DE BOGOTÁ D.C.  //  O232020200991131 - SERVICIOS DE LA ADMINISTRACIÓN PÚBLICA RELACIONADOS CON LA AGRICULTURA, SILVICULTURA, PESCA Y CAZA  //  1-100-F001-VA-RECURSOS DISTRITO"/>
    <s v="O23011602330000007710"/>
    <s v="CONTROL A LOS FACTORES DE DETERIORO DEL ARBOLADO URBANO Y LA FLORA EN BOGOTÁ."/>
    <s v="ARBOLADO URBANO Y FLORA"/>
    <s v="237 - AUMENTAR EN UN 15% LAS ACTUACIONES TÉCNICAS O JURÍDICAS DE EVALUACIÓN, CONTROL, SEGUIMIENTO Y PREVENCIÓN PARA LA PROTECCIÓN Y CONSERVACIÓN DEL RECURSO ARBÓREO DE LA CIUDAD."/>
    <s v="AUMENTAR EL CONTROL A LOS FACTORES DE DETERIORO DEL ARBOLADO URBANO Y LA FLORA EN BOGOTÁ D.C."/>
    <s v="AUMENTAR LA GESTIÓN SOBRE EL ARBOLADO URBANO."/>
    <s v="EVALUACIÓN, CONTROL, SEGUIMIENTO Y PREVENCIÓN SOBRE EL ARBOLADO URBANO Y LA FLORA MADERABLE Y NO MADERABLE"/>
    <x v="0"/>
    <s v="O232020200991131"/>
    <s v="SERVICIOS DE LA ADMINISTRACIÓN PÚBLICA RELACIONADOS CON LA AGRICULTURA, SILVICULTURA, PESCA Y CAZA"/>
    <s v="1-100-F001-VA-RECURSOS DISTRITO"/>
    <n v="0"/>
    <s v="PRESTAR SERVICIOS PROFESIONALES PARA EJECUTAR LAS ACTUACIONES TÉCNICAS DE EVALUACIÓN, CONTROL Y SEGUIMIENTO AL ARBOLADO URBANO O PREVENCIÓN DE SU RIESGO DE VOLCAMIENTO."/>
    <s v="CCE-16"/>
    <s v="CONTRATACIÓN DIRECTA"/>
    <n v="0"/>
    <s v="SI"/>
    <s v="80111600"/>
    <n v="1"/>
    <n v="1"/>
    <n v="10"/>
    <n v="1"/>
    <n v="11"/>
    <n v="44090000"/>
    <n v="0"/>
    <n v="0"/>
    <n v="0"/>
    <s v="3204004_Documentos de lineamientos técnicos para la gestión de la información y el conocimiento ambiental"/>
    <s v="DOCUMENTOS DE LINEAMIENTOS TÉCNICOS PARA LA GESTIÓN DE LA INFORMACIÓN Y EL CONOCIMIENTO AMBIENTAL"/>
    <n v="0"/>
    <n v="0"/>
    <s v="SUBDIRECCIÓN DE SILVICULTURA, FLORA Y FAUNA SILVESTRE"/>
    <s v="YADDY FABIANA FAJARDO CAMARGO"/>
    <n v="20221380"/>
    <n v="1577"/>
    <n v="44586"/>
    <n v="44090000"/>
    <n v="940"/>
    <n v="44587"/>
    <n v="44090000"/>
    <n v="0"/>
    <n v="4409000"/>
    <s v="SUBDIRECCIÓN CONTRACTUAL"/>
    <s v="CO-DC-11001"/>
    <s v="CARMEN ROCÍO GONZÁLEZ CANTOR - Subdirectora de Silvicultura, Flora y Fauna Silvestre"/>
    <n v="3778917"/>
    <s v="carmen.gonzalez@ambientebogota.gov.co"/>
    <s v="Av Caracas No. 54 - 38"/>
    <s v="NO"/>
    <s v="NO"/>
    <s v="NO"/>
    <s v="Arbolado urbano"/>
    <s v="CD=Contratación Directa"/>
    <n v="4954580000"/>
    <s v="CONTRATACIÓN DIRECTA (LEY 1150 DE 2007)"/>
    <n v="16589"/>
    <n v="0"/>
    <s v="EJECUTAR 115.000 ACTUACIONES TÉCNICAS O JURÍDICAS DE EVALUACIÓN, CONTROL, SEGUIMIENTO Y PREVENCIÓN SOBRE EL ARBOLADO URBANO DE BOGOTÁ D.C."/>
    <s v="EJECUTAR 115.000 ACTUACIONES TÉCNICAS O JURÍDICAS DE EVALUACIÓN, CONTROL, SEGUIMIENTO Y PREVENCIÓN SOBRE EL ARBOLADO URBANO DE BOGOTÁ D.C."/>
    <s v="OK"/>
    <n v="20221380"/>
    <s v="SDA-CPS-20221380"/>
    <s v="Validar"/>
    <s v="YADDY FABIANA FAJARDO CAMARGO"/>
    <s v="YADDY FABIANA FAJARDO CAMARGO"/>
    <s v="OK"/>
    <s v="PRESTAR SERVICIOS PROFESIONALES PARA EJECUTAR LAS ACTUACIONES TECNICAS DE EVALUACION, CONTROL Y SEGUIMIENTO AL ARBOLADO URBANO O PREVENCION DE SU RIESGO DE VOLCAMIENTO"/>
    <s v="PRESTAR SERVICIOS PROFESIONALES PARA EJECUTAR LAS ACTUACIONES TECNICAS DE EVALUACION, CONTROL Y SEGUIMIENTO AL ARBOLADO URBANO O PREVENCION DE SU RIESGO DE VOLCAMIENTO"/>
    <s v="PRESTAR SERVICIOS PROFESIONALES PARA EJECUTAR LAS ACTUACIONES TECNICASDE EVALUACION, CONTROL Y SEGUIMIENTO AL ARBOLADO URBANO O PREVENCION DESU RIESGO DE VOLCAMIENTO"/>
    <s v="OK-PAA-SIPSE-Validar PREDIS"/>
    <s v="O232020200991131"/>
    <s v="O232020200991131"/>
    <s v="O232020200991131"/>
    <s v="OKs"/>
    <s v="1-100-F001"/>
    <s v="1-100-F001"/>
    <s v="1-100-F001"/>
    <s v="OKs"/>
    <n v="1577"/>
    <n v="1577"/>
    <s v="OK"/>
    <n v="44090000"/>
    <n v="44090000"/>
    <s v="OK"/>
    <n v="940"/>
    <n v="940"/>
    <s v="OK"/>
    <n v="44090000"/>
    <n v="44090000"/>
    <s v=""/>
    <s v="OK"/>
    <n v="0"/>
    <s v="EJECUCIÓN CONTRATO"/>
    <n v="2784"/>
    <n v="2784"/>
    <s v="Contratado"/>
    <n v="0"/>
    <n v="0"/>
  </r>
  <r>
    <s v="222022_7710"/>
    <s v="166122784"/>
    <n v="7710"/>
    <s v="222022_7710"/>
    <n v="222022"/>
    <n v="7710"/>
    <n v="16612"/>
    <n v="2784"/>
    <s v="EJECUTAR 115.000 ACTUACIONES TÉCNICAS O JURÍDICAS DE EVALUACIÓN, CONTROL, SEGUIMIENTO Y PREVENCIÓN SOBRE EL ARBOLADO URBANO DE BOGOTÁ D.C.  //  O232020200991131 - SERVICIOS DE LA ADMINISTRACIÓN PÚBLICA RELACIONADOS CON LA AGRICULTURA, SILVICULTURA, PESCA Y CAZA  //  1-100-F001-VA-RECURSOS DISTRITO"/>
    <s v="O23011602330000007710"/>
    <s v="CONTROL A LOS FACTORES DE DETERIORO DEL ARBOLADO URBANO Y LA FLORA EN BOGOTÁ."/>
    <s v="ARBOLADO URBANO Y FLORA"/>
    <s v="237 - AUMENTAR EN UN 15% LAS ACTUACIONES TÉCNICAS O JURÍDICAS DE EVALUACIÓN, CONTROL, SEGUIMIENTO Y PREVENCIÓN PARA LA PROTECCIÓN Y CONSERVACIÓN DEL RECURSO ARBÓREO DE LA CIUDAD."/>
    <s v="AUMENTAR EL CONTROL A LOS FACTORES DE DETERIORO DEL ARBOLADO URBANO Y LA FLORA EN BOGOTÁ D.C."/>
    <s v="AUMENTAR LA GESTIÓN SOBRE EL ARBOLADO URBANO."/>
    <s v="EVALUACIÓN, CONTROL, SEGUIMIENTO Y PREVENCIÓN SOBRE EL ARBOLADO URBANO Y LA FLORA MADERABLE Y NO MADERABLE"/>
    <x v="0"/>
    <s v="O232020200991131"/>
    <s v="SERVICIOS DE LA ADMINISTRACIÓN PÚBLICA RELACIONADOS CON LA AGRICULTURA, SILVICULTURA, PESCA Y CAZA"/>
    <s v="1-100-F001-VA-RECURSOS DISTRITO"/>
    <n v="0"/>
    <s v="PRESTAR SERVICIOS PROFESIONALES PARA EJECUTAR LAS ACTUACIONES TÉCNICAS DE EVALUACIÓN, CONTROL Y SEGUIMIENTO AL ARBOLADO URBANO O PREVENCIÓN DE SU RIESGO DE VOLCAMIENTO."/>
    <s v="CCE-16"/>
    <s v="CONTRATACIÓN DIRECTA"/>
    <n v="0"/>
    <s v="SI"/>
    <s v="80111600"/>
    <n v="1"/>
    <n v="1"/>
    <n v="10"/>
    <n v="1"/>
    <n v="11"/>
    <n v="44090000"/>
    <n v="0"/>
    <n v="0"/>
    <n v="0"/>
    <s v="3204004_Documentos de lineamientos técnicos para la gestión de la información y el conocimiento ambiental"/>
    <s v="DOCUMENTOS DE LINEAMIENTOS TÉCNICOS PARA LA GESTIÓN DE LA INFORMACIÓN Y EL CONOCIMIENTO AMBIENTAL"/>
    <n v="0"/>
    <n v="0"/>
    <s v="SUBDIRECCIÓN DE SILVICULTURA, FLORA Y FAUNA SILVESTRE"/>
    <s v="DANIEL HUMBERTO LADINO VEGA"/>
    <n v="20221287"/>
    <n v="1504"/>
    <n v="44585"/>
    <n v="44090000"/>
    <n v="1321"/>
    <n v="44588"/>
    <n v="44090000"/>
    <n v="0"/>
    <n v="4409000"/>
    <s v="SUBDIRECCIÓN CONTRACTUAL"/>
    <s v="CO-DC-11001"/>
    <s v="CARMEN ROCÍO GONZÁLEZ CANTOR - Subdirectora de Silvicultura, Flora y Fauna Silvestre"/>
    <n v="3778917"/>
    <s v="carmen.gonzalez@ambientebogota.gov.co"/>
    <s v="Av Caracas No. 54 - 38"/>
    <s v="NO"/>
    <s v="NO"/>
    <s v="NO"/>
    <s v="Arbolado urbano"/>
    <s v="CD=Contratación Directa"/>
    <n v="4954580000"/>
    <s v="CONTRATACIÓN DIRECTA (LEY 1150 DE 2007)"/>
    <n v="16612"/>
    <n v="0"/>
    <s v="EJECUTAR 115.000 ACTUACIONES TÉCNICAS O JURÍDICAS DE EVALUACIÓN, CONTROL, SEGUIMIENTO Y PREVENCIÓN SOBRE EL ARBOLADO URBANO DE BOGOTÁ D.C."/>
    <s v="EJECUTAR 115.000 ACTUACIONES TÉCNICAS O JURÍDICAS DE EVALUACIÓN, CONTROL, SEGUIMIENTO Y PREVENCIÓN SOBRE EL ARBOLADO URBANO DE BOGOTÁ D.C."/>
    <s v="OK"/>
    <n v="20221287"/>
    <s v="20221287"/>
    <s v="OK"/>
    <s v="DANIEL HUMBERTO LADINO VEGA"/>
    <s v="DANIEL HUMBERTO LADINO VEGA"/>
    <s v="OK"/>
    <s v="PRESTAR SERVICIOS PROFESIONALES PARA EJECUTAR LAS ACTUACIONES TECNICAS DE EVALUACION, CONTROL Y SEGUIMIENTO AL ARBOLADO URBANO O PREVENCION DE SU RIESGO DE VOLCAMIENTO"/>
    <s v="PRESTAR SERVICIOS PROFESIONALES PARA EJECUTAR LAS ACTUACIONES TECNICAS DE EVALUACION, CONTROL Y SEGUIMIENTO AL ARBOLADO URBANO O PREVENCION DE SU RIESGO DE VOLCAMIENTO"/>
    <s v="PRESTAR SERVICIOS PROFESIONALES PARA EJECUTAR LAS ACTUACIONES TECNICAS DE EVALUACION, CONTROL Y SEGUIMIENTO AL ARBOLADO URBANO O PREVENCION DE SU RIESGO DE VOLCAMIENTO"/>
    <s v="OKs"/>
    <s v="O232020200991131"/>
    <s v="O232020200991131"/>
    <s v="O232020200991131"/>
    <s v="OKs"/>
    <s v="1-100-F001"/>
    <s v="1-100-F001"/>
    <s v="1-100-F001"/>
    <s v="OKs"/>
    <n v="1504"/>
    <n v="1504"/>
    <s v="OK"/>
    <n v="44090000"/>
    <n v="44090000"/>
    <s v="OK"/>
    <n v="1321"/>
    <n v="1321"/>
    <s v="OK"/>
    <n v="44090000"/>
    <n v="44090000"/>
    <s v=""/>
    <s v="OK"/>
    <n v="0"/>
    <s v="EJECUCIÓN CONTRATO"/>
    <n v="2784"/>
    <n v="2784"/>
    <s v="Contratado"/>
    <n v="0"/>
    <n v="0"/>
  </r>
  <r>
    <s v="232022_7710"/>
    <s v="166282784"/>
    <n v="7710"/>
    <s v="232022_7710"/>
    <n v="232022"/>
    <n v="7710"/>
    <n v="16628"/>
    <n v="2784"/>
    <s v="EJECUTAR 115.000 ACTUACIONES TÉCNICAS O JURÍDICAS DE EVALUACIÓN, CONTROL, SEGUIMIENTO Y PREVENCIÓN SOBRE EL ARBOLADO URBANO DE BOGOTÁ D.C.  //  O232020200991131 - SERVICIOS DE LA ADMINISTRACIÓN PÚBLICA RELACIONADOS CON LA AGRICULTURA, SILVICULTURA, PESCA Y CAZA  //  1-100-F001-VA-RECURSOS DISTRITO"/>
    <s v="O23011602330000007710"/>
    <s v="CONTROL A LOS FACTORES DE DETERIORO DEL ARBOLADO URBANO Y LA FLORA EN BOGOTÁ."/>
    <s v="ARBOLADO URBANO Y FLORA"/>
    <s v="237 - AUMENTAR EN UN 15% LAS ACTUACIONES TÉCNICAS O JURÍDICAS DE EVALUACIÓN, CONTROL, SEGUIMIENTO Y PREVENCIÓN PARA LA PROTECCIÓN Y CONSERVACIÓN DEL RECURSO ARBÓREO DE LA CIUDAD."/>
    <s v="AUMENTAR EL CONTROL A LOS FACTORES DE DETERIORO DEL ARBOLADO URBANO Y LA FLORA EN BOGOTÁ D.C."/>
    <s v="AUMENTAR LA GESTIÓN SOBRE EL ARBOLADO URBANO."/>
    <s v="EVALUACIÓN, CONTROL, SEGUIMIENTO Y PREVENCIÓN SOBRE EL ARBOLADO URBANO Y LA FLORA MADERABLE Y NO MADERABLE"/>
    <x v="0"/>
    <s v="O232020200991131"/>
    <s v="SERVICIOS DE LA ADMINISTRACIÓN PÚBLICA RELACIONADOS CON LA AGRICULTURA, SILVICULTURA, PESCA Y CAZA"/>
    <s v="1-100-F001-VA-RECURSOS DISTRITO"/>
    <n v="0"/>
    <s v="PRESTAR SERVICIOS PROFESIONALES PARA EJECUTAR LAS ACTUACIONES TÉCNICAS DE EVALUACIÓN, CONTROL Y SEGUIMIENTO AL ARBOLADO URBANO O PREVENCIÓN DE SU RIESGO DE VOLCAMIENTO."/>
    <s v="CCE-16"/>
    <s v="CONTRATACIÓN DIRECTA"/>
    <n v="0"/>
    <s v="SI"/>
    <s v="80111600"/>
    <n v="1"/>
    <n v="1"/>
    <n v="10"/>
    <n v="1"/>
    <n v="11"/>
    <n v="44090000"/>
    <n v="0"/>
    <n v="0"/>
    <n v="0"/>
    <s v="3204004_Documentos de lineamientos técnicos para la gestión de la información y el conocimiento ambiental"/>
    <s v="DOCUMENTOS DE LINEAMIENTOS TÉCNICOS PARA LA GESTIÓN DE LA INFORMACIÓN Y EL CONOCIMIENTO AMBIENTAL"/>
    <n v="0"/>
    <n v="0"/>
    <s v="SUBDIRECCIÓN DE SILVICULTURA, FLORA Y FAUNA SILVESTRE"/>
    <s v="MAURICIO  TRUJILLO REYES"/>
    <n v="20220798"/>
    <n v="940"/>
    <n v="44580"/>
    <n v="44090000"/>
    <n v="723"/>
    <n v="44584"/>
    <n v="44090000"/>
    <n v="0"/>
    <n v="4409000"/>
    <s v="SUBDIRECCIÓN CONTRACTUAL"/>
    <s v="CO-DC-11001"/>
    <s v="CARMEN ROCÍO GONZÁLEZ CANTOR - Subdirectora de Silvicultura, Flora y Fauna Silvestre"/>
    <n v="3778917"/>
    <s v="carmen.gonzalez@ambientebogota.gov.co"/>
    <s v="Av Caracas No. 54 - 38"/>
    <s v="NO"/>
    <s v="NO"/>
    <s v="NO"/>
    <s v="Arbolado urbano"/>
    <s v="CD=Contratación Directa"/>
    <n v="4954580000"/>
    <s v="CONTRATACIÓN DIRECTA (LEY 1150 DE 2007)"/>
    <n v="16628"/>
    <n v="0"/>
    <s v="EJECUTAR 115.000 ACTUACIONES TÉCNICAS O JURÍDICAS DE EVALUACIÓN, CONTROL, SEGUIMIENTO Y PREVENCIÓN SOBRE EL ARBOLADO URBANO DE BOGOTÁ D.C."/>
    <s v="EJECUTAR 115.000 ACTUACIONES TÉCNICAS O JURÍDICAS DE EVALUACIÓN, CONTROL, SEGUIMIENTO Y PREVENCIÓN SOBRE EL ARBOLADO URBANO DE BOGOTÁ D.C."/>
    <s v="OK"/>
    <n v="20220798"/>
    <s v="20220798"/>
    <s v="OK"/>
    <s v="MAURICIO TRUJILLO REYES"/>
    <s v="MAURICIO TRUJILLO REYES"/>
    <s v="OK"/>
    <s v="PRESTAR SERVICIOS PROFESIONALES PARA EJECUTAR LAS ACTUACIONES TECNICAS DE EVALUACION, CONTROL Y SEGUIMIENTO AL ARBOLADO URBANO O PREVENCION DE SU RIESGO DE VOLCAMIENTO"/>
    <s v="PRESTAR SERVICIOS PROFESIONALES PARA EJECUTAR LAS ACTUACIONES TECNICAS DE EVALUACION, CONTROL Y SEGUIMIENTO AL ARBOLADO URBANO O PREVENCION DE SU RIESGO DE VOLCAMIENTO"/>
    <s v="PRESTAR SERVICIOS PROFESIONALES PARA EJECUTAR LAS ACTUACIONES TECNICAS DE EVALUACION, CONTROL Y SEGUIMIENTO AL ARBOLADO URBANO O PREVENCION DE SU RIESGO DE VOLCAMIENTO"/>
    <s v="OKs"/>
    <s v="O232020200991131"/>
    <s v="O232020200991131"/>
    <s v="O232020200991131"/>
    <s v="OKs"/>
    <s v="1-100-F001"/>
    <s v="1-100-F001"/>
    <s v="1-100-F001"/>
    <s v="OKs"/>
    <n v="940"/>
    <n v="940"/>
    <s v="OK"/>
    <n v="44090000"/>
    <n v="44090000"/>
    <s v="OK"/>
    <n v="723"/>
    <n v="723"/>
    <s v="OK"/>
    <n v="44090000"/>
    <n v="44090000"/>
    <s v=""/>
    <s v="OK"/>
    <n v="4409000"/>
    <s v="EJECUCIÓN CONTRATO"/>
    <n v="2784"/>
    <n v="2784"/>
    <s v="Contratado"/>
    <n v="0"/>
    <n v="0"/>
  </r>
  <r>
    <s v="242022_7710"/>
    <s v="166402784"/>
    <n v="7710"/>
    <s v="242022_7710"/>
    <n v="242022"/>
    <n v="7710"/>
    <n v="16640"/>
    <n v="2784"/>
    <s v="EJECUTAR 115.000 ACTUACIONES TÉCNICAS O JURÍDICAS DE EVALUACIÓN, CONTROL, SEGUIMIENTO Y PREVENCIÓN SOBRE EL ARBOLADO URBANO DE BOGOTÁ D.C.  //  O232020200991131 - SERVICIOS DE LA ADMINISTRACIÓN PÚBLICA RELACIONADOS CON LA AGRICULTURA, SILVICULTURA, PESCA Y CAZA  //  1-100-F001-VA-RECURSOS DISTRITO"/>
    <s v="O23011602330000007710"/>
    <s v="CONTROL A LOS FACTORES DE DETERIORO DEL ARBOLADO URBANO Y LA FLORA EN BOGOTÁ."/>
    <s v="ARBOLADO URBANO Y FLORA"/>
    <s v="237 - AUMENTAR EN UN 15% LAS ACTUACIONES TÉCNICAS O JURÍDICAS DE EVALUACIÓN, CONTROL, SEGUIMIENTO Y PREVENCIÓN PARA LA PROTECCIÓN Y CONSERVACIÓN DEL RECURSO ARBÓREO DE LA CIUDAD."/>
    <s v="AUMENTAR EL CONTROL A LOS FACTORES DE DETERIORO DEL ARBOLADO URBANO Y LA FLORA EN BOGOTÁ D.C."/>
    <s v="AUMENTAR LA GESTIÓN SOBRE EL ARBOLADO URBANO."/>
    <s v="EVALUACIÓN, CONTROL, SEGUIMIENTO Y PREVENCIÓN SOBRE EL ARBOLADO URBANO Y LA FLORA MADERABLE Y NO MADERABLE"/>
    <x v="0"/>
    <s v="O232020200991131"/>
    <s v="SERVICIOS DE LA ADMINISTRACIÓN PÚBLICA RELACIONADOS CON LA AGRICULTURA, SILVICULTURA, PESCA Y CAZA"/>
    <s v="1-100-F001-VA-RECURSOS DISTRITO"/>
    <n v="0"/>
    <s v="PRESTAR SERVICIOS PROFESIONALES PARA EJECUTAR LAS ACTUACIONES TÉCNICAS DE EVALUACIÓN, CONTROL Y SEGUIMIENTO AL ARBOLADO URBANO O PREVENCIÓN DE SU RIESGO DE VOLCAMIENTO."/>
    <s v="CCE-16"/>
    <s v="CONTRATACIÓN DIRECTA"/>
    <n v="0"/>
    <s v="SI"/>
    <s v="80111600"/>
    <n v="1"/>
    <n v="1"/>
    <n v="10"/>
    <n v="1"/>
    <n v="11"/>
    <n v="44090000"/>
    <n v="0"/>
    <n v="0"/>
    <n v="0"/>
    <s v="3204004_Documentos de lineamientos técnicos para la gestión de la información y el conocimiento ambiental"/>
    <s v="DOCUMENTOS DE LINEAMIENTOS TÉCNICOS PARA LA GESTIÓN DE LA INFORMACIÓN Y EL CONOCIMIENTO AMBIENTAL"/>
    <n v="0"/>
    <n v="0"/>
    <s v="SUBDIRECCIÓN DE SILVICULTURA, FLORA Y FAUNA SILVESTRE"/>
    <s v="JEIMY ANDREA MARTINEZ RUBIANO"/>
    <n v="20221290"/>
    <n v="1486"/>
    <n v="44585"/>
    <n v="44090000"/>
    <n v="1179"/>
    <n v="44587"/>
    <n v="44090000"/>
    <n v="0"/>
    <n v="4409000"/>
    <s v="SUBDIRECCIÓN CONTRACTUAL"/>
    <s v="CO-DC-11001"/>
    <s v="CARMEN ROCÍO GONZÁLEZ CANTOR - Subdirectora de Silvicultura, Flora y Fauna Silvestre"/>
    <n v="3778917"/>
    <s v="carmen.gonzalez@ambientebogota.gov.co"/>
    <s v="Av Caracas No. 54 - 38"/>
    <s v="NO"/>
    <s v="NO"/>
    <s v="NO"/>
    <s v="Arbolado urbano"/>
    <s v="CD=Contratación Directa"/>
    <n v="4954580000"/>
    <s v="CONTRATACIÓN DIRECTA (LEY 1150 DE 2007)"/>
    <n v="16640"/>
    <n v="0"/>
    <s v="EJECUTAR 115.000 ACTUACIONES TÉCNICAS O JURÍDICAS DE EVALUACIÓN, CONTROL, SEGUIMIENTO Y PREVENCIÓN SOBRE EL ARBOLADO URBANO DE BOGOTÁ D.C."/>
    <s v="EJECUTAR 115.000 ACTUACIONES TÉCNICAS O JURÍDICAS DE EVALUACIÓN, CONTROL, SEGUIMIENTO Y PREVENCIÓN SOBRE EL ARBOLADO URBANO DE BOGOTÁ D.C."/>
    <s v="OK"/>
    <n v="20221290"/>
    <s v="20221290"/>
    <s v="OK"/>
    <s v="JEIMY ANDREA MARTINEZ RUBIANO"/>
    <s v="JEIMY ANDREA MARTINEZ RUBIANO"/>
    <s v="OK"/>
    <s v="PRESTAR SERVICIOS PROFESIONALES PARA EJECUTAR LAS ACTUACIONES TECNICAS DE EVALUACION, CONTROL Y SEGUIMIENTO AL ARBOLADO URBANO O PREVENCION DE SU RIESGO DE VOLCAMIENTO"/>
    <s v="PRESTAR SERVICIOS PROFESIONALES PARA EJECUTAR LAS ACTUACIONES TECNICAS DE EVALUACION, CONTROL Y SEGUIMIENTO AL ARBOLADO URBANO O PREVENCION DE SU RIESGO DE VOLCAMIENTO"/>
    <s v="PRESTAR SERVICIOS PROFESIONALES PARA EJECUTAR LAS ACTUACIONES TECNICAS DE EVALUACION, CONTROL Y SEGUIMIENTO AL ARBOLADO URBANO O PREVENCION DE SU RIESGO DE VOLCAMIENTO"/>
    <s v="OKs"/>
    <s v="O232020200991131"/>
    <s v="O232020200991131"/>
    <s v="O232020200991131"/>
    <s v="OKs"/>
    <s v="1-100-F001"/>
    <s v="1-100-F001"/>
    <s v="1-100-F001"/>
    <s v="OKs"/>
    <n v="1486"/>
    <n v="1486"/>
    <s v="OK"/>
    <n v="44090000"/>
    <n v="44090000"/>
    <s v="OK"/>
    <n v="1179"/>
    <n v="1179"/>
    <s v="OK"/>
    <n v="44090000"/>
    <n v="44090000"/>
    <s v=""/>
    <s v="OK"/>
    <n v="0"/>
    <s v="EJECUCIÓN CONTRATO"/>
    <n v="2784"/>
    <n v="2784"/>
    <s v="Contratado"/>
    <n v="0"/>
    <n v="0"/>
  </r>
  <r>
    <s v="252022_7710"/>
    <s v="166512784"/>
    <n v="7710"/>
    <s v="252022_7710"/>
    <n v="252022"/>
    <n v="7710"/>
    <n v="16651"/>
    <n v="2784"/>
    <s v="EJECUTAR 115.000 ACTUACIONES TÉCNICAS O JURÍDICAS DE EVALUACIÓN, CONTROL, SEGUIMIENTO Y PREVENCIÓN SOBRE EL ARBOLADO URBANO DE BOGOTÁ D.C.  //  O232020200991131 - SERVICIOS DE LA ADMINISTRACIÓN PÚBLICA RELACIONADOS CON LA AGRICULTURA, SILVICULTURA, PESCA Y CAZA  //  1-100-F001-VA-RECURSOS DISTRITO"/>
    <s v="O23011602330000007710"/>
    <s v="CONTROL A LOS FACTORES DE DETERIORO DEL ARBOLADO URBANO Y LA FLORA EN BOGOTÁ."/>
    <s v="ARBOLADO URBANO Y FLORA"/>
    <s v="237 - AUMENTAR EN UN 15% LAS ACTUACIONES TÉCNICAS O JURÍDICAS DE EVALUACIÓN, CONTROL, SEGUIMIENTO Y PREVENCIÓN PARA LA PROTECCIÓN Y CONSERVACIÓN DEL RECURSO ARBÓREO DE LA CIUDAD."/>
    <s v="AUMENTAR EL CONTROL A LOS FACTORES DE DETERIORO DEL ARBOLADO URBANO Y LA FLORA EN BOGOTÁ D.C."/>
    <s v="AUMENTAR LA GESTIÓN SOBRE EL ARBOLADO URBANO."/>
    <s v="EVALUACIÓN, CONTROL, SEGUIMIENTO Y PREVENCIÓN SOBRE EL ARBOLADO URBANO Y LA FLORA MADERABLE Y NO MADERABLE"/>
    <x v="0"/>
    <s v="O232020200991131"/>
    <s v="SERVICIOS DE LA ADMINISTRACIÓN PÚBLICA RELACIONADOS CON LA AGRICULTURA, SILVICULTURA, PESCA Y CAZA"/>
    <s v="1-100-F001-VA-RECURSOS DISTRITO"/>
    <n v="0"/>
    <s v="PRESTAR SERVICIOS PROFESIONALES PARA EJECUTAR LAS ACTUACIONES TÉCNICAS DE EVALUACIÓN, CONTROL Y SEGUIMIENTO AL ARBOLADO URBANO O PREVENCIÓN DE SU RIESGO DE VOLCAMIENTO."/>
    <s v="CCE-16"/>
    <s v="CONTRATACIÓN DIRECTA"/>
    <n v="0"/>
    <s v="SI"/>
    <s v="80111600"/>
    <n v="1"/>
    <n v="1"/>
    <n v="10"/>
    <n v="1"/>
    <n v="11"/>
    <n v="44090000"/>
    <n v="0"/>
    <n v="0"/>
    <n v="0"/>
    <s v="3204004_Documentos de lineamientos técnicos para la gestión de la información y el conocimiento ambiental"/>
    <s v="DOCUMENTOS DE LINEAMIENTOS TÉCNICOS PARA LA GESTIÓN DE LA INFORMACIÓN Y EL CONOCIMIENTO AMBIENTAL"/>
    <n v="0"/>
    <n v="0"/>
    <s v="SUBDIRECCIÓN DE SILVICULTURA, FLORA Y FAUNA SILVESTRE"/>
    <s v="YISETH MARYORY MOJICA SERRANO"/>
    <n v="20221026"/>
    <n v="1195"/>
    <n v="44583"/>
    <n v="44090000"/>
    <n v="979"/>
    <n v="44587"/>
    <n v="44090000"/>
    <n v="0"/>
    <n v="4409000"/>
    <s v="SUBDIRECCIÓN CONTRACTUAL"/>
    <s v="CO-DC-11001"/>
    <s v="CARMEN ROCÍO GONZÁLEZ CANTOR - Subdirectora de Silvicultura, Flora y Fauna Silvestre"/>
    <n v="3778917"/>
    <s v="carmen.gonzalez@ambientebogota.gov.co"/>
    <s v="Av Caracas No. 54 - 38"/>
    <s v="NO"/>
    <s v="NO"/>
    <s v="NO"/>
    <s v="Arbolado urbano"/>
    <s v="CD=Contratación Directa"/>
    <n v="4954580000"/>
    <s v="CONTRATACIÓN DIRECTA (LEY 1150 DE 2007)"/>
    <n v="16651"/>
    <n v="0"/>
    <s v="EJECUTAR 115.000 ACTUACIONES TÉCNICAS O JURÍDICAS DE EVALUACIÓN, CONTROL, SEGUIMIENTO Y PREVENCIÓN SOBRE EL ARBOLADO URBANO DE BOGOTÁ D.C."/>
    <s v="EJECUTAR 115.000 ACTUACIONES TÉCNICAS O JURÍDICAS DE EVALUACIÓN, CONTROL, SEGUIMIENTO Y PREVENCIÓN SOBRE EL ARBOLADO URBANO DE BOGOTÁ D.C."/>
    <s v="OK"/>
    <n v="20221026"/>
    <s v="20221026"/>
    <s v="OK"/>
    <s v="YISETH MARYORY MOJICA SERRANO"/>
    <s v="YISETHMARYORY MOJICA SERRANO"/>
    <s v="Validar"/>
    <s v="PRESTAR SERVICIOS PROFESIONALES PARA EJECUTAR LAS ACTUACIONES TECNICAS DE EVALUACION, CONTROL Y SEGUIMIENTO AL ARBOLADO URBANO O PREVENCION DE SU RIESGO DE VOLCAMIENTO"/>
    <s v="PRESTAR SERVICIOS PROFESIONALES PARA EJECUTAR LAS ACTUACIONES TECNICAS DE EVALUACION, CONTROL Y SEGUIMIENTO AL ARBOLADO URBANO O PREVENCION DE SU RIESGO DE VOLCAMIENTO"/>
    <s v="PRESTAR SERVICIOS PROFESIONALES PARA EJECUTAR LAS ACTUACIONES TECNICAS DE EVALUACION, CONTROL Y SEGUIMIENTO AL ARBOLADO URBANO O PREVENCION DE SU RIESGO DE VOLCAMIENTO"/>
    <s v="OKs"/>
    <s v="O232020200991131"/>
    <s v="O232020200991131"/>
    <s v="O232020200991131"/>
    <s v="OKs"/>
    <s v="1-100-F001"/>
    <s v="1-100-F001"/>
    <s v="1-100-F001"/>
    <s v="OKs"/>
    <n v="1195"/>
    <n v="1195"/>
    <s v="OK"/>
    <n v="44090000"/>
    <n v="44090000"/>
    <s v="OK"/>
    <n v="979"/>
    <n v="979"/>
    <s v="OK"/>
    <n v="44090000"/>
    <n v="44090000"/>
    <s v=""/>
    <s v="OK"/>
    <n v="4409000"/>
    <s v="EJECUCIÓN CONTRATO"/>
    <n v="2784"/>
    <n v="2784"/>
    <s v="Contratado"/>
    <n v="0"/>
    <n v="0"/>
  </r>
  <r>
    <s v="262022_7710"/>
    <s v="166612784"/>
    <n v="7710"/>
    <s v="262022_7710"/>
    <n v="262022"/>
    <n v="7710"/>
    <n v="16661"/>
    <n v="2784"/>
    <s v="EJECUTAR 115.000 ACTUACIONES TÉCNICAS O JURÍDICAS DE EVALUACIÓN, CONTROL, SEGUIMIENTO Y PREVENCIÓN SOBRE EL ARBOLADO URBANO DE BOGOTÁ D.C.  //  O232020200991131 - SERVICIOS DE LA ADMINISTRACIÓN PÚBLICA RELACIONADOS CON LA AGRICULTURA, SILVICULTURA, PESCA Y CAZA  //  1-100-F001-VA-RECURSOS DISTRITO"/>
    <s v="O23011602330000007710"/>
    <s v="CONTROL A LOS FACTORES DE DETERIORO DEL ARBOLADO URBANO Y LA FLORA EN BOGOTÁ."/>
    <s v="ARBOLADO URBANO Y FLORA"/>
    <s v="237 - AUMENTAR EN UN 15% LAS ACTUACIONES TÉCNICAS O JURÍDICAS DE EVALUACIÓN, CONTROL, SEGUIMIENTO Y PREVENCIÓN PARA LA PROTECCIÓN Y CONSERVACIÓN DEL RECURSO ARBÓREO DE LA CIUDAD."/>
    <s v="AUMENTAR EL CONTROL A LOS FACTORES DE DETERIORO DEL ARBOLADO URBANO Y LA FLORA EN BOGOTÁ D.C."/>
    <s v="AUMENTAR LA GESTIÓN SOBRE EL ARBOLADO URBANO."/>
    <s v="EVALUACIÓN, CONTROL, SEGUIMIENTO Y PREVENCIÓN SOBRE EL ARBOLADO URBANO Y LA FLORA MADERABLE Y NO MADERABLE"/>
    <x v="0"/>
    <s v="O232020200991131"/>
    <s v="SERVICIOS DE LA ADMINISTRACIÓN PÚBLICA RELACIONADOS CON LA AGRICULTURA, SILVICULTURA, PESCA Y CAZA"/>
    <s v="1-100-F001-VA-RECURSOS DISTRITO"/>
    <n v="0"/>
    <s v="PRESTAR SERVICIOS PROFESIONALES PARA EJECUTAR LAS ACTUACIONES TÉCNICAS DE EVALUACIÓN, CONTROL Y SEGUIMIENTO AL ARBOLADO URBANO O PREVENCIÓN DE SU RIESGO DE VOLCAMIENTO."/>
    <s v="CCE-16"/>
    <s v="CONTRATACIÓN DIRECTA"/>
    <n v="0"/>
    <s v="SI"/>
    <s v="80111600"/>
    <n v="1"/>
    <n v="1"/>
    <n v="10"/>
    <n v="1"/>
    <n v="11"/>
    <n v="44090000"/>
    <n v="0"/>
    <n v="0"/>
    <n v="0"/>
    <s v="3204004_Documentos de lineamientos técnicos para la gestión de la información y el conocimiento ambiental"/>
    <s v="DOCUMENTOS DE LINEAMIENTOS TÉCNICOS PARA LA GESTIÓN DE LA INFORMACIÓN Y EL CONOCIMIENTO AMBIENTAL"/>
    <n v="0"/>
    <n v="0"/>
    <s v="SUBDIRECCIÓN DE SILVICULTURA, FLORA Y FAUNA SILVESTRE"/>
    <s v="LAURA MILENA DIAZ MARTINEZ"/>
    <n v="20221288"/>
    <n v="1555"/>
    <n v="44585"/>
    <n v="44090000"/>
    <n v="944"/>
    <n v="44587"/>
    <n v="44090000"/>
    <n v="0"/>
    <n v="4409000"/>
    <s v="SUBDIRECCIÓN CONTRACTUAL"/>
    <s v="CO-DC-11001"/>
    <s v="CARMEN ROCÍO GONZÁLEZ CANTOR - Subdirectora de Silvicultura, Flora y Fauna Silvestre"/>
    <n v="3778917"/>
    <s v="carmen.gonzalez@ambientebogota.gov.co"/>
    <s v="Av Caracas No. 54 - 38"/>
    <s v="NO"/>
    <s v="NO"/>
    <s v="NO"/>
    <s v="Arbolado urbano"/>
    <s v="CD=Contratación Directa"/>
    <n v="4954580000"/>
    <s v="CONTRATACIÓN DIRECTA (LEY 1150 DE 2007)"/>
    <n v="16661"/>
    <n v="0"/>
    <s v="EJECUTAR 115.000 ACTUACIONES TÉCNICAS O JURÍDICAS DE EVALUACIÓN, CONTROL, SEGUIMIENTO Y PREVENCIÓN SOBRE EL ARBOLADO URBANO DE BOGOTÁ D.C."/>
    <s v="EJECUTAR 115.000 ACTUACIONES TÉCNICAS O JURÍDICAS DE EVALUACIÓN, CONTROL, SEGUIMIENTO Y PREVENCIÓN SOBRE EL ARBOLADO URBANO DE BOGOTÁ D.C."/>
    <s v="OK"/>
    <n v="20221288"/>
    <s v="SDA-CPS-20221288"/>
    <s v="Validar"/>
    <s v="LAURA MILENA DIAZ MARTINEZ"/>
    <s v="LAURA MILENA DIAZ MARTINEZ"/>
    <s v="OK"/>
    <s v="PRESTAR SERVICIOS PROFESIONALES PARA EJECUTAR LAS ACTUACIONES TECNICAS DE EVALUACION, CONTROL Y SEGUIMIENTO AL ARBOLADO URBANO O PREVENCION DE SU RIESGO DE VOLCAMIENTO"/>
    <s v="PRESTAR SERVICIOS PROFESIONALES PARA EJECUTAR LAS ACTUACIONES TECNICAS DE EVALUACION, CONTROL Y SEGUIMIENTO AL ARBOLADO URBANO O PREVENCION DE SU RIESGO DE VOLCAMIENTO"/>
    <s v="PRESTAR SERVICIOS PROFESIONALES PARA EJECUTAR LAS ACTUACIONES TECNICASDE EVALUACION, CONTROL Y SEGUIMIENTO AL ARBOLADO URBANO O PREVENCION DESU RIESGO DE VOLCAMIENTO"/>
    <s v="OK-PAA-SIPSE-Validar PREDIS"/>
    <s v="O232020200991131"/>
    <s v="O232020200991131"/>
    <s v="O232020200991131"/>
    <s v="OKs"/>
    <s v="1-100-F001"/>
    <s v="1-100-F001"/>
    <s v="1-100-F001"/>
    <s v="OKs"/>
    <n v="1555"/>
    <n v="1555"/>
    <s v="OK"/>
    <n v="44090000"/>
    <n v="44090000"/>
    <s v="OK"/>
    <n v="944"/>
    <n v="944"/>
    <s v="OK"/>
    <n v="44090000"/>
    <n v="44090000"/>
    <s v=""/>
    <s v="OK"/>
    <n v="0"/>
    <s v="EJECUCIÓN CONTRATO"/>
    <n v="2784"/>
    <n v="2784"/>
    <s v="Contratado"/>
    <n v="0"/>
    <n v="0"/>
  </r>
  <r>
    <s v="272022_7710"/>
    <s v="166802784"/>
    <n v="7710"/>
    <s v="272022_7710"/>
    <n v="272022"/>
    <n v="7710"/>
    <n v="16680"/>
    <n v="2784"/>
    <s v="EJECUTAR 115.000 ACTUACIONES TÉCNICAS O JURÍDICAS DE EVALUACIÓN, CONTROL, SEGUIMIENTO Y PREVENCIÓN SOBRE EL ARBOLADO URBANO DE BOGOTÁ D.C.  //  O232020200991131 - SERVICIOS DE LA ADMINISTRACIÓN PÚBLICA RELACIONADOS CON LA AGRICULTURA, SILVICULTURA, PESCA Y CAZA  //  1-100-F001-VA-RECURSOS DISTRITO"/>
    <s v="O23011602330000007710"/>
    <s v="CONTROL A LOS FACTORES DE DETERIORO DEL ARBOLADO URBANO Y LA FLORA EN BOGOTÁ."/>
    <s v="ARBOLADO URBANO Y FLORA"/>
    <s v="237 - AUMENTAR EN UN 15% LAS ACTUACIONES TÉCNICAS O JURÍDICAS DE EVALUACIÓN, CONTROL, SEGUIMIENTO Y PREVENCIÓN PARA LA PROTECCIÓN Y CONSERVACIÓN DEL RECURSO ARBÓREO DE LA CIUDAD."/>
    <s v="AUMENTAR EL CONTROL A LOS FACTORES DE DETERIORO DEL ARBOLADO URBANO Y LA FLORA EN BOGOTÁ D.C."/>
    <s v="AUMENTAR LA GESTIÓN SOBRE EL ARBOLADO URBANO."/>
    <s v="EVALUACIÓN, CONTROL, SEGUIMIENTO Y PREVENCIÓN SOBRE EL ARBOLADO URBANO Y LA FLORA MADERABLE Y NO MADERABLE"/>
    <x v="0"/>
    <s v="O232020200991131"/>
    <s v="SERVICIOS DE LA ADMINISTRACIÓN PÚBLICA RELACIONADOS CON LA AGRICULTURA, SILVICULTURA, PESCA Y CAZA"/>
    <s v="1-100-F001-VA-RECURSOS DISTRITO"/>
    <n v="0"/>
    <s v="PRESTAR SERVICIOS PROFESIONALES PARA EJECUTAR LAS ACTUACIONES TÉCNICAS DE EVALUACIÓN, CONTROL Y SEGUIMIENTO AL ARBOLADO URBANO O PREVENCIÓN DE SU RIESGO DE VOLCAMIENTO."/>
    <s v="CCE-16"/>
    <s v="CONTRATACIÓN DIRECTA"/>
    <n v="0"/>
    <s v="SI"/>
    <s v="80111600"/>
    <n v="1"/>
    <n v="1"/>
    <n v="10"/>
    <n v="1"/>
    <n v="11"/>
    <n v="44090000"/>
    <n v="0"/>
    <n v="0"/>
    <n v="0"/>
    <s v="3204004_Documentos de lineamientos técnicos para la gestión de la información y el conocimiento ambiental"/>
    <s v="DOCUMENTOS DE LINEAMIENTOS TÉCNICOS PARA LA GESTIÓN DE LA INFORMACIÓN Y EL CONOCIMIENTO AMBIENTAL"/>
    <n v="0"/>
    <n v="0"/>
    <s v="SUBDIRECCIÓN DE SILVICULTURA, FLORA Y FAUNA SILVESTRE"/>
    <s v="AIDA GISELA MAHECHA GARZON"/>
    <n v="20220758"/>
    <n v="808"/>
    <n v="44580"/>
    <n v="44090000"/>
    <n v="667"/>
    <n v="44583"/>
    <n v="44090000"/>
    <n v="0"/>
    <n v="4409000"/>
    <s v="SUBDIRECCIÓN CONTRACTUAL"/>
    <s v="CO-DC-11001"/>
    <s v="CARMEN ROCÍO GONZÁLEZ CANTOR - Subdirectora de Silvicultura, Flora y Fauna Silvestre"/>
    <n v="3778917"/>
    <s v="carmen.gonzalez@ambientebogota.gov.co"/>
    <s v="Av Caracas No. 54 - 38"/>
    <s v="NO"/>
    <s v="NO"/>
    <s v="NO"/>
    <s v="Arbolado urbano"/>
    <s v="CD=Contratación Directa"/>
    <n v="4954580000"/>
    <s v="CONTRATACIÓN DIRECTA (LEY 1150 DE 2007)"/>
    <n v="16680"/>
    <n v="0"/>
    <s v="EJECUTAR 115.000 ACTUACIONES TÉCNICAS O JURÍDICAS DE EVALUACIÓN, CONTROL, SEGUIMIENTO Y PREVENCIÓN SOBRE EL ARBOLADO URBANO DE BOGOTÁ D.C."/>
    <s v="EJECUTAR 115.000 ACTUACIONES TÉCNICAS O JURÍDICAS DE EVALUACIÓN, CONTROL, SEGUIMIENTO Y PREVENCIÓN SOBRE EL ARBOLADO URBANO DE BOGOTÁ D.C."/>
    <s v="OK"/>
    <n v="20220758"/>
    <s v="20220758"/>
    <s v="OK"/>
    <s v="AIDA GISELA MAHECHA GARZON"/>
    <s v="AIDA GISELA MAHECHA GARZON"/>
    <s v="OK"/>
    <s v="PRESTAR SERVICIOS PROFESIONALES PARA EJECUTAR LAS ACTUACIONES TECNICAS DE EVALUACION, CONTROL Y SEGUIMIENTO AL ARBOLADO URBANO O PREVENCION DE SU RIESGO DE VOLCAMIENTO"/>
    <s v="PRESTAR SERVICIOS PROFESIONALES PARA EJECUTAR LAS ACTUACIONES TECNICAS DE EVALUACION, CONTROL Y SEGUIMIENTO AL ARBOLADO URBANO O PREVENCION DE SU RIESGO DE VOLCAMIENTO"/>
    <s v="PRESTAR SERVICIOS PROFESIONALES PARA EJECUTAR LAS ACTUACIONES TECNICASDE EVALUACION, CONTROL Y SEGUIMIENTO AL ARBOLADO URBANO O PREVENCION DESU RIESGO DE VOLCAMIENTO"/>
    <s v="OK-PAA-SIPSE-Validar PREDIS"/>
    <s v="O232020200991131"/>
    <s v="O232020200991131"/>
    <s v="O232020200991131"/>
    <s v="OKs"/>
    <s v="1-100-F001"/>
    <s v="1-100-F001"/>
    <s v="1-100-F001"/>
    <s v="OKs"/>
    <n v="808"/>
    <n v="808"/>
    <s v="OK"/>
    <n v="44090000"/>
    <n v="44090000"/>
    <s v="OK"/>
    <n v="667"/>
    <n v="667"/>
    <s v="OK"/>
    <n v="44090000"/>
    <n v="44090000"/>
    <s v=""/>
    <s v="OK"/>
    <n v="4409000"/>
    <s v="EJECUCIÓN CONTRATO"/>
    <n v="2784"/>
    <n v="2784"/>
    <s v="Contratado"/>
    <n v="0"/>
    <n v="0"/>
  </r>
  <r>
    <s v="282022_7710"/>
    <s v="168922784"/>
    <n v="7710"/>
    <s v="282022_7710"/>
    <n v="282022"/>
    <n v="7710"/>
    <n v="16892"/>
    <n v="2784"/>
    <s v="EJECUTAR 115.000 ACTUACIONES TÉCNICAS O JURÍDICAS DE EVALUACIÓN, CONTROL, SEGUIMIENTO Y PREVENCIÓN SOBRE EL ARBOLADO URBANO DE BOGOTÁ D.C.  //  O232020200991131 - SERVICIOS DE LA ADMINISTRACIÓN PÚBLICA RELACIONADOS CON LA AGRICULTURA, SILVICULTURA, PESCA Y CAZA  //  1-100-F001-VA-RECURSOS DISTRITO"/>
    <s v="O23011602330000007710"/>
    <s v="CONTROL A LOS FACTORES DE DETERIORO DEL ARBOLADO URBANO Y LA FLORA EN BOGOTÁ."/>
    <s v="ARBOLADO URBANO Y FLORA"/>
    <s v="237 - AUMENTAR EN UN 15% LAS ACTUACIONES TÉCNICAS O JURÍDICAS DE EVALUACIÓN, CONTROL, SEGUIMIENTO Y PREVENCIÓN PARA LA PROTECCIÓN Y CONSERVACIÓN DEL RECURSO ARBÓREO DE LA CIUDAD."/>
    <s v="AUMENTAR EL CONTROL A LOS FACTORES DE DETERIORO DEL ARBOLADO URBANO Y LA FLORA EN BOGOTÁ D.C."/>
    <s v="AUMENTAR LA GESTIÓN SOBRE EL ARBOLADO URBANO."/>
    <s v="EVALUACIÓN, CONTROL, SEGUIMIENTO Y PREVENCIÓN SOBRE EL ARBOLADO URBANO Y LA FLORA MADERABLE Y NO MADERABLE"/>
    <x v="0"/>
    <s v="O232020200991131"/>
    <s v="SERVICIOS DE LA ADMINISTRACIÓN PÚBLICA RELACIONADOS CON LA AGRICULTURA, SILVICULTURA, PESCA Y CAZA"/>
    <s v="1-100-F001-VA-RECURSOS DISTRITO"/>
    <n v="0"/>
    <s v="PRESTAR SERVICIOS PROFESIONALES PARA EJECUTAR LAS ACTUACIONES TÉCNICAS DE EVALUACIÓN, CONTROL Y SEGUIMIENTO AL ARBOLADO URBANO O PREVENCIÓN DE SU RIESGO DE VOLCAMIENTO."/>
    <s v="CCE-16"/>
    <s v="CONTRATACIÓN DIRECTA"/>
    <n v="0"/>
    <s v="SI"/>
    <s v="80111600"/>
    <n v="1"/>
    <n v="1"/>
    <n v="10"/>
    <n v="1"/>
    <n v="11"/>
    <n v="44090000"/>
    <n v="0"/>
    <n v="0"/>
    <n v="0"/>
    <s v="3204004_Documentos de lineamientos técnicos para la gestión de la información y el conocimiento ambiental"/>
    <s v="DOCUMENTOS DE LINEAMIENTOS TÉCNICOS PARA LA GESTIÓN DE LA INFORMACIÓN Y EL CONOCIMIENTO AMBIENTAL"/>
    <n v="0"/>
    <n v="0"/>
    <s v="SUBDIRECCIÓN DE SILVICULTURA, FLORA Y FAUNA SILVESTRE"/>
    <s v="LORENA LIZETH PINZON CASTILLO"/>
    <n v="20220757"/>
    <n v="807"/>
    <n v="44580"/>
    <n v="44090000"/>
    <n v="670"/>
    <n v="44583"/>
    <n v="44090000"/>
    <n v="0"/>
    <n v="4409000"/>
    <s v="SUBDIRECCIÓN CONTRACTUAL"/>
    <s v="CO-DC-11001"/>
    <s v="CARMEN ROCÍO GONZÁLEZ CANTOR - Subdirectora de Silvicultura, Flora y Fauna Silvestre"/>
    <n v="3778917"/>
    <s v="carmen.gonzalez@ambientebogota.gov.co"/>
    <s v="Av Caracas No. 54 - 38"/>
    <s v="NO"/>
    <s v="NO"/>
    <s v="NO"/>
    <s v="Arbolado urbano"/>
    <s v="CD=Contratación Directa"/>
    <n v="4954580000"/>
    <s v="CONTRATACIÓN DIRECTA (LEY 1150 DE 2007)"/>
    <n v="16892"/>
    <n v="0"/>
    <s v="EJECUTAR 115.000 ACTUACIONES TÉCNICAS O JURÍDICAS DE EVALUACIÓN, CONTROL, SEGUIMIENTO Y PREVENCIÓN SOBRE EL ARBOLADO URBANO DE BOGOTÁ D.C."/>
    <s v="EJECUTAR 115.000 ACTUACIONES TÉCNICAS O JURÍDICAS DE EVALUACIÓN, CONTROL, SEGUIMIENTO Y PREVENCIÓN SOBRE EL ARBOLADO URBANO DE BOGOTÁ D.C."/>
    <s v="OK"/>
    <n v="20220757"/>
    <s v="20220757"/>
    <s v="OK"/>
    <s v="LORENA LIZETH PINZON CASTILLO"/>
    <s v="LORENA LIZETH PINZON CASTILLO"/>
    <s v="OK"/>
    <s v="PRESTAR SERVICIOS PROFESIONALES PARA EJECUTAR LAS ACTUACIONES TECNICAS DE EVALUACION, CONTROL Y SEGUIMIENTO AL ARBOLADO URBANO O PREVENCION DE SU RIESGO DE VOLCAMIENTO"/>
    <s v="PRESTAR SERVICIOS PROFESIONALES PARA EJECUTAR LAS ACTUACIONES TECNICAS DE EVALUACION, CONTROL Y SEGUIMIENTO AL ARBOLADO URBANO O PREVENCION DE SU RIESGO DE VOLCAMIENTO"/>
    <s v="PRESTAR SERVICIOS PROFESIONALES PARA EJECUTAR LAS ACTUACIONES TECNICASDE EVALUACION, CONTROL Y SEGUIMIENTO AL ARBOLADO URBANO O PREVENCION DESU RIESGO DE VOLCAMIENTO"/>
    <s v="OK-PAA-SIPSE-Validar PREDIS"/>
    <s v="O232020200991131"/>
    <s v="O232020200991131"/>
    <s v="O232020200991131"/>
    <s v="OKs"/>
    <s v="1-100-F001"/>
    <s v="1-100-F001"/>
    <s v="1-100-F001"/>
    <s v="OKs"/>
    <n v="807"/>
    <n v="807"/>
    <s v="OK"/>
    <n v="44090000"/>
    <n v="44090000"/>
    <s v="OK"/>
    <n v="670"/>
    <n v="670"/>
    <s v="OK"/>
    <n v="44090000"/>
    <n v="44090000"/>
    <s v=""/>
    <s v="OK"/>
    <n v="0"/>
    <s v="EJECUCIÓN CONTRATO"/>
    <n v="2784"/>
    <n v="2784"/>
    <s v="Contratado"/>
    <n v="0"/>
    <n v="0"/>
  </r>
  <r>
    <s v="292022_7710"/>
    <s v="167042784"/>
    <n v="7710"/>
    <s v="292022_7710"/>
    <n v="292022"/>
    <n v="7710"/>
    <n v="16704"/>
    <n v="2784"/>
    <s v="EJECUTAR 115.000 ACTUACIONES TÉCNICAS O JURÍDICAS DE EVALUACIÓN, CONTROL, SEGUIMIENTO Y PREVENCIÓN SOBRE EL ARBOLADO URBANO DE BOGOTÁ D.C.  //  O232020200991131 - SERVICIOS DE LA ADMINISTRACIÓN PÚBLICA RELACIONADOS CON LA AGRICULTURA, SILVICULTURA, PESCA Y CAZA  //  1-100-F001-VA-RECURSOS DISTRITO"/>
    <s v="O23011602330000007710"/>
    <s v="CONTROL A LOS FACTORES DE DETERIORO DEL ARBOLADO URBANO Y LA FLORA EN BOGOTÁ."/>
    <s v="ARBOLADO URBANO Y FLORA"/>
    <s v="237 - AUMENTAR EN UN 15% LAS ACTUACIONES TÉCNICAS O JURÍDICAS DE EVALUACIÓN, CONTROL, SEGUIMIENTO Y PREVENCIÓN PARA LA PROTECCIÓN Y CONSERVACIÓN DEL RECURSO ARBÓREO DE LA CIUDAD."/>
    <s v="AUMENTAR EL CONTROL A LOS FACTORES DE DETERIORO DEL ARBOLADO URBANO Y LA FLORA EN BOGOTÁ D.C."/>
    <s v="AUMENTAR LA GESTIÓN SOBRE EL ARBOLADO URBANO."/>
    <s v="EVALUACIÓN, CONTROL, SEGUIMIENTO Y PREVENCIÓN SOBRE EL ARBOLADO URBANO Y LA FLORA MADERABLE Y NO MADERABLE"/>
    <x v="0"/>
    <s v="O232020200991131"/>
    <s v="SERVICIOS DE LA ADMINISTRACIÓN PÚBLICA RELACIONADOS CON LA AGRICULTURA, SILVICULTURA, PESCA Y CAZA"/>
    <s v="1-100-F001-VA-RECURSOS DISTRITO"/>
    <n v="0"/>
    <s v="PRESTAR SERVICIOS PROFESIONALES PARA EJECUTAR LAS ACTUACIONES TÉCNICAS DE EVALUACIÓN, CONTROL Y SEGUIMIENTO AL ARBOLADO URBANO O PREVENCIÓN DE SU RIESGO DE VOLCAMIENTO."/>
    <s v="CCE-16"/>
    <s v="CONTRATACIÓN DIRECTA"/>
    <n v="0"/>
    <s v="SI"/>
    <s v="80111600"/>
    <n v="1"/>
    <n v="1"/>
    <n v="10"/>
    <n v="1"/>
    <n v="11"/>
    <n v="44090000"/>
    <n v="0"/>
    <n v="0"/>
    <n v="0"/>
    <s v="3204004_Documentos de lineamientos técnicos para la gestión de la información y el conocimiento ambiental"/>
    <s v="DOCUMENTOS DE LINEAMIENTOS TÉCNICOS PARA LA GESTIÓN DE LA INFORMACIÓN Y EL CONOCIMIENTO AMBIENTAL"/>
    <n v="0"/>
    <n v="0"/>
    <s v="SUBDIRECCIÓN DE SILVICULTURA, FLORA Y FAUNA SILVESTRE"/>
    <s v="BAYRON DAVID DIAZ CEPEDA"/>
    <n v="20220604"/>
    <n v="686"/>
    <n v="44578"/>
    <n v="44090000"/>
    <n v="581"/>
    <n v="44582"/>
    <n v="44090000"/>
    <n v="0"/>
    <n v="4409000"/>
    <s v="SUBDIRECCIÓN CONTRACTUAL"/>
    <s v="CO-DC-11001"/>
    <s v="CARMEN ROCÍO GONZÁLEZ CANTOR - Subdirectora de Silvicultura, Flora y Fauna Silvestre"/>
    <n v="3778917"/>
    <s v="carmen.gonzalez@ambientebogota.gov.co"/>
    <s v="Av Caracas No. 54 - 38"/>
    <s v="NO"/>
    <s v="NO"/>
    <s v="NO"/>
    <s v="Arbolado urbano"/>
    <s v="CD=Contratación Directa"/>
    <n v="4954580000"/>
    <s v="CONTRATACIÓN DIRECTA (LEY 1150 DE 2007)"/>
    <n v="16704"/>
    <n v="0"/>
    <s v="EJECUTAR 115.000 ACTUACIONES TÉCNICAS O JURÍDICAS DE EVALUACIÓN, CONTROL, SEGUIMIENTO Y PREVENCIÓN SOBRE EL ARBOLADO URBANO DE BOGOTÁ D.C."/>
    <s v="EJECUTAR 115.000 ACTUACIONES TÉCNICAS O JURÍDICAS DE EVALUACIÓN, CONTROL, SEGUIMIENTO Y PREVENCIÓN SOBRE EL ARBOLADO URBANO DE BOGOTÁ D.C."/>
    <s v="OK"/>
    <n v="20220604"/>
    <s v="20220604"/>
    <s v="OK"/>
    <s v="BAYRON DAVID DIAZ CEPEDA"/>
    <s v="BAYRON DAVID DIAZ CEPEDA"/>
    <s v="OK"/>
    <s v="PRESTAR SERVICIOS PROFESIONALES PARA EJECUTAR LAS ACTUACIONES TECNICAS DE EVALUACION, CONTROL Y SEGUIMIENTO AL ARBOLADO URBANO O PREVENCION DE SU RIESGO DE VOLCAMIENTO"/>
    <s v="PRESTAR SERVICIOS PROFESIONALES PARA EJECUTAR LAS ACTUACIONES TECNICAS DE EVALUACION, CONTROL Y SEGUIMIENTO AL ARBOLADO URBANO O PREVENCION DE SU RIESGO DE VOLCAMIENTO"/>
    <s v="PRESTAR SERVICIOS PROFESIONALES PARA EJECUTAR LAS ACTUACIONES TECNICASDE EVALUACION, CONTROL Y SEGUIMIENTO AL ARBOLADO URBANO O PREVENCION DESU RIESGO DE VOLCAMIENTO"/>
    <s v="OK-PAA-SIPSE-Validar PREDIS"/>
    <s v="O232020200991131"/>
    <s v="O232020200991131"/>
    <s v="O232020200991131"/>
    <s v="OKs"/>
    <s v="1-100-F001"/>
    <s v="1-100-F001"/>
    <s v="1-100-F001"/>
    <s v="OKs"/>
    <n v="686"/>
    <n v="686"/>
    <s v="OK"/>
    <n v="44090000"/>
    <n v="44090000"/>
    <s v="OK"/>
    <n v="581"/>
    <n v="581"/>
    <s v="OK"/>
    <n v="44090000"/>
    <n v="44090000"/>
    <s v=""/>
    <s v="OK"/>
    <n v="4409000"/>
    <s v="EJECUCIÓN CONTRATO"/>
    <n v="2784"/>
    <n v="2784"/>
    <s v="Contratado"/>
    <n v="0"/>
    <n v="0"/>
  </r>
  <r>
    <s v="302022_7710"/>
    <s v="167182784"/>
    <n v="7710"/>
    <s v="302022_7710"/>
    <n v="302022"/>
    <n v="7710"/>
    <n v="16718"/>
    <n v="2784"/>
    <s v="EJECUTAR 115.000 ACTUACIONES TÉCNICAS O JURÍDICAS DE EVALUACIÓN, CONTROL, SEGUIMIENTO Y PREVENCIÓN SOBRE EL ARBOLADO URBANO DE BOGOTÁ D.C.  //  O232020200991131 - SERVICIOS DE LA ADMINISTRACIÓN PÚBLICA RELACIONADOS CON LA AGRICULTURA, SILVICULTURA, PESCA Y CAZA  //  1-100-F001-VA-RECURSOS DISTRITO"/>
    <s v="O23011602330000007710"/>
    <s v="CONTROL A LOS FACTORES DE DETERIORO DEL ARBOLADO URBANO Y LA FLORA EN BOGOTÁ."/>
    <s v="ARBOLADO URBANO Y FLORA"/>
    <s v="237 - AUMENTAR EN UN 15% LAS ACTUACIONES TÉCNICAS O JURÍDICAS DE EVALUACIÓN, CONTROL, SEGUIMIENTO Y PREVENCIÓN PARA LA PROTECCIÓN Y CONSERVACIÓN DEL RECURSO ARBÓREO DE LA CIUDAD."/>
    <s v="AUMENTAR EL CONTROL A LOS FACTORES DE DETERIORO DEL ARBOLADO URBANO Y LA FLORA EN BOGOTÁ D.C."/>
    <s v="AUMENTAR LA GESTIÓN SOBRE EL ARBOLADO URBANO."/>
    <s v="EVALUACIÓN, CONTROL, SEGUIMIENTO Y PREVENCIÓN SOBRE EL ARBOLADO URBANO Y LA FLORA MADERABLE Y NO MADERABLE"/>
    <x v="0"/>
    <s v="O232020200991131"/>
    <s v="SERVICIOS DE LA ADMINISTRACIÓN PÚBLICA RELACIONADOS CON LA AGRICULTURA, SILVICULTURA, PESCA Y CAZA"/>
    <s v="1-100-F001-VA-RECURSOS DISTRITO"/>
    <n v="0"/>
    <s v="PRESTAR SERVICIOS PROFESIONALES PARA EJECUTAR LAS ACTUACIONES TÉCNICAS DE EVALUACIÓN, CONTROL Y SEGUIMIENTO AL ARBOLADO URBANO O PREVENCIÓN DE SU RIESGO DE VOLCAMIENTO."/>
    <s v="CCE-16"/>
    <s v="CONTRATACIÓN DIRECTA"/>
    <n v="0"/>
    <s v="SI"/>
    <s v="80111600"/>
    <n v="1"/>
    <n v="1"/>
    <n v="10"/>
    <n v="1"/>
    <n v="11"/>
    <n v="44090000"/>
    <n v="0"/>
    <n v="0"/>
    <n v="0"/>
    <s v="3204004_Documentos de lineamientos técnicos para la gestión de la información y el conocimiento ambiental"/>
    <s v="DOCUMENTOS DE LINEAMIENTOS TÉCNICOS PARA LA GESTIÓN DE LA INFORMACIÓN Y EL CONOCIMIENTO AMBIENTAL"/>
    <n v="0"/>
    <n v="0"/>
    <s v="SUBDIRECCIÓN DE SILVICULTURA, FLORA Y FAUNA SILVESTRE"/>
    <s v="MERY CECILIA PARRA ROJAS"/>
    <n v="20220330"/>
    <n v="431"/>
    <n v="44575"/>
    <n v="44090000"/>
    <n v="327"/>
    <n v="44579"/>
    <n v="44090000"/>
    <n v="0"/>
    <n v="4409000"/>
    <s v="SUBDIRECCIÓN CONTRACTUAL"/>
    <s v="CO-DC-11001"/>
    <s v="CARMEN ROCÍO GONZÁLEZ CANTOR - Subdirectora de Silvicultura, Flora y Fauna Silvestre"/>
    <n v="3778917"/>
    <s v="carmen.gonzalez@ambientebogota.gov.co"/>
    <s v="Av Caracas No. 54 - 38"/>
    <s v="NO"/>
    <s v="NO"/>
    <s v="NO"/>
    <s v="Arbolado urbano"/>
    <s v="CD=Contratación Directa"/>
    <n v="4954580000"/>
    <s v="CONTRATACIÓN DIRECTA (LEY 1150 DE 2007)"/>
    <n v="16718"/>
    <n v="0"/>
    <s v="EJECUTAR 115.000 ACTUACIONES TÉCNICAS O JURÍDICAS DE EVALUACIÓN, CONTROL, SEGUIMIENTO Y PREVENCIÓN SOBRE EL ARBOLADO URBANO DE BOGOTÁ D.C."/>
    <s v="EJECUTAR 115.000 ACTUACIONES TÉCNICAS O JURÍDICAS DE EVALUACIÓN, CONTROL, SEGUIMIENTO Y PREVENCIÓN SOBRE EL ARBOLADO URBANO DE BOGOTÁ D.C."/>
    <s v="OK"/>
    <n v="20220330"/>
    <s v="20220330"/>
    <s v="OK"/>
    <s v="MERY CECILIA PARRA ROJAS"/>
    <s v="MERY CECILIA PARRA ROJAS"/>
    <s v="OK"/>
    <s v="PRESTAR SERVICIOS PROFESIONALES PARA EJECUTAR LAS ACTUACIONES TECNICAS DE EVALUACION, CONTROL Y SEGUIMIENTO AL ARBOLADO URBANO O PREVENCION DE SU RIESGO DE VOLCAMIENTO"/>
    <s v="PRESTAR SERVICIOS PROFESIONALES PARA EJECUTAR LAS ACTUACIONES TECNICAS DE EVALUACION, CONTROL Y SEGUIMIENTO AL ARBOLADO URBANO O PREVENCION DE SU RIESGO DE VOLCAMIENTO"/>
    <s v="PRESTAR SERVICIOS PROFESIONALES PARA EJECUTAR LAS ACTUACIONES TECNICASDE EVALUACION, CONTROL Y SEGUIMIENTO AL ARBOLADO URBANO O PREVENCION DESU RIESGO DE VOLCAMIENTO"/>
    <s v="OK-PAA-SIPSE-Validar PREDIS"/>
    <s v="O232020200991131"/>
    <s v="O232020200991131"/>
    <s v="O232020200991131"/>
    <s v="OKs"/>
    <s v="1-100-F001"/>
    <s v="1-100-F001"/>
    <s v="1-100-F001"/>
    <s v="OKs"/>
    <n v="431"/>
    <n v="431"/>
    <s v="OK"/>
    <n v="44090000"/>
    <n v="44090000"/>
    <s v="OK"/>
    <n v="327"/>
    <n v="327"/>
    <s v="OK"/>
    <n v="44090000"/>
    <n v="44090000"/>
    <s v=""/>
    <s v="OK"/>
    <n v="5437767"/>
    <s v="EJECUCIÓN CONTRATO"/>
    <n v="2784"/>
    <n v="2784"/>
    <s v="Contratado"/>
    <n v="0"/>
    <n v="0"/>
  </r>
  <r>
    <s v="312022_7710"/>
    <s v="163972784"/>
    <n v="7710"/>
    <s v="312022_7710"/>
    <n v="312022"/>
    <n v="7710"/>
    <n v="16397"/>
    <n v="2784"/>
    <s v="EJECUTAR 115.000 ACTUACIONES TÉCNICAS O JURÍDICAS DE EVALUACIÓN, CONTROL, SEGUIMIENTO Y PREVENCIÓN SOBRE EL ARBOLADO URBANO DE BOGOTÁ D.C.  //  O232020200991131 - SERVICIOS DE LA ADMINISTRACIÓN PÚBLICA RELACIONADOS CON LA AGRICULTURA, SILVICULTURA, PESCA Y CAZA  //  1-100-F001-VA-RECURSOS DISTRITO"/>
    <s v="O23011602330000007710"/>
    <s v="CONTROL A LOS FACTORES DE DETERIORO DEL ARBOLADO URBANO Y LA FLORA EN BOGOTÁ."/>
    <s v="ARBOLADO URBANO Y FLORA"/>
    <s v="237 - AUMENTAR EN UN 15% LAS ACTUACIONES TÉCNICAS O JURÍDICAS DE EVALUACIÓN, CONTROL, SEGUIMIENTO Y PREVENCIÓN PARA LA PROTECCIÓN Y CONSERVACIÓN DEL RECURSO ARBÓREO DE LA CIUDAD."/>
    <s v="AUMENTAR EL CONTROL A LOS FACTORES DE DETERIORO DEL ARBOLADO URBANO Y LA FLORA EN BOGOTÁ D.C."/>
    <s v="AUMENTAR LA GESTIÓN SOBRE EL ARBOLADO URBANO."/>
    <s v="EVALUACIÓN, CONTROL, SEGUIMIENTO Y PREVENCIÓN SOBRE EL ARBOLADO URBANO Y LA FLORA MADERABLE Y NO MADERABLE"/>
    <x v="0"/>
    <s v="O232020200991131"/>
    <s v="SERVICIOS DE LA ADMINISTRACIÓN PÚBLICA RELACIONADOS CON LA AGRICULTURA, SILVICULTURA, PESCA Y CAZA"/>
    <s v="1-100-F001-VA-RECURSOS DISTRITO"/>
    <n v="0"/>
    <s v="PRESTAR SERVICIOS PROFESIONALES PARA EJECUTAR LAS ACTUACIONES TÉCNICAS DE EVALUACIÓN, CONTROL Y SEGUIMIENTO AL ARBOLADO URBANO O PREVENCIÓN DE SU RIESGO DE VOLCAMIENTO."/>
    <s v="CCE-16"/>
    <s v="CONTRATACIÓN DIRECTA"/>
    <n v="0"/>
    <s v="SI"/>
    <s v="80111600"/>
    <n v="1"/>
    <n v="1"/>
    <n v="10"/>
    <n v="1"/>
    <n v="11"/>
    <n v="44090000"/>
    <n v="0"/>
    <n v="0"/>
    <n v="0"/>
    <s v="3204004_Documentos de lineamientos técnicos para la gestión de la información y el conocimiento ambiental"/>
    <s v="DOCUMENTOS DE LINEAMIENTOS TÉCNICOS PARA LA GESTIÓN DE LA INFORMACIÓN Y EL CONOCIMIENTO AMBIENTAL"/>
    <n v="0"/>
    <n v="0"/>
    <s v="SUBDIRECCIÓN DE SILVICULTURA, FLORA Y FAUNA SILVESTRE"/>
    <s v="JORGE ALEXIS  HERNANDEZ HERNANDEZ"/>
    <n v="20220462"/>
    <n v="453"/>
    <n v="44575"/>
    <n v="44090000"/>
    <n v="406"/>
    <n v="44580"/>
    <n v="44090000"/>
    <n v="0"/>
    <n v="4409000"/>
    <s v="SUBDIRECCIÓN CONTRACTUAL"/>
    <s v="CO-DC-11001"/>
    <s v="CARMEN ROCÍO GONZÁLEZ CANTOR - Subdirectora de Silvicultura, Flora y Fauna Silvestre"/>
    <n v="3778917"/>
    <s v="carmen.gonzalez@ambientebogota.gov.co"/>
    <s v="Av Caracas No. 54 - 38"/>
    <s v="NO"/>
    <s v="NO"/>
    <s v="NO"/>
    <s v="Arbolado urbano"/>
    <s v="CD=Contratación Directa"/>
    <n v="4954580000"/>
    <s v="CONTRATACIÓN DIRECTA (LEY 1150 DE 2007)"/>
    <n v="16397"/>
    <n v="0"/>
    <s v="EJECUTAR 115.000 ACTUACIONES TÉCNICAS O JURÍDICAS DE EVALUACIÓN, CONTROL, SEGUIMIENTO Y PREVENCIÓN SOBRE EL ARBOLADO URBANO DE BOGOTÁ D.C."/>
    <s v="EJECUTAR 115.000 ACTUACIONES TÉCNICAS O JURÍDICAS DE EVALUACIÓN, CONTROL, SEGUIMIENTO Y PREVENCIÓN SOBRE EL ARBOLADO URBANO DE BOGOTÁ D.C."/>
    <s v="OK"/>
    <n v="20220462"/>
    <s v="20220462"/>
    <s v="OK"/>
    <s v="JORGE ALEXIS HERNANDEZ HERNANDEZ"/>
    <s v="JORGE ALEXIS HERNANDEZ HERNANDEZ"/>
    <s v="OK"/>
    <s v="PRESTAR SERVICIOS PROFESIONALES PARA EJECUTAR LAS ACTUACIONES TECNICAS DE EVALUACION, CONTROL Y SEGUIMIENTO AL ARBOLADO URBANO O PREVENCION DE SU RIESGO DE VOLCAMIENTO"/>
    <s v="PRESTAR SERVICIOS PROFESIONALES PARA EJECUTAR LAS ACTUACIONES TECNICAS DE EVALUACION, CONTROL Y SEGUIMIENTO AL ARBOLADO URBANO O PREVENCION DE SU RIESGO DE VOLCAMIENTO_x000a_"/>
    <s v="PRESTAR SERVICIOS PROFESIONALES PARA EJECUTAR LAS ACTUACIONES TECNICAS DE EVALUACION, CONTROL Y SEGUIMIENTO AL ARBOLADO URBANO O PREVENCION DE SU RIESGO DE VOLCAMIENTO"/>
    <s v="OK-PAA-PREDIS-Validar SIPSE"/>
    <s v="O232020200991131"/>
    <s v="O232020200991131"/>
    <s v="O232020200991131"/>
    <s v="OKs"/>
    <s v="1-100-F001"/>
    <s v="1-100-F001"/>
    <s v="1-100-F001"/>
    <s v="OKs"/>
    <n v="453"/>
    <n v="453"/>
    <s v="OK"/>
    <n v="44090000"/>
    <n v="44090000"/>
    <s v="OK"/>
    <n v="406"/>
    <n v="406"/>
    <s v="OK"/>
    <n v="44090000"/>
    <n v="44090000"/>
    <s v=""/>
    <s v="OK"/>
    <n v="5878667"/>
    <s v="EJECUCIÓN CONTRATO"/>
    <n v="2784"/>
    <n v="2784"/>
    <s v="Contratado"/>
    <n v="0"/>
    <n v="0"/>
  </r>
  <r>
    <s v="322022_7710"/>
    <s v="164072784"/>
    <n v="7710"/>
    <s v="322022_7710"/>
    <n v="322022"/>
    <n v="7710"/>
    <n v="16407"/>
    <n v="2784"/>
    <s v="EJECUTAR 115.000 ACTUACIONES TÉCNICAS O JURÍDICAS DE EVALUACIÓN, CONTROL, SEGUIMIENTO Y PREVENCIÓN SOBRE EL ARBOLADO URBANO DE BOGOTÁ D.C.  //  O232020200991131 - SERVICIOS DE LA ADMINISTRACIÓN PÚBLICA RELACIONADOS CON LA AGRICULTURA, SILVICULTURA, PESCA Y CAZA  //  1-100-F001-VA-RECURSOS DISTRITO"/>
    <s v="O23011602330000007710"/>
    <s v="CONTROL A LOS FACTORES DE DETERIORO DEL ARBOLADO URBANO Y LA FLORA EN BOGOTÁ."/>
    <s v="ARBOLADO URBANO Y FLORA"/>
    <s v="237 - AUMENTAR EN UN 15% LAS ACTUACIONES TÉCNICAS O JURÍDICAS DE EVALUACIÓN, CONTROL, SEGUIMIENTO Y PREVENCIÓN PARA LA PROTECCIÓN Y CONSERVACIÓN DEL RECURSO ARBÓREO DE LA CIUDAD."/>
    <s v="AUMENTAR EL CONTROL A LOS FACTORES DE DETERIORO DEL ARBOLADO URBANO Y LA FLORA EN BOGOTÁ D.C."/>
    <s v="AUMENTAR LA GESTIÓN SOBRE EL ARBOLADO URBANO."/>
    <s v="EVALUACIÓN, CONTROL, SEGUIMIENTO Y PREVENCIÓN SOBRE EL ARBOLADO URBANO Y LA FLORA MADERABLE Y NO MADERABLE"/>
    <x v="0"/>
    <s v="O232020200991131"/>
    <s v="SERVICIOS DE LA ADMINISTRACIÓN PÚBLICA RELACIONADOS CON LA AGRICULTURA, SILVICULTURA, PESCA Y CAZA"/>
    <s v="1-100-F001-VA-RECURSOS DISTRITO"/>
    <n v="0"/>
    <s v="PRESTAR SERVICIOS PROFESIONALES PARA EJECUTAR LAS ACTUACIONES TÉCNICAS DE EVALUACIÓN, CONTROL Y SEGUIMIENTO AL ARBOLADO URBANO O PREVENCIÓN DE SU RIESGO DE VOLCAMIENTO."/>
    <s v="CCE-16"/>
    <s v="CONTRATACIÓN DIRECTA"/>
    <n v="0"/>
    <s v="SI"/>
    <s v="80111600"/>
    <n v="1"/>
    <n v="1"/>
    <n v="10"/>
    <n v="1"/>
    <n v="11"/>
    <n v="44090000"/>
    <n v="0"/>
    <n v="0"/>
    <n v="0"/>
    <s v="3204004_Documentos de lineamientos técnicos para la gestión de la información y el conocimiento ambiental"/>
    <s v="DOCUMENTOS DE LINEAMIENTOS TÉCNICOS PARA LA GESTIÓN DE LA INFORMACIÓN Y EL CONOCIMIENTO AMBIENTAL"/>
    <n v="0"/>
    <n v="0"/>
    <s v="SUBDIRECCIÓN DE SILVICULTURA, FLORA Y FAUNA SILVESTRE"/>
    <s v="MIGUEL ANGEL ORTIZ GUEVARA"/>
    <n v="20220170"/>
    <n v="311"/>
    <n v="44573"/>
    <n v="44090000"/>
    <n v="138"/>
    <n v="44574"/>
    <n v="44090000"/>
    <n v="0"/>
    <n v="4409000"/>
    <s v="SUBDIRECCIÓN CONTRACTUAL"/>
    <s v="CO-DC-11001"/>
    <s v="CARMEN ROCÍO GONZÁLEZ CANTOR - Subdirectora de Silvicultura, Flora y Fauna Silvestre"/>
    <n v="3778917"/>
    <s v="carmen.gonzalez@ambientebogota.gov.co"/>
    <s v="Av Caracas No. 54 - 38"/>
    <s v="NO"/>
    <s v="NO"/>
    <s v="NO"/>
    <s v="Arbolado urbano"/>
    <s v="CD=Contratación Directa"/>
    <n v="4954580000"/>
    <s v="CONTRATACIÓN DIRECTA (LEY 1150 DE 2007)"/>
    <n v="16407"/>
    <n v="0"/>
    <s v="EJECUTAR 115.000 ACTUACIONES TÉCNICAS O JURÍDICAS DE EVALUACIÓN, CONTROL, SEGUIMIENTO Y PREVENCIÓN SOBRE EL ARBOLADO URBANO DE BOGOTÁ D.C."/>
    <s v="EJECUTAR 115.000 ACTUACIONES TÉCNICAS O JURÍDICAS DE EVALUACIÓN, CONTROL, SEGUIMIENTO Y PREVENCIÓN SOBRE EL ARBOLADO URBANO DE BOGOTÁ D.C."/>
    <s v="OK"/>
    <n v="20220170"/>
    <s v="20220170"/>
    <s v="OK"/>
    <s v="MIGUEL ANGEL ORTIZ GUEVARA"/>
    <s v="MIGUEL ANGEL ORTIZ GUEVARA"/>
    <s v="OK"/>
    <s v="PRESTAR SERVICIOS PROFESIONALES PARA EJECUTAR LAS ACTUACIONES TECNICAS DE EVALUACION, CONTROL Y SEGUIMIENTO AL ARBOLADO URBANO O PREVENCION DE SU RIESGO DE VOLCAMIENTO"/>
    <s v="PRESTAR SERVICIOS PROFESIONALES PARA EJECUTAR LAS ACTUACIONES TECNICAS DE EVALUACION, CONTROL Y SEGUIMIENTO AL ARBOLADO URBANO O PREVENCION DE SU RIESGO DE VOLCAMIENTO_x000a_"/>
    <s v="PRESTAR SERVICIOS PROFESIONALES PARA EJECUTAR LAS ACTUACIONES TECNICAS DE EVALUACION, CONTROL Y SEGUIMIENTO AL ARBOLADO URBANO O PREVENCION DE SU RIESGO DE VOLCAMIENTO"/>
    <s v="OK-PAA-PREDIS-Validar SIPSE"/>
    <s v="O232020200991131"/>
    <s v="O232020200991131"/>
    <s v="O232020200991131"/>
    <s v="OKs"/>
    <s v="1-100-F001"/>
    <s v="1-100-F001"/>
    <s v="1-100-F001"/>
    <s v="OKs"/>
    <n v="311"/>
    <n v="311"/>
    <s v="OK"/>
    <n v="44090000"/>
    <n v="44090000"/>
    <s v="OK"/>
    <n v="138"/>
    <n v="138"/>
    <s v="OK"/>
    <n v="44090000"/>
    <n v="44090000"/>
    <s v=""/>
    <s v="OK"/>
    <n v="7054400"/>
    <s v="EJECUCIÓN CONTRATO"/>
    <n v="2784"/>
    <n v="2784"/>
    <s v="Contratado"/>
    <n v="0"/>
    <n v="0"/>
  </r>
  <r>
    <s v="332022_7710"/>
    <s v="164122784"/>
    <n v="7710"/>
    <s v="332022_7710"/>
    <n v="332022"/>
    <n v="7710"/>
    <n v="16412"/>
    <n v="2784"/>
    <s v="EJECUTAR 115.000 ACTUACIONES TÉCNICAS O JURÍDICAS DE EVALUACIÓN, CONTROL, SEGUIMIENTO Y PREVENCIÓN SOBRE EL ARBOLADO URBANO DE BOGOTÁ D.C.  //  O232020200991131 - SERVICIOS DE LA ADMINISTRACIÓN PÚBLICA RELACIONADOS CON LA AGRICULTURA, SILVICULTURA, PESCA Y CAZA  //  1-100-F001-VA-RECURSOS DISTRITO"/>
    <s v="O23011602330000007710"/>
    <s v="CONTROL A LOS FACTORES DE DETERIORO DEL ARBOLADO URBANO Y LA FLORA EN BOGOTÁ."/>
    <s v="ARBOLADO URBANO Y FLORA"/>
    <s v="237 - AUMENTAR EN UN 15% LAS ACTUACIONES TÉCNICAS O JURÍDICAS DE EVALUACIÓN, CONTROL, SEGUIMIENTO Y PREVENCIÓN PARA LA PROTECCIÓN Y CONSERVACIÓN DEL RECURSO ARBÓREO DE LA CIUDAD."/>
    <s v="AUMENTAR EL CONTROL A LOS FACTORES DE DETERIORO DEL ARBOLADO URBANO Y LA FLORA EN BOGOTÁ D.C."/>
    <s v="AUMENTAR LA GESTIÓN SOBRE EL ARBOLADO URBANO."/>
    <s v="EVALUACIÓN, CONTROL, SEGUIMIENTO Y PREVENCIÓN SOBRE EL ARBOLADO URBANO Y LA FLORA MADERABLE Y NO MADERABLE"/>
    <x v="0"/>
    <s v="O232020200991131"/>
    <s v="SERVICIOS DE LA ADMINISTRACIÓN PÚBLICA RELACIONADOS CON LA AGRICULTURA, SILVICULTURA, PESCA Y CAZA"/>
    <s v="1-100-F001-VA-RECURSOS DISTRITO"/>
    <n v="0"/>
    <s v="PRESTAR SERVICIOS PROFESIONALES PARA EJECUTAR LAS ACTUACIONES TÉCNICAS DE EVALUACIÓN, CONTROL Y SEGUIMIENTO AL ARBOLADO URBANO O PREVENCIÓN DE SU RIESGO DE VOLCAMIENTO."/>
    <s v="CCE-16"/>
    <s v="CONTRATACIÓN DIRECTA"/>
    <n v="0"/>
    <s v="SI"/>
    <s v="80111600"/>
    <n v="1"/>
    <n v="1"/>
    <n v="10"/>
    <n v="1"/>
    <n v="11"/>
    <n v="44090000"/>
    <n v="0"/>
    <n v="0"/>
    <n v="0"/>
    <s v="3204004_Documentos de lineamientos técnicos para la gestión de la información y el conocimiento ambiental"/>
    <s v="DOCUMENTOS DE LINEAMIENTOS TÉCNICOS PARA LA GESTIÓN DE LA INFORMACIÓN Y EL CONOCIMIENTO AMBIENTAL"/>
    <n v="0"/>
    <n v="0"/>
    <s v="SUBDIRECCIÓN DE SILVICULTURA, FLORA Y FAUNA SILVESTRE"/>
    <s v="NÉSTOR LEONARDO SALAMANCA CÓRDOBA"/>
    <n v="20221286"/>
    <n v="1484"/>
    <n v="44585"/>
    <n v="44090000"/>
    <n v="1042"/>
    <n v="44587"/>
    <n v="44090000"/>
    <n v="0"/>
    <n v="4409000"/>
    <s v="SUBDIRECCIÓN CONTRACTUAL"/>
    <s v="CO-DC-11001"/>
    <s v="CARMEN ROCÍO GONZÁLEZ CANTOR - Subdirectora de Silvicultura, Flora y Fauna Silvestre"/>
    <n v="3778917"/>
    <s v="carmen.gonzalez@ambientebogota.gov.co"/>
    <s v="Av Caracas No. 54 - 38"/>
    <s v="NO"/>
    <s v="NO"/>
    <s v="NO"/>
    <s v="Arbolado urbano"/>
    <s v="CD=Contratación Directa"/>
    <n v="4954580000"/>
    <s v="CONTRATACIÓN DIRECTA (LEY 1150 DE 2007)"/>
    <n v="16412"/>
    <n v="0"/>
    <s v="EJECUTAR 115.000 ACTUACIONES TÉCNICAS O JURÍDICAS DE EVALUACIÓN, CONTROL, SEGUIMIENTO Y PREVENCIÓN SOBRE EL ARBOLADO URBANO DE BOGOTÁ D.C."/>
    <s v="EJECUTAR 115.000 ACTUACIONES TÉCNICAS O JURÍDICAS DE EVALUACIÓN, CONTROL, SEGUIMIENTO Y PREVENCIÓN SOBRE EL ARBOLADO URBANO DE BOGOTÁ D.C."/>
    <s v="OK"/>
    <n v="20221286"/>
    <s v="20221286"/>
    <s v="OK"/>
    <s v="NESTOR LEONARDO SALAMANCA CORDOBA"/>
    <s v="NESTOR LEONARDO SALAMANCA CORDOBA"/>
    <s v="OK"/>
    <s v="PRESTAR SERVICIOS PROFESIONALES PARA EJECUTAR LAS ACTUACIONES TECNICAS DE EVALUACION, CONTROL Y SEGUIMIENTO AL ARBOLADO URBANO O PREVENCION DE SU RIESGO DE VOLCAMIENTO"/>
    <s v="PRESTAR SERVICIOS PROFESIONALES PARA EJECUTAR LAS ACTUACIONES TECNICAS DE EVALUACION, CONTROL Y SEGUIMIENTO AL ARBOLADO URBANO O PREVENCION DE SU RIESGO DE VOLCAMIENTO_x000a_"/>
    <s v="PRESTAR SERVICIOS PROFESIONALES PARA EJECUTAR LAS ACTUACIONES TECNICAS DE EVALUACION, CONTROL Y SEGUIMIENTO AL ARBOLADO URBANO O PREVENCION DE SU RIESGO DE VOLCAMIENTO"/>
    <s v="OK-PAA-PREDIS-Validar SIPSE"/>
    <s v="O232020200991131"/>
    <s v="O232020200991131"/>
    <s v="O232020200991131"/>
    <s v="OKs"/>
    <s v="1-100-F001"/>
    <s v="1-100-F001"/>
    <s v="1-100-F001"/>
    <s v="OKs"/>
    <n v="1484"/>
    <n v="1484"/>
    <s v="OK"/>
    <n v="44090000"/>
    <n v="44090000"/>
    <s v="OK"/>
    <n v="1042"/>
    <n v="1042"/>
    <s v="OK"/>
    <n v="44090000"/>
    <n v="44090000"/>
    <s v=""/>
    <s v="OK"/>
    <n v="4409000"/>
    <s v="EJECUCIÓN CONTRATO"/>
    <n v="2784"/>
    <n v="2784"/>
    <s v="Contratado"/>
    <n v="0"/>
    <n v="0"/>
  </r>
  <r>
    <s v="342022_7710"/>
    <s v="164132784"/>
    <n v="7710"/>
    <s v="342022_7710"/>
    <n v="342022"/>
    <n v="7710"/>
    <n v="16413"/>
    <n v="2784"/>
    <s v="EJECUTAR 115.000 ACTUACIONES TÉCNICAS O JURÍDICAS DE EVALUACIÓN, CONTROL, SEGUIMIENTO Y PREVENCIÓN SOBRE EL ARBOLADO URBANO DE BOGOTÁ D.C.  //  O232020200991131 - SERVICIOS DE LA ADMINISTRACIÓN PÚBLICA RELACIONADOS CON LA AGRICULTURA, SILVICULTURA, PESCA Y CAZA  //  1-100-F001-VA-RECURSOS DISTRITO"/>
    <s v="O23011602330000007710"/>
    <s v="CONTROL A LOS FACTORES DE DETERIORO DEL ARBOLADO URBANO Y LA FLORA EN BOGOTÁ."/>
    <s v="ARBOLADO URBANO Y FLORA"/>
    <s v="237 - AUMENTAR EN UN 15% LAS ACTUACIONES TÉCNICAS O JURÍDICAS DE EVALUACIÓN, CONTROL, SEGUIMIENTO Y PREVENCIÓN PARA LA PROTECCIÓN Y CONSERVACIÓN DEL RECURSO ARBÓREO DE LA CIUDAD."/>
    <s v="AUMENTAR EL CONTROL A LOS FACTORES DE DETERIORO DEL ARBOLADO URBANO Y LA FLORA EN BOGOTÁ D.C."/>
    <s v="AUMENTAR LA GESTIÓN SOBRE EL ARBOLADO URBANO."/>
    <s v="EVALUACIÓN, CONTROL, SEGUIMIENTO Y PREVENCIÓN SOBRE EL ARBOLADO URBANO Y LA FLORA MADERABLE Y NO MADERABLE"/>
    <x v="0"/>
    <s v="O232020200991131"/>
    <s v="SERVICIOS DE LA ADMINISTRACIÓN PÚBLICA RELACIONADOS CON LA AGRICULTURA, SILVICULTURA, PESCA Y CAZA"/>
    <s v="1-100-F001-VA-RECURSOS DISTRITO"/>
    <n v="0"/>
    <s v="PRESTAR SERVICIOS PROFESIONALES PARA EJECUTAR LAS ACTUACIONES TÉCNICAS DE EVALUACIÓN, CONTROL Y SEGUIMIENTO AL ARBOLADO URBANO O PREVENCIÓN DE SU RIESGO DE VOLCAMIENTO."/>
    <s v="CCE-16"/>
    <s v="CONTRATACIÓN DIRECTA"/>
    <n v="0"/>
    <s v="SI"/>
    <s v="80111600"/>
    <n v="1"/>
    <n v="1"/>
    <n v="10"/>
    <n v="1"/>
    <n v="11"/>
    <n v="44090000"/>
    <n v="0"/>
    <n v="0"/>
    <n v="0"/>
    <s v="3204004_Documentos de lineamientos técnicos para la gestión de la información y el conocimiento ambiental"/>
    <s v="DOCUMENTOS DE LINEAMIENTOS TÉCNICOS PARA LA GESTIÓN DE LA INFORMACIÓN Y EL CONOCIMIENTO AMBIENTAL"/>
    <n v="0"/>
    <n v="0"/>
    <s v="SUBDIRECCIÓN DE SILVICULTURA, FLORA Y FAUNA SILVESTRE"/>
    <s v="CAMILO ANDRES BUENAVENTURA GONZALEZ"/>
    <n v="20221245"/>
    <n v="1410"/>
    <n v="44584"/>
    <n v="44090000"/>
    <n v="1526"/>
    <n v="44589"/>
    <n v="44090000"/>
    <n v="0"/>
    <n v="4409000"/>
    <s v="SUBDIRECCIÓN CONTRACTUAL"/>
    <s v="CO-DC-11001"/>
    <s v="CARMEN ROCÍO GONZÁLEZ CANTOR - Subdirectora de Silvicultura, Flora y Fauna Silvestre"/>
    <n v="3778917"/>
    <s v="carmen.gonzalez@ambientebogota.gov.co"/>
    <s v="Av Caracas No. 54 - 38"/>
    <s v="NO"/>
    <s v="NO"/>
    <s v="NO"/>
    <s v="Arbolado urbano"/>
    <s v="CD=Contratación Directa"/>
    <n v="4954580000"/>
    <s v="CONTRATACIÓN DIRECTA (LEY 1150 DE 2007)"/>
    <n v="16413"/>
    <n v="0"/>
    <s v="EJECUTAR 115.000 ACTUACIONES TÉCNICAS O JURÍDICAS DE EVALUACIÓN, CONTROL, SEGUIMIENTO Y PREVENCIÓN SOBRE EL ARBOLADO URBANO DE BOGOTÁ D.C."/>
    <s v="EJECUTAR 115.000 ACTUACIONES TÉCNICAS O JURÍDICAS DE EVALUACIÓN, CONTROL, SEGUIMIENTO Y PREVENCIÓN SOBRE EL ARBOLADO URBANO DE BOGOTÁ D.C."/>
    <s v="OK"/>
    <n v="20221245"/>
    <s v="20221245"/>
    <s v="OK"/>
    <s v="CAMILO ANDRES BUENAVENTURA GONZALEZ"/>
    <s v="CAMILO ANDRES BUENAVENTURA GONZALEZ"/>
    <s v="OK"/>
    <s v="PRESTAR SERVICIOS PROFESIONALES PARA EJECUTAR LAS ACTUACIONES TECNICAS DE EVALUACION, CONTROL Y SEGUIMIENTO AL ARBOLADO URBANO O PREVENCION DE SU RIESGO DE VOLCAMIENTO"/>
    <s v="PRESTAR SERVICIOS PROFESIONALES PARA EJECUTAR LAS ACTUACIONES TECNICAS DE EVALUACION, CONTROL Y SEGUIMIENTO AL ARBOLADO URBANO O PREVENCION DE SU RIESGO DE VOLCAMIENTO_x000a_"/>
    <s v="PRESTAR SERVICIOS PROFESIONALES PARA EJECUTAR LAS ACTUACIONES TECNICAS DE EVALUACION, CONTROL Y SEGUIMIENTO AL ARBOLADO URBANO O PREVENCION DE SU RIESGO DE VOLCAMIENTO"/>
    <s v="OK-PAA-PREDIS-Validar SIPSE"/>
    <s v="O232020200991131"/>
    <s v="O232020200991131"/>
    <s v="O232020200991131"/>
    <s v="OKs"/>
    <s v="1-100-F001"/>
    <s v="1-100-F001"/>
    <s v="1-100-F001"/>
    <s v="OKs"/>
    <n v="1410"/>
    <n v="1410"/>
    <s v="OK"/>
    <n v="44090000"/>
    <n v="44090000"/>
    <s v="OK"/>
    <n v="1526"/>
    <n v="1526"/>
    <s v="OK"/>
    <n v="44090000"/>
    <n v="44090000"/>
    <s v=""/>
    <s v="OK"/>
    <n v="4409000"/>
    <s v="EJECUCIÓN CONTRATO"/>
    <n v="2784"/>
    <n v="2784"/>
    <s v="Contratado"/>
    <n v="0"/>
    <n v="0"/>
  </r>
  <r>
    <s v="352022_7710"/>
    <s v="164182784"/>
    <n v="7710"/>
    <s v="352022_7710"/>
    <n v="352022"/>
    <n v="7710"/>
    <n v="16418"/>
    <n v="2784"/>
    <s v="EJECUTAR 115.000 ACTUACIONES TÉCNICAS O JURÍDICAS DE EVALUACIÓN, CONTROL, SEGUIMIENTO Y PREVENCIÓN SOBRE EL ARBOLADO URBANO DE BOGOTÁ D.C.  //  O232020200991131 - SERVICIOS DE LA ADMINISTRACIÓN PÚBLICA RELACIONADOS CON LA AGRICULTURA, SILVICULTURA, PESCA Y CAZA  //  1-100-F001-VA-RECURSOS DISTRITO"/>
    <s v="O23011602330000007710"/>
    <s v="CONTROL A LOS FACTORES DE DETERIORO DEL ARBOLADO URBANO Y LA FLORA EN BOGOTÁ."/>
    <s v="ARBOLADO URBANO Y FLORA"/>
    <s v="237 - AUMENTAR EN UN 15% LAS ACTUACIONES TÉCNICAS O JURÍDICAS DE EVALUACIÓN, CONTROL, SEGUIMIENTO Y PREVENCIÓN PARA LA PROTECCIÓN Y CONSERVACIÓN DEL RECURSO ARBÓREO DE LA CIUDAD."/>
    <s v="AUMENTAR EL CONTROL A LOS FACTORES DE DETERIORO DEL ARBOLADO URBANO Y LA FLORA EN BOGOTÁ D.C."/>
    <s v="AUMENTAR LA GESTIÓN SOBRE EL ARBOLADO URBANO."/>
    <s v="EVALUACIÓN, CONTROL, SEGUIMIENTO Y PREVENCIÓN SOBRE EL ARBOLADO URBANO Y LA FLORA MADERABLE Y NO MADERABLE"/>
    <x v="0"/>
    <s v="O232020200991131"/>
    <s v="SERVICIOS DE LA ADMINISTRACIÓN PÚBLICA RELACIONADOS CON LA AGRICULTURA, SILVICULTURA, PESCA Y CAZA"/>
    <s v="1-100-F001-VA-RECURSOS DISTRITO"/>
    <n v="0"/>
    <s v="PRESTAR SERVICIOS PROFESIONALES PARA EJECUTAR LAS ACTUACIONES TÉCNICAS DE EVALUACIÓN, CONTROL Y SEGUIMIENTO AL ARBOLADO URBANO O PREVENCIÓN DE SU RIESGO DE VOLCAMIENTO."/>
    <s v="CCE-16"/>
    <s v="CONTRATACIÓN DIRECTA"/>
    <n v="0"/>
    <s v="SI"/>
    <s v="80111600"/>
    <n v="1"/>
    <n v="1"/>
    <n v="10"/>
    <n v="1"/>
    <n v="11"/>
    <n v="44090000"/>
    <n v="0"/>
    <n v="0"/>
    <n v="0"/>
    <s v="3204004_Documentos de lineamientos técnicos para la gestión de la información y el conocimiento ambiental"/>
    <s v="DOCUMENTOS DE LINEAMIENTOS TÉCNICOS PARA LA GESTIÓN DE LA INFORMACIÓN Y EL CONOCIMIENTO AMBIENTAL"/>
    <n v="0"/>
    <n v="0"/>
    <s v="SUBDIRECCIÓN DE SILVICULTURA, FLORA Y FAUNA SILVESTRE"/>
    <s v="JORGE ENRIQUE SUAREZ VELA"/>
    <n v="20221424"/>
    <n v="1298"/>
    <n v="44584"/>
    <n v="44090000"/>
    <n v="1305"/>
    <n v="44588"/>
    <n v="44090000"/>
    <n v="0"/>
    <n v="4409000"/>
    <s v="SUBDIRECCIÓN CONTRACTUAL"/>
    <s v="CO-DC-11001"/>
    <s v="CARMEN ROCÍO GONZÁLEZ CANTOR - Subdirectora de Silvicultura, Flora y Fauna Silvestre"/>
    <n v="3778917"/>
    <s v="carmen.gonzalez@ambientebogota.gov.co"/>
    <s v="Av Caracas No. 54 - 38"/>
    <s v="NO"/>
    <s v="NO"/>
    <s v="NO"/>
    <s v="Arbolado urbano"/>
    <s v="CD=Contratación Directa"/>
    <n v="4954580000"/>
    <s v="CONTRATACIÓN DIRECTA (LEY 1150 DE 2007)"/>
    <n v="16418"/>
    <n v="0"/>
    <s v="EJECUTAR 115.000 ACTUACIONES TÉCNICAS O JURÍDICAS DE EVALUACIÓN, CONTROL, SEGUIMIENTO Y PREVENCIÓN SOBRE EL ARBOLADO URBANO DE BOGOTÁ D.C."/>
    <s v="EJECUTAR 115.000 ACTUACIONES TÉCNICAS O JURÍDICAS DE EVALUACIÓN, CONTROL, SEGUIMIENTO Y PREVENCIÓN SOBRE EL ARBOLADO URBANO DE BOGOTÁ D.C."/>
    <s v="OK"/>
    <n v="20221424"/>
    <s v="20221424"/>
    <s v="OK"/>
    <s v="JORGE ENRIQUE SUAREZ VELA"/>
    <s v="JORGE ENRIQUE SUAREZ VELA"/>
    <s v="OK"/>
    <s v="PRESTAR SERVICIOS PROFESIONALES PARA EJECUTAR LAS ACTUACIONES TECNICAS DE EVALUACION, CONTROL Y SEGUIMIENTO AL ARBOLADO URBANO O PREVENCION DE SU RIESGO DE VOLCAMIENTO"/>
    <s v="PRESTAR SERVICIOS PROFESIONALES PARA EJECUTAR LAS ACTUACIONES TECNICAS DE EVALUACION, CONTROL Y SEGUIMIENTO AL ARBOLADO URBANO O PREVENCION DE SU RIESGO DE VOLCAMIENTO"/>
    <s v="PRESTAR SERVICIOS PROFESIONALES PARA EJECUTAR LAS ACTUACIONES TECNICAS DE EVALUACION, CONTROL Y SEGUIMIENTO AL ARBOLADO URBANO O PREVENCION DE SU RIESGO DE VOLCAMIENTO"/>
    <s v="OKs"/>
    <s v="O232020200991131"/>
    <s v="O232020200991131"/>
    <s v="O232020200991131"/>
    <s v="OKs"/>
    <s v="1-100-F001"/>
    <s v="1-100-F001"/>
    <s v="1-100-F001"/>
    <s v="OKs"/>
    <n v="1298"/>
    <n v="1298"/>
    <s v="OK"/>
    <n v="44090000"/>
    <n v="44090000"/>
    <s v="OK"/>
    <n v="1305"/>
    <n v="1305"/>
    <s v="OK"/>
    <n v="44090000"/>
    <n v="44090000"/>
    <s v=""/>
    <s v="OK"/>
    <n v="2498433"/>
    <s v="EJECUCIÓN CONTRATO"/>
    <n v="2784"/>
    <n v="2784"/>
    <s v="Contratado"/>
    <n v="0"/>
    <n v="0"/>
  </r>
  <r>
    <s v="362022_7710"/>
    <s v="164212784"/>
    <n v="7710"/>
    <s v="362022_7710"/>
    <n v="362022"/>
    <n v="7710"/>
    <n v="16421"/>
    <n v="2784"/>
    <s v="EJECUTAR 115.000 ACTUACIONES TÉCNICAS O JURÍDICAS DE EVALUACIÓN, CONTROL, SEGUIMIENTO Y PREVENCIÓN SOBRE EL ARBOLADO URBANO DE BOGOTÁ D.C.  //  O232020200991131 - SERVICIOS DE LA ADMINISTRACIÓN PÚBLICA RELACIONADOS CON LA AGRICULTURA, SILVICULTURA, PESCA Y CAZA  //  1-100-F001-VA-RECURSOS DISTRITO"/>
    <s v="O23011602330000007710"/>
    <s v="CONTROL A LOS FACTORES DE DETERIORO DEL ARBOLADO URBANO Y LA FLORA EN BOGOTÁ."/>
    <s v="ARBOLADO URBANO Y FLORA"/>
    <s v="237 - AUMENTAR EN UN 15% LAS ACTUACIONES TÉCNICAS O JURÍDICAS DE EVALUACIÓN, CONTROL, SEGUIMIENTO Y PREVENCIÓN PARA LA PROTECCIÓN Y CONSERVACIÓN DEL RECURSO ARBÓREO DE LA CIUDAD."/>
    <s v="AUMENTAR EL CONTROL A LOS FACTORES DE DETERIORO DEL ARBOLADO URBANO Y LA FLORA EN BOGOTÁ D.C."/>
    <s v="AUMENTAR LA GESTIÓN SOBRE EL ARBOLADO URBANO."/>
    <s v="EVALUACIÓN, CONTROL, SEGUIMIENTO Y PREVENCIÓN SOBRE EL ARBOLADO URBANO Y LA FLORA MADERABLE Y NO MADERABLE"/>
    <x v="0"/>
    <s v="O232020200991131"/>
    <s v="SERVICIOS DE LA ADMINISTRACIÓN PÚBLICA RELACIONADOS CON LA AGRICULTURA, SILVICULTURA, PESCA Y CAZA"/>
    <s v="1-100-F001-VA-RECURSOS DISTRITO"/>
    <n v="0"/>
    <s v="PRESTAR SERVICIOS PROFESIONALES PARA EJECUTAR LAS ACTUACIONES TÉCNICAS DE EVALUACIÓN, CONTROL Y SEGUIMIENTO AL ARBOLADO URBANO O PREVENCIÓN DE SU RIESGO DE VOLCAMIENTO."/>
    <s v="CCE-16"/>
    <s v="CONTRATACIÓN DIRECTA"/>
    <n v="0"/>
    <s v="SI"/>
    <s v="80111600"/>
    <n v="1"/>
    <n v="1"/>
    <n v="10"/>
    <n v="1"/>
    <n v="11"/>
    <n v="44090000"/>
    <n v="0"/>
    <n v="0"/>
    <n v="0"/>
    <s v="3204004_Documentos de lineamientos técnicos para la gestión de la información y el conocimiento ambiental"/>
    <s v="DOCUMENTOS DE LINEAMIENTOS TÉCNICOS PARA LA GESTIÓN DE LA INFORMACIÓN Y EL CONOCIMIENTO AMBIENTAL"/>
    <n v="0"/>
    <n v="0"/>
    <s v="SUBDIRECCIÓN DE SILVICULTURA, FLORA Y FAUNA SILVESTRE"/>
    <s v="DIANA MARIA ARIAS QUEVEDO"/>
    <n v="20221187"/>
    <n v="1390"/>
    <n v="44584"/>
    <n v="44090000"/>
    <n v="1515"/>
    <n v="44589"/>
    <n v="44090000"/>
    <n v="0"/>
    <n v="4409000"/>
    <s v="SUBDIRECCIÓN CONTRACTUAL"/>
    <s v="CO-DC-11001"/>
    <s v="CARMEN ROCÍO GONZÁLEZ CANTOR - Subdirectora de Silvicultura, Flora y Fauna Silvestre"/>
    <n v="3778917"/>
    <s v="carmen.gonzalez@ambientebogota.gov.co"/>
    <s v="Av Caracas No. 54 - 38"/>
    <s v="NO"/>
    <s v="NO"/>
    <s v="NO"/>
    <s v="Arbolado urbano"/>
    <s v="CD=Contratación Directa"/>
    <n v="4954580000"/>
    <s v="CONTRATACIÓN DIRECTA (LEY 1150 DE 2007)"/>
    <n v="16421"/>
    <n v="0"/>
    <s v="EJECUTAR 115.000 ACTUACIONES TÉCNICAS O JURÍDICAS DE EVALUACIÓN, CONTROL, SEGUIMIENTO Y PREVENCIÓN SOBRE EL ARBOLADO URBANO DE BOGOTÁ D.C."/>
    <s v="EJECUTAR 115.000 ACTUACIONES TÉCNICAS O JURÍDICAS DE EVALUACIÓN, CONTROL, SEGUIMIENTO Y PREVENCIÓN SOBRE EL ARBOLADO URBANO DE BOGOTÁ D.C."/>
    <s v="OK"/>
    <n v="20221187"/>
    <s v="20221187"/>
    <s v="OK"/>
    <s v="DIANA MARIA ARIAS QUEVEDO"/>
    <s v="DIANA MARIA ARIAS QUEVEDO"/>
    <s v="OK"/>
    <s v="PRESTAR SERVICIOS PROFESIONALES PARA EJECUTAR LAS ACTUACIONES TECNICAS DE EVALUACION, CONTROL Y SEGUIMIENTO AL ARBOLADO URBANO O PREVENCION DE SU RIESGO DE VOLCAMIENTO"/>
    <s v="PRESTAR SERVICIOS PROFESIONALES PARA EJECUTAR LAS ACTUACIONES TECNICAS DE EVALUACION, CONTROL Y SEGUIMIENTO AL ARBOLADO URBANO O PREVENCION DE SU RIESGO DE VOLCAMIENTO_x000a_"/>
    <s v="PRESTAR SERVICIOS PROFESIONALES PARA EJECUTAR LAS ACTUACIONES TECNICAS DE EVALUACION, CONTROL Y SEGUIMIENTO AL ARBOLADO URBANO O PREVENCION DE SU RIESGO DE VOLCAMIENTO"/>
    <s v="OK-PAA-PREDIS-Validar SIPSE"/>
    <s v="O232020200991131"/>
    <s v="O232020200991131"/>
    <s v="O232020200991131"/>
    <s v="OKs"/>
    <s v="1-100-F001"/>
    <s v="1-100-F001"/>
    <s v="1-100-F001"/>
    <s v="OKs"/>
    <n v="1390"/>
    <n v="1390"/>
    <s v="OK"/>
    <n v="44090000"/>
    <n v="44090000"/>
    <s v="OK"/>
    <n v="1515"/>
    <n v="1515"/>
    <s v="OK"/>
    <n v="44090000"/>
    <n v="44090000"/>
    <s v=""/>
    <s v="OK"/>
    <n v="4409000"/>
    <s v="EJECUCIÓN CONTRATO"/>
    <n v="2784"/>
    <n v="2784"/>
    <s v="Contratado"/>
    <n v="0"/>
    <n v="0"/>
  </r>
  <r>
    <s v="372022_7710"/>
    <s v="164242784"/>
    <n v="7710"/>
    <s v="372022_7710"/>
    <n v="372022"/>
    <n v="7710"/>
    <n v="16424"/>
    <n v="2784"/>
    <s v="EJECUTAR 115.000 ACTUACIONES TÉCNICAS O JURÍDICAS DE EVALUACIÓN, CONTROL, SEGUIMIENTO Y PREVENCIÓN SOBRE EL ARBOLADO URBANO DE BOGOTÁ D.C.  //  O232020200991131 - SERVICIOS DE LA ADMINISTRACIÓN PÚBLICA RELACIONADOS CON LA AGRICULTURA, SILVICULTURA, PESCA Y CAZA  //  1-100-F001-VA-RECURSOS DISTRITO"/>
    <s v="O23011602330000007710"/>
    <s v="CONTROL A LOS FACTORES DE DETERIORO DEL ARBOLADO URBANO Y LA FLORA EN BOGOTÁ."/>
    <s v="ARBOLADO URBANO Y FLORA"/>
    <s v="237 - AUMENTAR EN UN 15% LAS ACTUACIONES TÉCNICAS O JURÍDICAS DE EVALUACIÓN, CONTROL, SEGUIMIENTO Y PREVENCIÓN PARA LA PROTECCIÓN Y CONSERVACIÓN DEL RECURSO ARBÓREO DE LA CIUDAD."/>
    <s v="AUMENTAR EL CONTROL A LOS FACTORES DE DETERIORO DEL ARBOLADO URBANO Y LA FLORA EN BOGOTÁ D.C."/>
    <s v="AUMENTAR LA GESTIÓN SOBRE EL ARBOLADO URBANO."/>
    <s v="EVALUACIÓN, CONTROL, SEGUIMIENTO Y PREVENCIÓN SOBRE EL ARBOLADO URBANO Y LA FLORA MADERABLE Y NO MADERABLE"/>
    <x v="0"/>
    <s v="O232020200991131"/>
    <s v="SERVICIOS DE LA ADMINISTRACIÓN PÚBLICA RELACIONADOS CON LA AGRICULTURA, SILVICULTURA, PESCA Y CAZA"/>
    <s v="1-100-F001-VA-RECURSOS DISTRITO"/>
    <n v="0"/>
    <s v="PRESTAR SERVICIOS PROFESIONALES PARA EJECUTAR LAS ACTUACIONES TÉCNICAS DE EVALUACIÓN, CONTROL Y SEGUIMIENTO AL ARBOLADO URBANO O PREVENCIÓN DE SU RIESGO DE VOLCAMIENTO."/>
    <s v="CCE-16"/>
    <s v="CONTRATACIÓN DIRECTA"/>
    <n v="0"/>
    <s v="SI"/>
    <s v="80111600"/>
    <n v="1"/>
    <n v="1"/>
    <n v="10"/>
    <n v="1"/>
    <n v="11"/>
    <n v="44090000"/>
    <n v="0"/>
    <n v="0"/>
    <n v="0"/>
    <s v="3204004_Documentos de lineamientos técnicos para la gestión de la información y el conocimiento ambiental"/>
    <s v="DOCUMENTOS DE LINEAMIENTOS TÉCNICOS PARA LA GESTIÓN DE LA INFORMACIÓN Y EL CONOCIMIENTO AMBIENTAL"/>
    <n v="0"/>
    <n v="0"/>
    <s v="SUBDIRECCIÓN DE SILVICULTURA, FLORA Y FAUNA SILVESTRE"/>
    <s v="ROSMARY  OTALORA ALVARADO"/>
    <n v="20220615"/>
    <n v="692"/>
    <n v="44578"/>
    <n v="44090000"/>
    <n v="619"/>
    <n v="44583"/>
    <n v="44090000"/>
    <n v="0"/>
    <n v="4409000"/>
    <s v="SUBDIRECCIÓN CONTRACTUAL"/>
    <s v="CO-DC-11001"/>
    <s v="CARMEN ROCÍO GONZÁLEZ CANTOR - Subdirectora de Silvicultura, Flora y Fauna Silvestre"/>
    <n v="3778917"/>
    <s v="carmen.gonzalez@ambientebogota.gov.co"/>
    <s v="Av Caracas No. 54 - 38"/>
    <s v="NO"/>
    <s v="NO"/>
    <s v="NO"/>
    <s v="Arbolado urbano"/>
    <s v="CD=Contratación Directa"/>
    <n v="4954580000"/>
    <s v="CONTRATACIÓN DIRECTA (LEY 1150 DE 2007)"/>
    <n v="16424"/>
    <n v="0"/>
    <s v="EJECUTAR 115.000 ACTUACIONES TÉCNICAS O JURÍDICAS DE EVALUACIÓN, CONTROL, SEGUIMIENTO Y PREVENCIÓN SOBRE EL ARBOLADO URBANO DE BOGOTÁ D.C."/>
    <s v="EJECUTAR 115.000 ACTUACIONES TÉCNICAS O JURÍDICAS DE EVALUACIÓN, CONTROL, SEGUIMIENTO Y PREVENCIÓN SOBRE EL ARBOLADO URBANO DE BOGOTÁ D.C."/>
    <s v="OK"/>
    <n v="20220615"/>
    <s v="20220615"/>
    <s v="OK"/>
    <s v="ROSMARY OTALORA ALVARADO"/>
    <s v="ROSMARY OTALORA ALVARADO"/>
    <s v="OK"/>
    <s v="PRESTAR SERVICIOS PROFESIONALES PARA EJECUTAR LAS ACTUACIONES TECNICAS DE EVALUACION, CONTROL Y SEGUIMIENTO AL ARBOLADO URBANO O PREVENCION DE SU RIESGO DE VOLCAMIENTO"/>
    <s v="PRESTAR SERVICIOS PROFESIONALES PARA EJECUTAR LAS ACTUACIONES TECNICAS DE EVALUACION, CONTROL Y SEGUIMIENTO AL ARBOLADO URBANO O PREVENCION DE SU RIESGO DE VOLCAMIENTO_x000a_"/>
    <s v="PRESTAR SERVICIOS PROFESIONALES PARA EJECUTAR LAS ACTUACIONES TECNICASDE EVALUACION, CONTROL Y SEGUIMIENTO AL ARBOLADO URBANO O PREVENCION DESU RIESGO DE VOLCAMIENTO"/>
    <s v="Validar"/>
    <s v="O232020200991131"/>
    <s v="O232020200991131"/>
    <s v="O232020200991131"/>
    <s v="OKs"/>
    <s v="1-100-F001"/>
    <s v="1-100-F001"/>
    <s v="1-100-F001"/>
    <s v="OKs"/>
    <n v="692"/>
    <n v="692"/>
    <s v="OK"/>
    <n v="44090000"/>
    <n v="44090000"/>
    <s v="OK"/>
    <n v="619"/>
    <n v="619"/>
    <s v="OK"/>
    <n v="44090000"/>
    <n v="44090000"/>
    <s v=""/>
    <s v="OK"/>
    <n v="0"/>
    <s v="EJECUCIÓN CONTRATO"/>
    <n v="2784"/>
    <n v="2784"/>
    <s v="Contratado"/>
    <n v="0"/>
    <n v="0"/>
  </r>
  <r>
    <s v="382022_7710"/>
    <s v="164312784"/>
    <n v="7710"/>
    <s v="382022_7710"/>
    <n v="382022"/>
    <n v="7710"/>
    <n v="16431"/>
    <n v="2784"/>
    <s v="EJECUTAR 115.000 ACTUACIONES TÉCNICAS O JURÍDICAS DE EVALUACIÓN, CONTROL, SEGUIMIENTO Y PREVENCIÓN SOBRE EL ARBOLADO URBANO DE BOGOTÁ D.C.  //  O232020200991131 - SERVICIOS DE LA ADMINISTRACIÓN PÚBLICA RELACIONADOS CON LA AGRICULTURA, SILVICULTURA, PESCA Y CAZA  //  1-100-F001-VA-RECURSOS DISTRITO"/>
    <s v="O23011602330000007710"/>
    <s v="CONTROL A LOS FACTORES DE DETERIORO DEL ARBOLADO URBANO Y LA FLORA EN BOGOTÁ."/>
    <s v="ARBOLADO URBANO Y FLORA"/>
    <s v="237 - AUMENTAR EN UN 15% LAS ACTUACIONES TÉCNICAS O JURÍDICAS DE EVALUACIÓN, CONTROL, SEGUIMIENTO Y PREVENCIÓN PARA LA PROTECCIÓN Y CONSERVACIÓN DEL RECURSO ARBÓREO DE LA CIUDAD."/>
    <s v="AUMENTAR EL CONTROL A LOS FACTORES DE DETERIORO DEL ARBOLADO URBANO Y LA FLORA EN BOGOTÁ D.C."/>
    <s v="AUMENTAR LA GESTIÓN SOBRE EL ARBOLADO URBANO."/>
    <s v="EVALUACIÓN, CONTROL, SEGUIMIENTO Y PREVENCIÓN SOBRE EL ARBOLADO URBANO Y LA FLORA MADERABLE Y NO MADERABLE"/>
    <x v="0"/>
    <s v="O232020200991131"/>
    <s v="SERVICIOS DE LA ADMINISTRACIÓN PÚBLICA RELACIONADOS CON LA AGRICULTURA, SILVICULTURA, PESCA Y CAZA"/>
    <s v="1-100-F001-VA-RECURSOS DISTRITO"/>
    <n v="0"/>
    <s v="PRESTAR SERVICIOS PROFESIONALES PARA EJECUTAR LAS ACTUACIONES TÉCNICAS DE EVALUACIÓN, CONTROL Y SEGUIMIENTO AL ARBOLADO URBANO O PREVENCIÓN DE SU RIESGO DE VOLCAMIENTO."/>
    <s v="CCE-16"/>
    <s v="CONTRATACIÓN DIRECTA"/>
    <n v="0"/>
    <s v="SI"/>
    <s v="80111600"/>
    <n v="1"/>
    <n v="1"/>
    <n v="10"/>
    <n v="1"/>
    <n v="11"/>
    <n v="44090000"/>
    <n v="0"/>
    <n v="0"/>
    <n v="0"/>
    <s v="3204004_Documentos de lineamientos técnicos para la gestión de la información y el conocimiento ambiental"/>
    <s v="DOCUMENTOS DE LINEAMIENTOS TÉCNICOS PARA LA GESTIÓN DE LA INFORMACIÓN Y EL CONOCIMIENTO AMBIENTAL"/>
    <n v="0"/>
    <n v="0"/>
    <s v="SUBDIRECCIÓN DE SILVICULTURA, FLORA Y FAUNA SILVESTRE"/>
    <s v="MONICA  FIGUEROA GARCIA"/>
    <n v="20221444"/>
    <n v="1599"/>
    <n v="44586"/>
    <n v="44090000"/>
    <n v="1306"/>
    <n v="44588"/>
    <n v="44090000"/>
    <n v="0"/>
    <n v="4409000"/>
    <s v="SUBDIRECCIÓN CONTRACTUAL"/>
    <s v="CO-DC-11001"/>
    <s v="CARMEN ROCÍO GONZÁLEZ CANTOR - Subdirectora de Silvicultura, Flora y Fauna Silvestre"/>
    <n v="3778917"/>
    <s v="carmen.gonzalez@ambientebogota.gov.co"/>
    <s v="Av Caracas No. 54 - 38"/>
    <s v="NO"/>
    <s v="NO"/>
    <s v="NO"/>
    <s v="Arbolado urbano"/>
    <s v="CD=Contratación Directa"/>
    <n v="4954580000"/>
    <s v="CONTRATACIÓN DIRECTA (LEY 1150 DE 2007)"/>
    <n v="16431"/>
    <n v="0"/>
    <s v="EJECUTAR 115.000 ACTUACIONES TÉCNICAS O JURÍDICAS DE EVALUACIÓN, CONTROL, SEGUIMIENTO Y PREVENCIÓN SOBRE EL ARBOLADO URBANO DE BOGOTÁ D.C."/>
    <s v="EJECUTAR 115.000 ACTUACIONES TÉCNICAS O JURÍDICAS DE EVALUACIÓN, CONTROL, SEGUIMIENTO Y PREVENCIÓN SOBRE EL ARBOLADO URBANO DE BOGOTÁ D.C."/>
    <s v="OK"/>
    <n v="20221444"/>
    <s v="20221444"/>
    <s v="OK"/>
    <s v="MONICA FIGUEROA GARCIA"/>
    <s v="MONICA FIGUEROA GARCIA"/>
    <s v="OK"/>
    <s v="PRESTAR SERVICIOS PROFESIONALES PARA EJECUTAR LAS ACTUACIONES TECNICAS DE EVALUACION, CONTROL Y SEGUIMIENTO AL ARBOLADO URBANO O PREVENCION DE SU RIESGO DE VOLCAMIENTO"/>
    <s v="PRESTAR SERVICIOS PROFESIONALES PARA EJECUTAR LAS ACTUACIONES TECNICAS DE EVALUACION, CONTROL Y SEGUIMIENTO AL ARBOLADO URBANO O PREVENCION DE SU RIESGO DE VOLCAMIENTO_x000a_"/>
    <s v="PRESTAR SERVICIOS PROFESIONALES PARA EJECUTAR LAS ACTUACIONES TECNICASDE EVALUACION, CONTROL Y SEGUIMIENTO AL ARBOLADO URBANO O PREVENCION DESU RIESGO DE VOLCAMIENTO"/>
    <s v="Validar"/>
    <s v="O232020200991131"/>
    <s v="O232020200991131"/>
    <s v="O232020200991131"/>
    <s v="OKs"/>
    <s v="1-100-F001"/>
    <s v="1-100-F001"/>
    <s v="1-100-F001"/>
    <s v="OKs"/>
    <n v="1599"/>
    <n v="1599"/>
    <s v="OK"/>
    <n v="44090000"/>
    <n v="44090000"/>
    <s v="OK"/>
    <n v="1306"/>
    <n v="1306"/>
    <s v="OK"/>
    <n v="44090000"/>
    <n v="44090000"/>
    <s v=""/>
    <s v="OK"/>
    <n v="4409000"/>
    <s v="EJECUCIÓN CONTRATO"/>
    <n v="2784"/>
    <n v="2784"/>
    <s v="Contratado"/>
    <n v="0"/>
    <n v="0"/>
  </r>
  <r>
    <s v="392022_7710"/>
    <s v="164342784"/>
    <n v="7710"/>
    <s v="392022_7710"/>
    <n v="392022"/>
    <n v="7710"/>
    <n v="16434"/>
    <n v="2784"/>
    <s v="EJECUTAR 115.000 ACTUACIONES TÉCNICAS O JURÍDICAS DE EVALUACIÓN, CONTROL, SEGUIMIENTO Y PREVENCIÓN SOBRE EL ARBOLADO URBANO DE BOGOTÁ D.C.  //  O232020200991131 - SERVICIOS DE LA ADMINISTRACIÓN PÚBLICA RELACIONADOS CON LA AGRICULTURA, SILVICULTURA, PESCA Y CAZA  //  1-100-F001-VA-RECURSOS DISTRITO"/>
    <s v="O23011602330000007710"/>
    <s v="CONTROL A LOS FACTORES DE DETERIORO DEL ARBOLADO URBANO Y LA FLORA EN BOGOTÁ."/>
    <s v="ARBOLADO URBANO Y FLORA"/>
    <s v="237 - AUMENTAR EN UN 15% LAS ACTUACIONES TÉCNICAS O JURÍDICAS DE EVALUACIÓN, CONTROL, SEGUIMIENTO Y PREVENCIÓN PARA LA PROTECCIÓN Y CONSERVACIÓN DEL RECURSO ARBÓREO DE LA CIUDAD."/>
    <s v="AUMENTAR EL CONTROL A LOS FACTORES DE DETERIORO DEL ARBOLADO URBANO Y LA FLORA EN BOGOTÁ D.C."/>
    <s v="AUMENTAR LA GESTIÓN SOBRE EL ARBOLADO URBANO."/>
    <s v="EVALUACIÓN, CONTROL, SEGUIMIENTO Y PREVENCIÓN SOBRE EL ARBOLADO URBANO Y LA FLORA MADERABLE Y NO MADERABLE"/>
    <x v="0"/>
    <s v="O232020200991131"/>
    <s v="SERVICIOS DE LA ADMINISTRACIÓN PÚBLICA RELACIONADOS CON LA AGRICULTURA, SILVICULTURA, PESCA Y CAZA"/>
    <s v="1-100-F001-VA-RECURSOS DISTRITO"/>
    <n v="0"/>
    <s v="PRESTAR SERVICIOS PROFESIONALES PARA EJECUTAR LAS ACTUACIONES TÉCNICAS DE EVALUACIÓN, CONTROL Y SEGUIMIENTO AL ARBOLADO URBANO O PREVENCIÓN DE SU RIESGO DE VOLCAMIENTO."/>
    <s v="CCE-16"/>
    <s v="CONTRATACIÓN DIRECTA"/>
    <n v="0"/>
    <s v="SI"/>
    <s v="80111600"/>
    <n v="1"/>
    <n v="1"/>
    <n v="10"/>
    <n v="1"/>
    <n v="11"/>
    <n v="44090000"/>
    <n v="0"/>
    <n v="0"/>
    <n v="0"/>
    <s v="3204004_Documentos de lineamientos técnicos para la gestión de la información y el conocimiento ambiental"/>
    <s v="DOCUMENTOS DE LINEAMIENTOS TÉCNICOS PARA LA GESTIÓN DE LA INFORMACIÓN Y EL CONOCIMIENTO AMBIENTAL"/>
    <n v="0"/>
    <n v="0"/>
    <s v="SUBDIRECCIÓN DE SILVICULTURA, FLORA Y FAUNA SILVESTRE"/>
    <s v="FRANCISCO JOSE PAEZ GAITAN"/>
    <n v="20221059"/>
    <n v="1051"/>
    <n v="44582"/>
    <n v="44090000"/>
    <n v="1036"/>
    <n v="44587"/>
    <n v="44090000"/>
    <n v="0"/>
    <n v="4409000"/>
    <s v="SUBDIRECCIÓN CONTRACTUAL"/>
    <s v="CO-DC-11001"/>
    <s v="CARMEN ROCÍO GONZÁLEZ CANTOR - Subdirectora de Silvicultura, Flora y Fauna Silvestre"/>
    <n v="3778917"/>
    <s v="carmen.gonzalez@ambientebogota.gov.co"/>
    <s v="Av Caracas No. 54 - 38"/>
    <s v="NO"/>
    <s v="NO"/>
    <s v="NO"/>
    <s v="Arbolado urbano"/>
    <s v="CD=Contratación Directa"/>
    <n v="4954580000"/>
    <s v="CONTRATACIÓN DIRECTA (LEY 1150 DE 2007)"/>
    <n v="16434"/>
    <n v="0"/>
    <s v="EJECUTAR 115.000 ACTUACIONES TÉCNICAS O JURÍDICAS DE EVALUACIÓN, CONTROL, SEGUIMIENTO Y PREVENCIÓN SOBRE EL ARBOLADO URBANO DE BOGOTÁ D.C."/>
    <s v="EJECUTAR 115.000 ACTUACIONES TÉCNICAS O JURÍDICAS DE EVALUACIÓN, CONTROL, SEGUIMIENTO Y PREVENCIÓN SOBRE EL ARBOLADO URBANO DE BOGOTÁ D.C."/>
    <s v="OK"/>
    <n v="20221059"/>
    <s v="20221059"/>
    <s v="OK"/>
    <s v="FRANCISCO JOSE PAEZ GAITAN"/>
    <s v="FRANCISCO JOSE PAEZ GAITAN"/>
    <s v="OK"/>
    <s v="PRESTAR SERVICIOS PROFESIONALES PARA EJECUTAR LAS ACTUACIONES TECNICAS DE EVALUACION, CONTROL Y SEGUIMIENTO AL ARBOLADO URBANO O PREVENCION DE SU RIESGO DE VOLCAMIENTO"/>
    <s v="PRESTAR SERVICIOS PROFESIONALES PARA EJECUTAR LAS ACTUACIONES TECNICAS DE EVALUACION, CONTROL Y SEGUIMIENTO AL ARBOLADO URBANO O PREVENCION DE SU RIESGO DE VOLCAMIENTO_x000a_"/>
    <s v="PRESTAR SERVICIOS PROFESIONALES PARA EJECUTAR LAS ACTUACIONES TECNICAS DE EVALUACION, CONTROL Y SEGUIMIENTO AL ARBOLADO URBANO O PREVENCION DE SU RIESGO DE VOLCAMIENTO"/>
    <s v="OK-PAA-PREDIS-Validar SIPSE"/>
    <s v="O232020200991131"/>
    <s v="O232020200991131"/>
    <s v="O232020200991131"/>
    <s v="OKs"/>
    <s v="1-100-F001"/>
    <s v="1-100-F001"/>
    <s v="1-100-F001"/>
    <s v="OKs"/>
    <n v="1051"/>
    <n v="1051"/>
    <s v="OK"/>
    <n v="44090000"/>
    <n v="44090000"/>
    <s v="OK"/>
    <n v="1036"/>
    <n v="1036"/>
    <s v="OK"/>
    <n v="44090000"/>
    <n v="44090000"/>
    <s v=""/>
    <s v="OK"/>
    <n v="4409000"/>
    <s v="EJECUCIÓN CONTRATO"/>
    <n v="2784"/>
    <n v="2784"/>
    <s v="Contratado"/>
    <n v="0"/>
    <n v="0"/>
  </r>
  <r>
    <s v="402022_7710"/>
    <s v="164392784"/>
    <n v="7710"/>
    <s v="402022_7710"/>
    <n v="402022"/>
    <n v="7710"/>
    <n v="16439"/>
    <n v="2784"/>
    <s v="EJECUTAR 115.000 ACTUACIONES TÉCNICAS O JURÍDICAS DE EVALUACIÓN, CONTROL, SEGUIMIENTO Y PREVENCIÓN SOBRE EL ARBOLADO URBANO DE BOGOTÁ D.C.  //  O232020200991131 - SERVICIOS DE LA ADMINISTRACIÓN PÚBLICA RELACIONADOS CON LA AGRICULTURA, SILVICULTURA, PESCA Y CAZA  //  1-100-F001-VA-RECURSOS DISTRITO"/>
    <s v="O23011602330000007710"/>
    <s v="CONTROL A LOS FACTORES DE DETERIORO DEL ARBOLADO URBANO Y LA FLORA EN BOGOTÁ."/>
    <s v="ARBOLADO URBANO Y FLORA"/>
    <s v="237 - AUMENTAR EN UN 15% LAS ACTUACIONES TÉCNICAS O JURÍDICAS DE EVALUACIÓN, CONTROL, SEGUIMIENTO Y PREVENCIÓN PARA LA PROTECCIÓN Y CONSERVACIÓN DEL RECURSO ARBÓREO DE LA CIUDAD."/>
    <s v="AUMENTAR EL CONTROL A LOS FACTORES DE DETERIORO DEL ARBOLADO URBANO Y LA FLORA EN BOGOTÁ D.C."/>
    <s v="AUMENTAR LA GESTIÓN SOBRE EL ARBOLADO URBANO."/>
    <s v="EVALUACIÓN, CONTROL, SEGUIMIENTO Y PREVENCIÓN SOBRE EL ARBOLADO URBANO Y LA FLORA MADERABLE Y NO MADERABLE"/>
    <x v="0"/>
    <s v="O232020200991131"/>
    <s v="SERVICIOS DE LA ADMINISTRACIÓN PÚBLICA RELACIONADOS CON LA AGRICULTURA, SILVICULTURA, PESCA Y CAZA"/>
    <s v="1-100-F001-VA-RECURSOS DISTRITO"/>
    <n v="0"/>
    <s v="PRESTAR SERVICIOS PROFESIONALES PARA EJECUTAR LAS ACTUACIONES TÉCNICAS DE EVALUACIÓN, CONTROL Y SEGUIMIENTO AL ARBOLADO URBANO O PREVENCIÓN DE SU RIESGO DE VOLCAMIENTO."/>
    <s v="CCE-16"/>
    <s v="CONTRATACIÓN DIRECTA"/>
    <n v="0"/>
    <s v="SI"/>
    <s v="80111600"/>
    <n v="1"/>
    <n v="1"/>
    <n v="10"/>
    <n v="1"/>
    <n v="11"/>
    <n v="44090000"/>
    <n v="0"/>
    <n v="0"/>
    <n v="0"/>
    <s v="3204004_Documentos de lineamientos técnicos para la gestión de la información y el conocimiento ambiental"/>
    <s v="DOCUMENTOS DE LINEAMIENTOS TÉCNICOS PARA LA GESTIÓN DE LA INFORMACIÓN Y EL CONOCIMIENTO AMBIENTAL"/>
    <n v="0"/>
    <n v="0"/>
    <s v="SUBDIRECCIÓN DE SILVICULTURA, FLORA Y FAUNA SILVESTRE"/>
    <s v="CAMILO  ERNESTO BARBOSA RODRIGUEZ"/>
    <n v="20221377"/>
    <n v="1491"/>
    <n v="44585"/>
    <n v="44090000"/>
    <n v="1549"/>
    <n v="44589"/>
    <n v="44090000"/>
    <n v="0"/>
    <n v="4409000"/>
    <s v="SUBDIRECCIÓN CONTRACTUAL"/>
    <s v="CO-DC-11001"/>
    <s v="CARMEN ROCÍO GONZÁLEZ CANTOR - Subdirectora de Silvicultura, Flora y Fauna Silvestre"/>
    <n v="3778917"/>
    <s v="carmen.gonzalez@ambientebogota.gov.co"/>
    <s v="Av Caracas No. 54 - 38"/>
    <s v="NO"/>
    <s v="NO"/>
    <s v="NO"/>
    <s v="Arbolado urbano"/>
    <s v="CD=Contratación Directa"/>
    <n v="4954580000"/>
    <s v="CONTRATACIÓN DIRECTA (LEY 1150 DE 2007)"/>
    <n v="16439"/>
    <n v="0"/>
    <s v="EJECUTAR 115.000 ACTUACIONES TÉCNICAS O JURÍDICAS DE EVALUACIÓN, CONTROL, SEGUIMIENTO Y PREVENCIÓN SOBRE EL ARBOLADO URBANO DE BOGOTÁ D.C."/>
    <s v="EJECUTAR 115.000 ACTUACIONES TÉCNICAS O JURÍDICAS DE EVALUACIÓN, CONTROL, SEGUIMIENTO Y PREVENCIÓN SOBRE EL ARBOLADO URBANO DE BOGOTÁ D.C."/>
    <s v="OK"/>
    <n v="20221377"/>
    <s v="20221377"/>
    <s v="OK"/>
    <s v="CAMILO ERNESTO BARBOSA RODRIGUEZ"/>
    <s v="CAMILO ERNESTO BARBOSA RODRIGUEZ"/>
    <s v="OK"/>
    <s v="PRESTAR SERVICIOS PROFESIONALES PARA EJECUTAR LAS ACTUACIONES TECNICAS DE EVALUACION, CONTROL Y SEGUIMIENTO AL ARBOLADO URBANO O PREVENCION DE SU RIESGO DE VOLCAMIENTO"/>
    <s v="PRESTAR SERVICIOS PROFESIONALES PARA EJECUTAR LAS ACTUACIONES TECNICAS DE EVALUACION, CONTROL Y SEGUIMIENTO AL ARBOLADO URBANO O PREVENCION DE SU RIESGO DE VOLCAMIENTO_x000a_"/>
    <s v="PRESTAR SERVICIOS PROFESIONALES PARA EJECUTAR LAS ACTUACIONES TECNICAS DE EVALUACION, CONTROL Y SEGUIMIENTO AL ARBOLADO URBANO O PREVENCION DE SU RIESGO DE VOLCAMIENTO"/>
    <s v="OK-PAA-PREDIS-Validar SIPSE"/>
    <s v="O232020200991131"/>
    <s v="O232020200991131"/>
    <s v="O232020200991131"/>
    <s v="OKs"/>
    <s v="1-100-F001"/>
    <s v="1-100-F001"/>
    <s v="1-100-F001"/>
    <s v="OKs"/>
    <n v="1491"/>
    <n v="1491"/>
    <s v="OK"/>
    <n v="44090000"/>
    <n v="44090000"/>
    <s v="OK"/>
    <n v="1549"/>
    <n v="1549"/>
    <s v="OK"/>
    <n v="44090000"/>
    <n v="44090000"/>
    <s v=""/>
    <s v="OK"/>
    <n v="4409000"/>
    <s v="EJECUCIÓN CONTRATO"/>
    <n v="2784"/>
    <n v="2784"/>
    <s v="Contratado"/>
    <n v="0"/>
    <n v="0"/>
  </r>
  <r>
    <s v="412022_7710"/>
    <s v="164432784"/>
    <n v="7710"/>
    <s v="412022_7710"/>
    <n v="412022"/>
    <n v="7710"/>
    <n v="16443"/>
    <n v="2784"/>
    <s v="EJECUTAR 115.000 ACTUACIONES TÉCNICAS O JURÍDICAS DE EVALUACIÓN, CONTROL, SEGUIMIENTO Y PREVENCIÓN SOBRE EL ARBOLADO URBANO DE BOGOTÁ D.C.  //  O232020200991131 - SERVICIOS DE LA ADMINISTRACIÓN PÚBLICA RELACIONADOS CON LA AGRICULTURA, SILVICULTURA, PESCA Y CAZA  //  1-100-F001-VA-RECURSOS DISTRITO"/>
    <s v="O23011602330000007710"/>
    <s v="CONTROL A LOS FACTORES DE DETERIORO DEL ARBOLADO URBANO Y LA FLORA EN BOGOTÁ."/>
    <s v="ARBOLADO URBANO Y FLORA"/>
    <s v="237 - AUMENTAR EN UN 15% LAS ACTUACIONES TÉCNICAS O JURÍDICAS DE EVALUACIÓN, CONTROL, SEGUIMIENTO Y PREVENCIÓN PARA LA PROTECCIÓN Y CONSERVACIÓN DEL RECURSO ARBÓREO DE LA CIUDAD."/>
    <s v="AUMENTAR EL CONTROL A LOS FACTORES DE DETERIORO DEL ARBOLADO URBANO Y LA FLORA EN BOGOTÁ D.C."/>
    <s v="AUMENTAR LA GESTIÓN SOBRE EL ARBOLADO URBANO."/>
    <s v="EVALUACIÓN, CONTROL, SEGUIMIENTO Y PREVENCIÓN SOBRE EL ARBOLADO URBANO Y LA FLORA MADERABLE Y NO MADERABLE"/>
    <x v="0"/>
    <s v="O232020200991131"/>
    <s v="SERVICIOS DE LA ADMINISTRACIÓN PÚBLICA RELACIONADOS CON LA AGRICULTURA, SILVICULTURA, PESCA Y CAZA"/>
    <s v="1-100-F001-VA-RECURSOS DISTRITO"/>
    <n v="0"/>
    <s v="PRESTAR SERVICIOS PROFESIONALES PARA EJECUTAR LAS ACTUACIONES TÉCNICAS DE EVALUACIÓN, CONTROL Y SEGUIMIENTO AL ARBOLADO URBANO O PREVENCIÓN DE SU RIESGO DE VOLCAMIENTO."/>
    <s v="CCE-16"/>
    <s v="CONTRATACIÓN DIRECTA"/>
    <n v="0"/>
    <s v="SI"/>
    <s v="80111600"/>
    <n v="1"/>
    <n v="1"/>
    <n v="10"/>
    <n v="1"/>
    <n v="11"/>
    <n v="44090000"/>
    <n v="0"/>
    <n v="0"/>
    <n v="0"/>
    <s v="3204004_Documentos de lineamientos técnicos para la gestión de la información y el conocimiento ambiental"/>
    <s v="DOCUMENTOS DE LINEAMIENTOS TÉCNICOS PARA LA GESTIÓN DE LA INFORMACIÓN Y EL CONOCIMIENTO AMBIENTAL"/>
    <n v="0"/>
    <n v="0"/>
    <s v="SUBDIRECCIÓN DE SILVICULTURA, FLORA Y FAUNA SILVESTRE"/>
    <s v="LIGIA  MONGUA LUCERO"/>
    <n v="20220614"/>
    <n v="638"/>
    <n v="44578"/>
    <n v="44090000"/>
    <n v="554"/>
    <n v="44582"/>
    <n v="44090000"/>
    <n v="0"/>
    <n v="4409000"/>
    <s v="SUBDIRECCIÓN CONTRACTUAL"/>
    <s v="CO-DC-11001"/>
    <s v="CARMEN ROCÍO GONZÁLEZ CANTOR - Subdirectora de Silvicultura, Flora y Fauna Silvestre"/>
    <n v="3778917"/>
    <s v="carmen.gonzalez@ambientebogota.gov.co"/>
    <s v="Av Caracas No. 54 - 38"/>
    <s v="NO"/>
    <s v="NO"/>
    <s v="NO"/>
    <s v="Arbolado urbano"/>
    <s v="CD=Contratación Directa"/>
    <n v="4954580000"/>
    <s v="CONTRATACIÓN DIRECTA (LEY 1150 DE 2007)"/>
    <n v="16443"/>
    <n v="0"/>
    <s v="EJECUTAR 115.000 ACTUACIONES TÉCNICAS O JURÍDICAS DE EVALUACIÓN, CONTROL, SEGUIMIENTO Y PREVENCIÓN SOBRE EL ARBOLADO URBANO DE BOGOTÁ D.C."/>
    <s v="EJECUTAR 115.000 ACTUACIONES TÉCNICAS O JURÍDICAS DE EVALUACIÓN, CONTROL, SEGUIMIENTO Y PREVENCIÓN SOBRE EL ARBOLADO URBANO DE BOGOTÁ D.C."/>
    <s v="OK"/>
    <n v="20220614"/>
    <s v="20220614"/>
    <s v="OK"/>
    <s v="LIGIA MONGUA LUCERO"/>
    <s v="LIGIA MONGUA LUCERO"/>
    <s v="OK"/>
    <s v="PRESTAR SERVICIOS PROFESIONALES PARA EJECUTAR LAS ACTUACIONES TECNICAS DE EVALUACION, CONTROL Y SEGUIMIENTO AL ARBOLADO URBANO O PREVENCION DE SU RIESGO DE VOLCAMIENTO"/>
    <s v="PRESTAR SERVICIOS PROFESIONALES PARA EJECUTAR LAS ACTUACIONES TECNICAS DE EVALUACION, CONTROL Y SEGUIMIENTO AL ARBOLADO URBANO O PREVENCION DE SU RIESGO DE VOLCAMIENTO_x000a_"/>
    <s v="PRESTAR SERVICIOS PROFESIONALES PARA EJECUTAR LAS ACTUACIONES TECNICAS DE EVALUACION, CONTROL Y SEGUIMIENTO AL ARBOLADO URBANO O PREVENCION DE SU RIESGO DE VOLCAMIENTO"/>
    <s v="OK-PAA-PREDIS-Validar SIPSE"/>
    <s v="O232020200991131"/>
    <s v="O232020200991131"/>
    <s v="O232020200991131"/>
    <s v="OKs"/>
    <s v="1-100-F001"/>
    <s v="1-100-F001"/>
    <s v="1-100-F001"/>
    <s v="OKs"/>
    <n v="638"/>
    <n v="638"/>
    <s v="OK"/>
    <n v="44090000"/>
    <n v="44090000"/>
    <s v="OK"/>
    <n v="554"/>
    <n v="554"/>
    <s v="OK"/>
    <n v="44090000"/>
    <n v="44090000"/>
    <s v=""/>
    <s v="OK"/>
    <n v="0"/>
    <s v="EJECUCIÓN CONTRATO"/>
    <n v="2784"/>
    <n v="2784"/>
    <s v="Contratado"/>
    <n v="0"/>
    <n v="0"/>
  </r>
  <r>
    <s v="422022_7710"/>
    <s v="164512784"/>
    <n v="7710"/>
    <s v="422022_7710"/>
    <n v="422022"/>
    <n v="7710"/>
    <n v="16451"/>
    <n v="2784"/>
    <s v="EJECUTAR 115.000 ACTUACIONES TÉCNICAS O JURÍDICAS DE EVALUACIÓN, CONTROL, SEGUIMIENTO Y PREVENCIÓN SOBRE EL ARBOLADO URBANO DE BOGOTÁ D.C.  //  O232020200991131 - SERVICIOS DE LA ADMINISTRACIÓN PÚBLICA RELACIONADOS CON LA AGRICULTURA, SILVICULTURA, PESCA Y CAZA  //  1-100-F001-VA-RECURSOS DISTRITO"/>
    <s v="O23011602330000007710"/>
    <s v="CONTROL A LOS FACTORES DE DETERIORO DEL ARBOLADO URBANO Y LA FLORA EN BOGOTÁ."/>
    <s v="ARBOLADO URBANO Y FLORA"/>
    <s v="237 - AUMENTAR EN UN 15% LAS ACTUACIONES TÉCNICAS O JURÍDICAS DE EVALUACIÓN, CONTROL, SEGUIMIENTO Y PREVENCIÓN PARA LA PROTECCIÓN Y CONSERVACIÓN DEL RECURSO ARBÓREO DE LA CIUDAD."/>
    <s v="AUMENTAR EL CONTROL A LOS FACTORES DE DETERIORO DEL ARBOLADO URBANO Y LA FLORA EN BOGOTÁ D.C."/>
    <s v="AUMENTAR LA GESTIÓN SOBRE EL ARBOLADO URBANO."/>
    <s v="EVALUACIÓN, CONTROL, SEGUIMIENTO Y PREVENCIÓN SOBRE EL ARBOLADO URBANO Y LA FLORA MADERABLE Y NO MADERABLE"/>
    <x v="0"/>
    <s v="O232020200991131"/>
    <s v="SERVICIOS DE LA ADMINISTRACIÓN PÚBLICA RELACIONADOS CON LA AGRICULTURA, SILVICULTURA, PESCA Y CAZA"/>
    <s v="1-100-F001-VA-RECURSOS DISTRITO"/>
    <n v="0"/>
    <s v="PRESTAR SERVICIOS PROFESIONALES PARA EJECUTAR LAS ACTUACIONES TÉCNICAS DE EVALUACIÓN, CONTROL Y SEGUIMIENTO AL ARBOLADO URBANO O PREVENCIÓN DE SU RIESGO DE VOLCAMIENTO."/>
    <s v="CCE-16"/>
    <s v="CONTRATACIÓN DIRECTA"/>
    <n v="0"/>
    <s v="SI"/>
    <s v="80111600"/>
    <n v="1"/>
    <n v="1"/>
    <n v="10"/>
    <n v="1"/>
    <n v="11"/>
    <n v="44090000"/>
    <n v="0"/>
    <n v="0"/>
    <n v="0"/>
    <s v="3204004_Documentos de lineamientos técnicos para la gestión de la información y el conocimiento ambiental"/>
    <s v="DOCUMENTOS DE LINEAMIENTOS TÉCNICOS PARA LA GESTIÓN DE LA INFORMACIÓN Y EL CONOCIMIENTO AMBIENTAL"/>
    <n v="0"/>
    <n v="0"/>
    <s v="SUBDIRECCIÓN DE SILVICULTURA, FLORA Y FAUNA SILVESTRE"/>
    <s v="UBER  DANILO HERNANDEZ BROCHERO"/>
    <n v="20221289"/>
    <n v="1539"/>
    <n v="44585"/>
    <n v="44090000"/>
    <n v="962"/>
    <n v="44587"/>
    <n v="44090000"/>
    <n v="0"/>
    <n v="4409000"/>
    <s v="SUBDIRECCIÓN CONTRACTUAL"/>
    <s v="CO-DC-11001"/>
    <s v="CARMEN ROCÍO GONZÁLEZ CANTOR - Subdirectora de Silvicultura, Flora y Fauna Silvestre"/>
    <n v="3778917"/>
    <s v="carmen.gonzalez@ambientebogota.gov.co"/>
    <s v="Av Caracas No. 54 - 38"/>
    <s v="NO"/>
    <s v="NO"/>
    <s v="NO"/>
    <s v="Arbolado urbano"/>
    <s v="CD=Contratación Directa"/>
    <n v="4954580000"/>
    <s v="CONTRATACIÓN DIRECTA (LEY 1150 DE 2007)"/>
    <n v="16451"/>
    <n v="0"/>
    <s v="EJECUTAR 115.000 ACTUACIONES TÉCNICAS O JURÍDICAS DE EVALUACIÓN, CONTROL, SEGUIMIENTO Y PREVENCIÓN SOBRE EL ARBOLADO URBANO DE BOGOTÁ D.C."/>
    <s v="EJECUTAR 115.000 ACTUACIONES TÉCNICAS O JURÍDICAS DE EVALUACIÓN, CONTROL, SEGUIMIENTO Y PREVENCIÓN SOBRE EL ARBOLADO URBANO DE BOGOTÁ D.C."/>
    <s v="OK"/>
    <n v="20221289"/>
    <s v="SDA-CPS-20221289"/>
    <s v="Validar"/>
    <s v="UBER DANILO HERNANDEZ BROCHERO"/>
    <s v="UBER DANILO HERNANDEZ BROCHERO"/>
    <s v="OK"/>
    <s v="PRESTAR SERVICIOS PROFESIONALES PARA EJECUTAR LAS ACTUACIONES TECNICAS DE EVALUACION, CONTROL Y SEGUIMIENTO AL ARBOLADO URBANO O PREVENCION DE SU RIESGO DE VOLCAMIENTO"/>
    <s v="PRESTAR SERVICIOS PROFESIONALES PARA EJECUTAR LAS ACTUACIONES TECNICAS DE EVALUACION, CONTROL Y SEGUIMIENTO AL ARBOLADO URBANO O PREVENCION DE SU RIESGO DE VOLCAMIENTO_x000a_"/>
    <s v="PRESTAR SERVICIOS PROFESIONALES PARA EJECUTAR LAS ACTUACIONES TECNICAS DE EVALUACION, CONTROL Y SEGUIMIENTO AL ARBOLADO URBANO O PREVENCION DE SU RIESGO DE VOLCAMIENTO"/>
    <s v="OK-PAA-PREDIS-Validar SIPSE"/>
    <s v="O232020200991131"/>
    <s v="O232020200991131"/>
    <s v="O232020200991131"/>
    <s v="OKs"/>
    <s v="1-100-F001"/>
    <s v="1-100-F001"/>
    <s v="1-100-F001"/>
    <s v="OKs"/>
    <n v="1539"/>
    <n v="1539"/>
    <s v="OK"/>
    <n v="44090000"/>
    <n v="44090000"/>
    <s v="OK"/>
    <n v="962"/>
    <n v="962"/>
    <s v="OK"/>
    <n v="44090000"/>
    <n v="44090000"/>
    <s v=""/>
    <s v="OK"/>
    <n v="4409000"/>
    <s v="EJECUCIÓN CONTRATO"/>
    <n v="2784"/>
    <n v="2784"/>
    <s v="Contratado"/>
    <n v="0"/>
    <n v="0"/>
  </r>
  <r>
    <s v="432022_7710"/>
    <s v="164572784"/>
    <n v="7710"/>
    <s v="432022_7710"/>
    <n v="432022"/>
    <n v="7710"/>
    <n v="16457"/>
    <n v="2784"/>
    <s v="EJECUTAR 115.000 ACTUACIONES TÉCNICAS O JURÍDICAS DE EVALUACIÓN, CONTROL, SEGUIMIENTO Y PREVENCIÓN SOBRE EL ARBOLADO URBANO DE BOGOTÁ D.C.  //  O232020200991131 - SERVICIOS DE LA ADMINISTRACIÓN PÚBLICA RELACIONADOS CON LA AGRICULTURA, SILVICULTURA, PESCA Y CAZA  //  1-100-F001-VA-RECURSOS DISTRITO"/>
    <s v="O23011602330000007710"/>
    <s v="CONTROL A LOS FACTORES DE DETERIORO DEL ARBOLADO URBANO Y LA FLORA EN BOGOTÁ."/>
    <s v="ARBOLADO URBANO Y FLORA"/>
    <s v="237 - AUMENTAR EN UN 15% LAS ACTUACIONES TÉCNICAS O JURÍDICAS DE EVALUACIÓN, CONTROL, SEGUIMIENTO Y PREVENCIÓN PARA LA PROTECCIÓN Y CONSERVACIÓN DEL RECURSO ARBÓREO DE LA CIUDAD."/>
    <s v="AUMENTAR EL CONTROL A LOS FACTORES DE DETERIORO DEL ARBOLADO URBANO Y LA FLORA EN BOGOTÁ D.C."/>
    <s v="AUMENTAR LA GESTIÓN SOBRE EL ARBOLADO URBANO."/>
    <s v="EVALUACIÓN, CONTROL, SEGUIMIENTO Y PREVENCIÓN SOBRE EL ARBOLADO URBANO Y LA FLORA MADERABLE Y NO MADERABLE"/>
    <x v="0"/>
    <s v="O232020200991131"/>
    <s v="SERVICIOS DE LA ADMINISTRACIÓN PÚBLICA RELACIONADOS CON LA AGRICULTURA, SILVICULTURA, PESCA Y CAZA"/>
    <s v="1-100-F001-VA-RECURSOS DISTRITO"/>
    <n v="0"/>
    <s v="PRESTAR SERVICIOS PROFESIONALES PARA EJECUTAR LAS ACTUACIONES TÉCNICAS DE EVALUACIÓN, CONTROL Y SEGUIMIENTO AL ARBOLADO URBANO O PREVENCIÓN DE SU RIESGO DE VOLCAMIENTO."/>
    <s v="CCE-16"/>
    <s v="CONTRATACIÓN DIRECTA"/>
    <n v="0"/>
    <s v="SI"/>
    <s v="80111600"/>
    <n v="1"/>
    <n v="1"/>
    <n v="10"/>
    <n v="1"/>
    <n v="11"/>
    <n v="44090000"/>
    <n v="0"/>
    <n v="0"/>
    <n v="0"/>
    <s v="3204004_Documentos de lineamientos técnicos para la gestión de la información y el conocimiento ambiental"/>
    <s v="DOCUMENTOS DE LINEAMIENTOS TÉCNICOS PARA LA GESTIÓN DE LA INFORMACIÓN Y EL CONOCIMIENTO AMBIENTAL"/>
    <n v="0"/>
    <n v="0"/>
    <s v="SUBDIRECCIÓN DE SILVICULTURA, FLORA Y FAUNA SILVESTRE"/>
    <s v="JOHANA MARCELA BERMUDEZ ANGARITA"/>
    <n v="20220177"/>
    <n v="338"/>
    <n v="44573"/>
    <n v="44090000"/>
    <n v="140"/>
    <n v="44574"/>
    <n v="44090000"/>
    <n v="0"/>
    <n v="4409000"/>
    <s v="SUBDIRECCIÓN CONTRACTUAL"/>
    <s v="CO-DC-11001"/>
    <s v="CARMEN ROCÍO GONZÁLEZ CANTOR - Subdirectora de Silvicultura, Flora y Fauna Silvestre"/>
    <n v="3778917"/>
    <s v="carmen.gonzalez@ambientebogota.gov.co"/>
    <s v="Av Caracas No. 54 - 38"/>
    <s v="NO"/>
    <s v="NO"/>
    <s v="NO"/>
    <s v="Arbolado urbano"/>
    <s v="CD=Contratación Directa"/>
    <n v="4954580000"/>
    <s v="CONTRATACIÓN DIRECTA (LEY 1150 DE 2007)"/>
    <n v="16457"/>
    <n v="0"/>
    <s v="EJECUTAR 115.000 ACTUACIONES TÉCNICAS O JURÍDICAS DE EVALUACIÓN, CONTROL, SEGUIMIENTO Y PREVENCIÓN SOBRE EL ARBOLADO URBANO DE BOGOTÁ D.C."/>
    <s v="EJECUTAR 115.000 ACTUACIONES TÉCNICAS O JURÍDICAS DE EVALUACIÓN, CONTROL, SEGUIMIENTO Y PREVENCIÓN SOBRE EL ARBOLADO URBANO DE BOGOTÁ D.C."/>
    <s v="OK"/>
    <n v="20220177"/>
    <s v="20220177"/>
    <s v="OK"/>
    <s v="JOHANA MARCELA BERMUDEZ ANGARITA"/>
    <s v="JOHANA MARCELA BERMUDEZ ANGARITA"/>
    <s v="OK"/>
    <s v="PRESTAR SERVICIOS PROFESIONALES PARA EJECUTAR LAS ACTUACIONES TECNICAS DE EVALUACION, CONTROL Y SEGUIMIENTO AL ARBOLADO URBANO O PREVENCION DE SU RIESGO DE VOLCAMIENTO"/>
    <s v="PRESTAR SERVICIOS PROFESIONALES PARA EJECUTAR LAS ACTUACIONES TECNICAS DE EVALUACION, CONTROL Y SEGUIMIENTO AL ARBOLADO URBANO O PREVENCION DE SU RIESGO DE VOLCAMIENTO_x000a_"/>
    <s v="PRESTAR SERVICIOS PROFESIONALES PARA EJECUTAR LAS ACTUACIONES TECNICAS DE EVALUACION, CONTROL Y SEGUIMIENTO AL ARBOLADO URBANO O PREVENCION DE SU RIESGO DE VOLCAMIENTO"/>
    <s v="OK-PAA-PREDIS-Validar SIPSE"/>
    <s v="O232020200991131"/>
    <s v="O232020200991131"/>
    <s v="O232020200991131"/>
    <s v="OKs"/>
    <s v="1-100-F001"/>
    <s v="1-100-F001"/>
    <s v="1-100-F001"/>
    <s v="OKs"/>
    <n v="338"/>
    <n v="338"/>
    <s v="OK"/>
    <n v="44090000"/>
    <n v="44090000"/>
    <s v="OK"/>
    <n v="140"/>
    <n v="140"/>
    <s v="OK"/>
    <n v="44090000"/>
    <n v="44090000"/>
    <s v=""/>
    <s v="OK"/>
    <n v="7054400"/>
    <s v="EJECUCIÓN CONTRATO"/>
    <n v="2784"/>
    <n v="2784"/>
    <s v="Contratado"/>
    <n v="0"/>
    <n v="0"/>
  </r>
  <r>
    <s v="442022_7710"/>
    <s v="164642784"/>
    <n v="7710"/>
    <s v="442022_7710"/>
    <n v="442022"/>
    <n v="7710"/>
    <n v="16464"/>
    <n v="2784"/>
    <s v="EJECUTAR 115.000 ACTUACIONES TÉCNICAS O JURÍDICAS DE EVALUACIÓN, CONTROL, SEGUIMIENTO Y PREVENCIÓN SOBRE EL ARBOLADO URBANO DE BOGOTÁ D.C.  //  O232020200991131 - SERVICIOS DE LA ADMINISTRACIÓN PÚBLICA RELACIONADOS CON LA AGRICULTURA, SILVICULTURA, PESCA Y CAZA  //  1-100-F001-VA-RECURSOS DISTRITO"/>
    <s v="O23011602330000007710"/>
    <s v="CONTROL A LOS FACTORES DE DETERIORO DEL ARBOLADO URBANO Y LA FLORA EN BOGOTÁ."/>
    <s v="ARBOLADO URBANO Y FLORA"/>
    <s v="237 - AUMENTAR EN UN 15% LAS ACTUACIONES TÉCNICAS O JURÍDICAS DE EVALUACIÓN, CONTROL, SEGUIMIENTO Y PREVENCIÓN PARA LA PROTECCIÓN Y CONSERVACIÓN DEL RECURSO ARBÓREO DE LA CIUDAD."/>
    <s v="AUMENTAR EL CONTROL A LOS FACTORES DE DETERIORO DEL ARBOLADO URBANO Y LA FLORA EN BOGOTÁ D.C."/>
    <s v="AUMENTAR LA GESTIÓN SOBRE EL ARBOLADO URBANO."/>
    <s v="EVALUACIÓN, CONTROL, SEGUIMIENTO Y PREVENCIÓN SOBRE EL ARBOLADO URBANO Y LA FLORA MADERABLE Y NO MADERABLE"/>
    <x v="0"/>
    <s v="O232020200991131"/>
    <s v="SERVICIOS DE LA ADMINISTRACIÓN PÚBLICA RELACIONADOS CON LA AGRICULTURA, SILVICULTURA, PESCA Y CAZA"/>
    <s v="1-100-F001-VA-RECURSOS DISTRITO"/>
    <n v="0"/>
    <s v="PRESTAR SERVICIOS PROFESIONALES PARA EJECUTAR LAS ACTUACIONES TÉCNICAS DE EVALUACIÓN, CONTROL Y SEGUIMIENTO AL ARBOLADO URBANO O PREVENCIÓN DE SU RIESGO DE VOLCAMIENTO."/>
    <s v="CCE-16"/>
    <s v="CONTRATACIÓN DIRECTA"/>
    <n v="0"/>
    <s v="SI"/>
    <s v="80111600"/>
    <n v="1"/>
    <n v="1"/>
    <n v="10"/>
    <n v="1"/>
    <n v="11"/>
    <n v="44090000"/>
    <n v="0"/>
    <n v="0"/>
    <n v="0"/>
    <s v="3204004_Documentos de lineamientos técnicos para la gestión de la información y el conocimiento ambiental"/>
    <s v="DOCUMENTOS DE LINEAMIENTOS TÉCNICOS PARA LA GESTIÓN DE LA INFORMACIÓN Y EL CONOCIMIENTO AMBIENTAL"/>
    <n v="0"/>
    <n v="0"/>
    <s v="SUBDIRECCIÓN DE SILVICULTURA, FLORA Y FAUNA SILVESTRE"/>
    <s v="DANIELA ALEJANDRA GUTIERREZ VANEGAS"/>
    <n v="20220484"/>
    <n v="580"/>
    <n v="44578"/>
    <n v="44090000"/>
    <n v="429"/>
    <n v="44581"/>
    <n v="44090000"/>
    <n v="0"/>
    <n v="4409000"/>
    <s v="SUBDIRECCIÓN CONTRACTUAL"/>
    <s v="CO-DC-11001"/>
    <s v="CARMEN ROCÍO GONZÁLEZ CANTOR - Subdirectora de Silvicultura, Flora y Fauna Silvestre"/>
    <n v="3778917"/>
    <s v="carmen.gonzalez@ambientebogota.gov.co"/>
    <s v="Av Caracas No. 54 - 38"/>
    <s v="NO"/>
    <s v="NO"/>
    <s v="NO"/>
    <s v="Arbolado urbano"/>
    <s v="CD=Contratación Directa"/>
    <n v="4954580000"/>
    <s v="CONTRATACIÓN DIRECTA (LEY 1150 DE 2007)"/>
    <n v="16464"/>
    <n v="0"/>
    <s v="EJECUTAR 115.000 ACTUACIONES TÉCNICAS O JURÍDICAS DE EVALUACIÓN, CONTROL, SEGUIMIENTO Y PREVENCIÓN SOBRE EL ARBOLADO URBANO DE BOGOTÁ D.C."/>
    <s v="EJECUTAR 115.000 ACTUACIONES TÉCNICAS O JURÍDICAS DE EVALUACIÓN, CONTROL, SEGUIMIENTO Y PREVENCIÓN SOBRE EL ARBOLADO URBANO DE BOGOTÁ D.C."/>
    <s v="OK"/>
    <n v="20220484"/>
    <s v="20220484"/>
    <s v="OK"/>
    <s v="DANIELA ALEJANDRA GUTIERREZ VANEGAS"/>
    <s v="DANIELA ALEJANDRA GUTIERREZ VANEGAS"/>
    <s v="OK"/>
    <s v="PRESTAR SERVICIOS PROFESIONALES PARA EJECUTAR LAS ACTUACIONES TECNICAS DE EVALUACION, CONTROL Y SEGUIMIENTO AL ARBOLADO URBANO O PREVENCION DE SU RIESGO DE VOLCAMIENTO"/>
    <s v="PRESTAR SERVICIOS PROFESIONALES PARA EJECUTAR LAS ACTUACIONES TECNICAS DE EVALUACION, CONTROL Y SEGUIMIENTO AL ARBOLADO URBANO O PREVENCION DE SU RIESGO DE VOLCAMIENTO_x000a_"/>
    <s v="PRESTAR SERVICIOS PROFESIONALES PARA EJECUTAR LAS ACTUACIONES TECNICASDE EVALUACION, CONTROL Y SEGUIMIENTO AL ARBOLADO URBANO O PREVENCION DESU RIESGO DE VOLCAMIENTO"/>
    <s v="Validar"/>
    <s v="O232020200991131"/>
    <s v="O232020200991131"/>
    <s v="O232020200991131"/>
    <s v="OKs"/>
    <s v="1-100-F001"/>
    <s v="1-100-F001"/>
    <s v="1-100-F001"/>
    <s v="OKs"/>
    <n v="580"/>
    <n v="580"/>
    <s v="OK"/>
    <n v="44090000"/>
    <n v="44090000"/>
    <s v="OK"/>
    <n v="429"/>
    <n v="429"/>
    <s v="OK"/>
    <n v="44090000"/>
    <n v="44090000"/>
    <s v=""/>
    <s v="OK"/>
    <n v="0"/>
    <s v="EJECUCIÓN CONTRATO"/>
    <n v="2784"/>
    <n v="2784"/>
    <s v="Contratado"/>
    <n v="0"/>
    <n v="0"/>
  </r>
  <r>
    <s v="452022_7710"/>
    <s v="164722784"/>
    <n v="7710"/>
    <s v="452022_7710"/>
    <n v="452022"/>
    <n v="7710"/>
    <n v="16472"/>
    <n v="2784"/>
    <s v="EJECUTAR 115.000 ACTUACIONES TÉCNICAS O JURÍDICAS DE EVALUACIÓN, CONTROL, SEGUIMIENTO Y PREVENCIÓN SOBRE EL ARBOLADO URBANO DE BOGOTÁ D.C.  //  O232020200991131 - SERVICIOS DE LA ADMINISTRACIÓN PÚBLICA RELACIONADOS CON LA AGRICULTURA, SILVICULTURA, PESCA Y CAZA  //  1-100-F001-VA-RECURSOS DISTRITO"/>
    <s v="O23011602330000007710"/>
    <s v="CONTROL A LOS FACTORES DE DETERIORO DEL ARBOLADO URBANO Y LA FLORA EN BOGOTÁ."/>
    <s v="ARBOLADO URBANO Y FLORA"/>
    <s v="237 - AUMENTAR EN UN 15% LAS ACTUACIONES TÉCNICAS O JURÍDICAS DE EVALUACIÓN, CONTROL, SEGUIMIENTO Y PREVENCIÓN PARA LA PROTECCIÓN Y CONSERVACIÓN DEL RECURSO ARBÓREO DE LA CIUDAD."/>
    <s v="AUMENTAR EL CONTROL A LOS FACTORES DE DETERIORO DEL ARBOLADO URBANO Y LA FLORA EN BOGOTÁ D.C."/>
    <s v="AUMENTAR LA GESTIÓN SOBRE EL ARBOLADO URBANO."/>
    <s v="EVALUACIÓN, CONTROL, SEGUIMIENTO Y PREVENCIÓN SOBRE EL ARBOLADO URBANO Y LA FLORA MADERABLE Y NO MADERABLE"/>
    <x v="0"/>
    <s v="O232020200991131"/>
    <s v="SERVICIOS DE LA ADMINISTRACIÓN PÚBLICA RELACIONADOS CON LA AGRICULTURA, SILVICULTURA, PESCA Y CAZA"/>
    <s v="1-100-F001-VA-RECURSOS DISTRITO"/>
    <n v="0"/>
    <s v="PRESTAR SERVICIOS PROFESIONALES PARA EJECUTAR LAS ACTUACIONES TÉCNICAS DE EVALUACIÓN, CONTROL Y SEGUIMIENTO AL ARBOLADO URBANO O PREVENCIÓN DE SU RIESGO DE VOLCAMIENTO."/>
    <s v="CCE-16"/>
    <s v="CONTRATACIÓN DIRECTA"/>
    <n v="0"/>
    <s v="SI"/>
    <s v="80111600"/>
    <n v="1"/>
    <n v="1"/>
    <n v="10"/>
    <n v="1"/>
    <n v="11"/>
    <n v="44090000"/>
    <n v="0"/>
    <n v="0"/>
    <n v="0"/>
    <s v="3204004_Documentos de lineamientos técnicos para la gestión de la información y el conocimiento ambiental"/>
    <s v="DOCUMENTOS DE LINEAMIENTOS TÉCNICOS PARA LA GESTIÓN DE LA INFORMACIÓN Y EL CONOCIMIENTO AMBIENTAL"/>
    <n v="0"/>
    <n v="0"/>
    <s v="SUBDIRECCIÓN DE SILVICULTURA, FLORA Y FAUNA SILVESTRE"/>
    <s v="MARÍA  ALEJANDRA  RICAURTE  VALLEJO"/>
    <n v="20221266"/>
    <n v="1444"/>
    <n v="44584"/>
    <n v="44090000"/>
    <n v="1060"/>
    <n v="44587"/>
    <n v="44090000"/>
    <n v="0"/>
    <n v="4409000"/>
    <s v="SUBDIRECCIÓN CONTRACTUAL"/>
    <s v="CO-DC-11001"/>
    <s v="CARMEN ROCÍO GONZÁLEZ CANTOR - Subdirectora de Silvicultura, Flora y Fauna Silvestre"/>
    <n v="3778917"/>
    <s v="carmen.gonzalez@ambientebogota.gov.co"/>
    <s v="Av Caracas No. 54 - 38"/>
    <s v="NO"/>
    <s v="NO"/>
    <s v="NO"/>
    <s v="Arbolado urbano"/>
    <s v="CD=Contratación Directa"/>
    <n v="4954580000"/>
    <s v="CONTRATACIÓN DIRECTA (LEY 1150 DE 2007)"/>
    <n v="16472"/>
    <n v="0"/>
    <s v="EJECUTAR 115.000 ACTUACIONES TÉCNICAS O JURÍDICAS DE EVALUACIÓN, CONTROL, SEGUIMIENTO Y PREVENCIÓN SOBRE EL ARBOLADO URBANO DE BOGOTÁ D.C."/>
    <s v="EJECUTAR 115.000 ACTUACIONES TÉCNICAS O JURÍDICAS DE EVALUACIÓN, CONTROL, SEGUIMIENTO Y PREVENCIÓN SOBRE EL ARBOLADO URBANO DE BOGOTÁ D.C."/>
    <s v="OK"/>
    <n v="20221266"/>
    <s v="20221266"/>
    <s v="OK"/>
    <s v="MARIA ALEJANDRA RICAURTE VALLEJO"/>
    <s v="MARIA ALEJANDRA RICAURTE VALLEJO"/>
    <s v="OK"/>
    <s v="PRESTAR SERVICIOS PROFESIONALES PARA EJECUTAR LAS ACTUACIONES TECNICAS DE EVALUACION, CONTROL Y SEGUIMIENTO AL ARBOLADO URBANO O PREVENCION DE SU RIESGO DE VOLCAMIENTO"/>
    <s v="PRESTAR SERVICIOS PROFESIONALES PARA EJECUTAR LAS ACTUACIONES TECNICAS DE EVALUACION, CONTROL Y SEGUIMIENTO AL ARBOLADO URBANO O PREVENCION DE SU RIESGO DE VOLCAMIENTO_x000a_"/>
    <s v="PRESTAR SERVICIOS PROFESIONALES PARA EJECUTAR LAS ACTUACIONES TECNICAS DE EVALUACION, CONTROL Y SEGUIMIENTO AL ARBOLADO URBANO O PREVENCION DE SU RIESGO DE VOLCAMIENTO"/>
    <s v="OK-PAA-PREDIS-Validar SIPSE"/>
    <s v="O232020200991131"/>
    <s v="O232020200991131"/>
    <s v="O232020200991131"/>
    <s v="OKs"/>
    <s v="1-100-F001"/>
    <s v="1-100-F001"/>
    <s v="1-100-F001"/>
    <s v="OKs"/>
    <n v="1444"/>
    <n v="1444"/>
    <s v="OK"/>
    <n v="44090000"/>
    <n v="44090000"/>
    <s v="OK"/>
    <n v="1060"/>
    <n v="1060"/>
    <s v="OK"/>
    <n v="44090000"/>
    <n v="44090000"/>
    <s v=""/>
    <s v="OK"/>
    <n v="3527200"/>
    <s v="EJECUCIÓN CONTRATO"/>
    <n v="2784"/>
    <n v="2784"/>
    <s v="Contratado"/>
    <n v="0"/>
    <n v="0"/>
  </r>
  <r>
    <s v="462022_7710"/>
    <s v="164772784"/>
    <n v="7710"/>
    <s v="462022_7710"/>
    <n v="462022"/>
    <n v="7710"/>
    <n v="16477"/>
    <n v="2784"/>
    <s v="EJECUTAR 115.000 ACTUACIONES TÉCNICAS O JURÍDICAS DE EVALUACIÓN, CONTROL, SEGUIMIENTO Y PREVENCIÓN SOBRE EL ARBOLADO URBANO DE BOGOTÁ D.C.  //  O232020200991131 - SERVICIOS DE LA ADMINISTRACIÓN PÚBLICA RELACIONADOS CON LA AGRICULTURA, SILVICULTURA, PESCA Y CAZA  //  1-100-F001-VA-RECURSOS DISTRITO"/>
    <s v="O23011602330000007710"/>
    <s v="CONTROL A LOS FACTORES DE DETERIORO DEL ARBOLADO URBANO Y LA FLORA EN BOGOTÁ."/>
    <s v="ARBOLADO URBANO Y FLORA"/>
    <s v="237 - AUMENTAR EN UN 15% LAS ACTUACIONES TÉCNICAS O JURÍDICAS DE EVALUACIÓN, CONTROL, SEGUIMIENTO Y PREVENCIÓN PARA LA PROTECCIÓN Y CONSERVACIÓN DEL RECURSO ARBÓREO DE LA CIUDAD."/>
    <s v="AUMENTAR EL CONTROL A LOS FACTORES DE DETERIORO DEL ARBOLADO URBANO Y LA FLORA EN BOGOTÁ D.C."/>
    <s v="AUMENTAR LA GESTIÓN SOBRE EL ARBOLADO URBANO."/>
    <s v="EVALUACIÓN, CONTROL, SEGUIMIENTO Y PREVENCIÓN SOBRE EL ARBOLADO URBANO Y LA FLORA MADERABLE Y NO MADERABLE"/>
    <x v="0"/>
    <s v="O232020200991131"/>
    <s v="SERVICIOS DE LA ADMINISTRACIÓN PÚBLICA RELACIONADOS CON LA AGRICULTURA, SILVICULTURA, PESCA Y CAZA"/>
    <s v="1-100-F001-VA-RECURSOS DISTRITO"/>
    <n v="0"/>
    <s v="PRESTAR SERVICIOS PROFESIONALES PARA EJECUTAR LAS ACTUACIONES TÉCNICAS DE EVALUACIÓN, CONTROL Y SEGUIMIENTO AL ARBOLADO URBANO O PREVENCIÓN DE SU RIESGO DE VOLCAMIENTO."/>
    <s v="CCE-16"/>
    <s v="CONTRATACIÓN DIRECTA"/>
    <n v="0"/>
    <s v="SI"/>
    <s v="80111600"/>
    <n v="1"/>
    <n v="1"/>
    <n v="10"/>
    <n v="1"/>
    <n v="11"/>
    <n v="44090000"/>
    <n v="0"/>
    <n v="0"/>
    <n v="0"/>
    <s v="3204004_Documentos de lineamientos técnicos para la gestión de la información y el conocimiento ambiental"/>
    <s v="DOCUMENTOS DE LINEAMIENTOS TÉCNICOS PARA LA GESTIÓN DE LA INFORMACIÓN Y EL CONOCIMIENTO AMBIENTAL"/>
    <n v="0"/>
    <n v="0"/>
    <s v="SUBDIRECCIÓN DE SILVICULTURA, FLORA Y FAUNA SILVESTRE"/>
    <s v="DANIEL  EDUARDO  GIL  BECERRA"/>
    <n v="20220178"/>
    <n v="340"/>
    <n v="44573"/>
    <n v="44090000"/>
    <n v="141"/>
    <n v="44574"/>
    <n v="44090000"/>
    <n v="0"/>
    <n v="4409000"/>
    <s v="SUBDIRECCIÓN CONTRACTUAL"/>
    <s v="CO-DC-11001"/>
    <s v="CARMEN ROCÍO GONZÁLEZ CANTOR - Subdirectora de Silvicultura, Flora y Fauna Silvestre"/>
    <n v="3778917"/>
    <s v="carmen.gonzalez@ambientebogota.gov.co"/>
    <s v="Av Caracas No. 54 - 38"/>
    <s v="NO"/>
    <s v="NO"/>
    <s v="NO"/>
    <s v="Arbolado urbano"/>
    <s v="CD=Contratación Directa"/>
    <n v="4954580000"/>
    <s v="CONTRATACIÓN DIRECTA (LEY 1150 DE 2007)"/>
    <n v="16477"/>
    <n v="0"/>
    <s v="EJECUTAR 115.000 ACTUACIONES TÉCNICAS O JURÍDICAS DE EVALUACIÓN, CONTROL, SEGUIMIENTO Y PREVENCIÓN SOBRE EL ARBOLADO URBANO DE BOGOTÁ D.C."/>
    <s v="EJECUTAR 115.000 ACTUACIONES TÉCNICAS O JURÍDICAS DE EVALUACIÓN, CONTROL, SEGUIMIENTO Y PREVENCIÓN SOBRE EL ARBOLADO URBANO DE BOGOTÁ D.C."/>
    <s v="OK"/>
    <n v="20220178"/>
    <s v="20220178"/>
    <s v="OK"/>
    <s v="DANIEL EDUARDO GIL BECERRA"/>
    <s v="DANIEL EDUARDO GIL BECERRA"/>
    <s v="OK"/>
    <s v="PRESTAR SERVICIOS PROFESIONALES PARA EJECUTAR LAS ACTUACIONES TECNICAS DE EVALUACION, CONTROL Y SEGUIMIENTO AL ARBOLADO URBANO O PREVENCION DE SU RIESGO DE VOLCAMIENTO"/>
    <s v="PRESTAR SERVICIOS PROFESIONALES PARA EJECUTAR LAS ACTUACIONES TECNICAS DE EVALUACION, CONTROL Y SEGUIMIENTO AL ARBOLADO URBANO O PREVENCION DE SU RIESGO DE VOLCAMIENTO_x000a_"/>
    <s v="PRESTAR SERVICIOS PROFESIONALES PARA EJECUTAR LAS ACTUACIONES TECNICAS DE EVALUACION, CONTROL Y SEGUIMIENTO AL ARBOLADO URBANO O PREVENCION DE SU RIESGO DE VOLCAMIENTO"/>
    <s v="OK-PAA-PREDIS-Validar SIPSE"/>
    <s v="O232020200991131"/>
    <s v="O232020200991131"/>
    <s v="O232020200991131"/>
    <s v="OKs"/>
    <s v="1-100-F001"/>
    <s v="1-100-F001"/>
    <s v="1-100-F001"/>
    <s v="OKs"/>
    <n v="340"/>
    <n v="340"/>
    <s v="OK"/>
    <n v="44090000"/>
    <n v="44090000"/>
    <s v="OK"/>
    <n v="141"/>
    <n v="141"/>
    <s v="OK"/>
    <n v="44090000"/>
    <n v="44090000"/>
    <s v=""/>
    <s v="OK"/>
    <n v="7054400"/>
    <s v="EJECUCIÓN CONTRATO"/>
    <n v="2784"/>
    <n v="2784"/>
    <s v="Contratado"/>
    <n v="0"/>
    <n v="0"/>
  </r>
  <r>
    <s v="472022_7710"/>
    <s v="164832784"/>
    <n v="7710"/>
    <s v="472022_7710"/>
    <n v="472022"/>
    <n v="7710"/>
    <n v="16483"/>
    <n v="2784"/>
    <s v="EJECUTAR 115.000 ACTUACIONES TÉCNICAS O JURÍDICAS DE EVALUACIÓN, CONTROL, SEGUIMIENTO Y PREVENCIÓN SOBRE EL ARBOLADO URBANO DE BOGOTÁ D.C.  //  O232020200991131 - SERVICIOS DE LA ADMINISTRACIÓN PÚBLICA RELACIONADOS CON LA AGRICULTURA, SILVICULTURA, PESCA Y CAZA  //  1-100-F001-VA-RECURSOS DISTRITO"/>
    <s v="O23011602330000007710"/>
    <s v="CONTROL A LOS FACTORES DE DETERIORO DEL ARBOLADO URBANO Y LA FLORA EN BOGOTÁ."/>
    <s v="ARBOLADO URBANO Y FLORA"/>
    <s v="237 - AUMENTAR EN UN 15% LAS ACTUACIONES TÉCNICAS O JURÍDICAS DE EVALUACIÓN, CONTROL, SEGUIMIENTO Y PREVENCIÓN PARA LA PROTECCIÓN Y CONSERVACIÓN DEL RECURSO ARBÓREO DE LA CIUDAD."/>
    <s v="AUMENTAR EL CONTROL A LOS FACTORES DE DETERIORO DEL ARBOLADO URBANO Y LA FLORA EN BOGOTÁ D.C."/>
    <s v="AUMENTAR LA GESTIÓN SOBRE EL ARBOLADO URBANO."/>
    <s v="EVALUACIÓN, CONTROL, SEGUIMIENTO Y PREVENCIÓN SOBRE EL ARBOLADO URBANO Y LA FLORA MADERABLE Y NO MADERABLE"/>
    <x v="0"/>
    <s v="O232020200991131"/>
    <s v="SERVICIOS DE LA ADMINISTRACIÓN PÚBLICA RELACIONADOS CON LA AGRICULTURA, SILVICULTURA, PESCA Y CAZA"/>
    <s v="1-100-F001-VA-RECURSOS DISTRITO"/>
    <n v="0"/>
    <s v="PRESTAR SERVICIOS PROFESIONALES PARA EJECUTAR LAS ACTUACIONES TÉCNICAS DE EVALUACIÓN, CONTROL Y SEGUIMIENTO AL ARBOLADO URBANO O PREVENCIÓN DE SU RIESGO DE VOLCAMIENTO."/>
    <s v="CCE-16"/>
    <s v="CONTRATACIÓN DIRECTA"/>
    <n v="0"/>
    <s v="SI"/>
    <s v="80111600"/>
    <n v="1"/>
    <n v="1"/>
    <n v="10"/>
    <n v="1"/>
    <n v="11"/>
    <n v="44090000"/>
    <n v="0"/>
    <n v="0"/>
    <n v="0"/>
    <s v="3204004_Documentos de lineamientos técnicos para la gestión de la información y el conocimiento ambiental"/>
    <s v="DOCUMENTOS DE LINEAMIENTOS TÉCNICOS PARA LA GESTIÓN DE LA INFORMACIÓN Y EL CONOCIMIENTO AMBIENTAL"/>
    <n v="0"/>
    <n v="0"/>
    <s v="SUBDIRECCIÓN DE SILVICULTURA, FLORA Y FAUNA SILVESTRE"/>
    <s v="DIANA  FERNANDA ALFARO  ROCHA"/>
    <n v="20220643"/>
    <n v="558"/>
    <n v="44578"/>
    <n v="44090000"/>
    <n v="549"/>
    <n v="44582"/>
    <n v="44090000"/>
    <n v="0"/>
    <n v="4409000"/>
    <s v="SUBDIRECCIÓN CONTRACTUAL"/>
    <s v="CO-DC-11001"/>
    <s v="CARMEN ROCÍO GONZÁLEZ CANTOR - Subdirectora de Silvicultura, Flora y Fauna Silvestre"/>
    <n v="3778917"/>
    <s v="carmen.gonzalez@ambientebogota.gov.co"/>
    <s v="Av Caracas No. 54 - 38"/>
    <s v="NO"/>
    <s v="NO"/>
    <s v="NO"/>
    <s v="Arbolado urbano"/>
    <s v="CD=Contratación Directa"/>
    <n v="4954580000"/>
    <s v="CONTRATACIÓN DIRECTA (LEY 1150 DE 2007)"/>
    <n v="16483"/>
    <n v="0"/>
    <s v="EJECUTAR 115.000 ACTUACIONES TÉCNICAS O JURÍDICAS DE EVALUACIÓN, CONTROL, SEGUIMIENTO Y PREVENCIÓN SOBRE EL ARBOLADO URBANO DE BOGOTÁ D.C."/>
    <s v="EJECUTAR 115.000 ACTUACIONES TÉCNICAS O JURÍDICAS DE EVALUACIÓN, CONTROL, SEGUIMIENTO Y PREVENCIÓN SOBRE EL ARBOLADO URBANO DE BOGOTÁ D.C."/>
    <s v="OK"/>
    <n v="20220643"/>
    <s v="20220643"/>
    <s v="OK"/>
    <s v="DIANA FERNANDA ALFARO ROCHA"/>
    <s v="DIANA FERNANDA ALFARO ROCHA"/>
    <s v="OK"/>
    <s v="PRESTAR SERVICIOS PROFESIONALES PARA EJECUTAR LAS ACTUACIONES TECNICAS DE EVALUACION, CONTROL Y SEGUIMIENTO AL ARBOLADO URBANO O PREVENCION DE SU RIESGO DE VOLCAMIENTO"/>
    <s v="PRESTAR SERVICIOS PROFESIONALES PARA EJECUTAR LAS ACTUACIONES TECNICAS DE EVALUACION, CONTROL Y SEGUIMIENTO AL ARBOLADO URBANO O PREVENCION DE SU RIESGO DE VOLCAMIENTO"/>
    <s v="PRESTAR SERVICIOS PROFESIONALES PARA EJECUTAR LAS ACTUACIONES TECNICAS DE EVALUACION, CONTROL Y SEGUIMIENTO AL ARBOLADO URBANO O PREVENCION DE SU RIESGO DE VOLCAMIENTO"/>
    <s v="OKs"/>
    <s v="O232020200991131"/>
    <s v="O232020200991131"/>
    <s v="O232020200991131"/>
    <s v="OKs"/>
    <s v="1-100-F001"/>
    <s v="1-100-F001"/>
    <s v="1-100-F001"/>
    <s v="OKs"/>
    <n v="558"/>
    <n v="558"/>
    <s v="OK"/>
    <n v="44090000"/>
    <n v="44090000"/>
    <s v="OK"/>
    <n v="549"/>
    <n v="549"/>
    <s v="OK"/>
    <n v="44090000"/>
    <n v="44090000"/>
    <s v=""/>
    <s v="OK"/>
    <n v="4409000"/>
    <s v="EJECUCIÓN CONTRATO"/>
    <n v="2784"/>
    <n v="2784"/>
    <s v="Contratado"/>
    <n v="0"/>
    <n v="0"/>
  </r>
  <r>
    <s v="482022_7710"/>
    <s v="164892784"/>
    <n v="7710"/>
    <s v="482022_7710"/>
    <n v="482022"/>
    <n v="7710"/>
    <n v="16489"/>
    <n v="2784"/>
    <s v="EJECUTAR 115.000 ACTUACIONES TÉCNICAS O JURÍDICAS DE EVALUACIÓN, CONTROL, SEGUIMIENTO Y PREVENCIÓN SOBRE EL ARBOLADO URBANO DE BOGOTÁ D.C.  //  O232020200991131 - SERVICIOS DE LA ADMINISTRACIÓN PÚBLICA RELACIONADOS CON LA AGRICULTURA, SILVICULTURA, PESCA Y CAZA  //  1-100-F001-VA-RECURSOS DISTRITO"/>
    <s v="O23011602330000007710"/>
    <s v="CONTROL A LOS FACTORES DE DETERIORO DEL ARBOLADO URBANO Y LA FLORA EN BOGOTÁ."/>
    <s v="ARBOLADO URBANO Y FLORA"/>
    <s v="237 - AUMENTAR EN UN 15% LAS ACTUACIONES TÉCNICAS O JURÍDICAS DE EVALUACIÓN, CONTROL, SEGUIMIENTO Y PREVENCIÓN PARA LA PROTECCIÓN Y CONSERVACIÓN DEL RECURSO ARBÓREO DE LA CIUDAD."/>
    <s v="AUMENTAR EL CONTROL A LOS FACTORES DE DETERIORO DEL ARBOLADO URBANO Y LA FLORA EN BOGOTÁ D.C."/>
    <s v="AUMENTAR LA GESTIÓN SOBRE EL ARBOLADO URBANO."/>
    <s v="EVALUACIÓN, CONTROL, SEGUIMIENTO Y PREVENCIÓN SOBRE EL ARBOLADO URBANO Y LA FLORA MADERABLE Y NO MADERABLE"/>
    <x v="0"/>
    <s v="O232020200991131"/>
    <s v="SERVICIOS DE LA ADMINISTRACIÓN PÚBLICA RELACIONADOS CON LA AGRICULTURA, SILVICULTURA, PESCA Y CAZA"/>
    <s v="1-100-F001-VA-RECURSOS DISTRITO"/>
    <n v="0"/>
    <s v="PRESTAR SERVICIOS PROFESIONALES PARA EJECUTAR LAS ACTUACIONES TÉCNICAS DE EVALUACIÓN, CONTROL Y SEGUIMIENTO AL ARBOLADO URBANO O PREVENCIÓN DE SU RIESGO DE VOLCAMIENTO."/>
    <s v="CCE-16"/>
    <s v="CONTRATACIÓN DIRECTA"/>
    <n v="0"/>
    <s v="SI"/>
    <s v="80111600"/>
    <n v="1"/>
    <n v="1"/>
    <n v="10"/>
    <n v="1"/>
    <n v="11"/>
    <n v="44090000"/>
    <n v="0"/>
    <n v="0"/>
    <n v="0"/>
    <s v="3204004_Documentos de lineamientos técnicos para la gestión de la información y el conocimiento ambiental"/>
    <s v="DOCUMENTOS DE LINEAMIENTOS TÉCNICOS PARA LA GESTIÓN DE LA INFORMACIÓN Y EL CONOCIMIENTO AMBIENTAL"/>
    <n v="0"/>
    <n v="0"/>
    <s v="SUBDIRECCIÓN DE SILVICULTURA, FLORA Y FAUNA SILVESTRE"/>
    <s v="GUSTAVO ADOLFO FERNANDEZ SALAMANCA"/>
    <n v="20220353"/>
    <n v="418"/>
    <n v="44574"/>
    <n v="44090000"/>
    <n v="369"/>
    <n v="44579"/>
    <n v="44090000"/>
    <n v="0"/>
    <n v="4409000"/>
    <s v="SUBDIRECCIÓN CONTRACTUAL"/>
    <s v="CO-DC-11001"/>
    <s v="CARMEN ROCÍO GONZÁLEZ CANTOR - Subdirectora de Silvicultura, Flora y Fauna Silvestre"/>
    <n v="3778917"/>
    <s v="carmen.gonzalez@ambientebogota.gov.co"/>
    <s v="Av Caracas No. 54 - 38"/>
    <s v="NO"/>
    <s v="NO"/>
    <s v="NO"/>
    <s v="Arbolado urbano"/>
    <s v="CD=Contratación Directa"/>
    <n v="4954580000"/>
    <s v="CONTRATACIÓN DIRECTA (LEY 1150 DE 2007)"/>
    <n v="16489"/>
    <n v="0"/>
    <s v="EJECUTAR 115.000 ACTUACIONES TÉCNICAS O JURÍDICAS DE EVALUACIÓN, CONTROL, SEGUIMIENTO Y PREVENCIÓN SOBRE EL ARBOLADO URBANO DE BOGOTÁ D.C."/>
    <s v="EJECUTAR 115.000 ACTUACIONES TÉCNICAS O JURÍDICAS DE EVALUACIÓN, CONTROL, SEGUIMIENTO Y PREVENCIÓN SOBRE EL ARBOLADO URBANO DE BOGOTÁ D.C."/>
    <s v="OK"/>
    <n v="20220353"/>
    <s v="20220353"/>
    <s v="OK"/>
    <s v="GUSTAVO ADOLFO FERNANDEZ SALAMANCA"/>
    <s v="GUSTAVO ADOLFO FERNANDEZ SALAMANCA"/>
    <s v="OK"/>
    <s v="PRESTAR SERVICIOS PROFESIONALES PARA EJECUTAR LAS ACTUACIONES TECNICAS DE EVALUACION, CONTROL Y SEGUIMIENTO AL ARBOLADO URBANO O PREVENCION DE SU RIESGO DE VOLCAMIENTO"/>
    <s v="PRESTAR SERVICIOS PROFESIONALES PARA EJECUTAR LAS ACTUACIONES TECNICAS DE EVALUACION, CONTROL Y SEGUIMIENTO AL ARBOLADO URBANO O PREVENCION DE SU RIESGO DE VOLCAMIENTO_x000a_"/>
    <s v="PRESTAR SERVICIOS PROFESIONALES PARA EJECUTAR LAS ACTUACIONES TECNICAS DE EVALUACION, CONTROL Y SEGUIMIENTO AL ARBOLADO URBANO O PREVENCION DE SU RIESGO DE VOLCAMIENTO"/>
    <s v="OK-PAA-PREDIS-Validar SIPSE"/>
    <s v="O232020200991131"/>
    <s v="O232020200991131"/>
    <s v="O232020200991131"/>
    <s v="OKs"/>
    <s v="1-100-F001"/>
    <s v="1-100-F001"/>
    <s v="1-100-F001"/>
    <s v="OKs"/>
    <n v="418"/>
    <n v="418"/>
    <s v="OK"/>
    <n v="44090000"/>
    <n v="44090000"/>
    <s v="OK"/>
    <n v="369"/>
    <n v="369"/>
    <s v="OK"/>
    <n v="44090000"/>
    <n v="44090000"/>
    <s v=""/>
    <s v="OK"/>
    <n v="0"/>
    <s v="EJECUCIÓN CONTRATO"/>
    <n v="2784"/>
    <n v="2784"/>
    <s v="Contratado"/>
    <n v="0"/>
    <n v="0"/>
  </r>
  <r>
    <s v="492022_7710"/>
    <s v="164962784"/>
    <n v="7710"/>
    <s v="492022_7710"/>
    <n v="492022"/>
    <n v="7710"/>
    <n v="16496"/>
    <n v="2784"/>
    <s v="EJECUTAR 115.000 ACTUACIONES TÉCNICAS O JURÍDICAS DE EVALUACIÓN, CONTROL, SEGUIMIENTO Y PREVENCIÓN SOBRE EL ARBOLADO URBANO DE BOGOTÁ D.C.  //  O232020200991131 - SERVICIOS DE LA ADMINISTRACIÓN PÚBLICA RELACIONADOS CON LA AGRICULTURA, SILVICULTURA, PESCA Y CAZA  //  1-100-F001-VA-RECURSOS DISTRITO"/>
    <s v="O23011602330000007710"/>
    <s v="CONTROL A LOS FACTORES DE DETERIORO DEL ARBOLADO URBANO Y LA FLORA EN BOGOTÁ."/>
    <s v="ARBOLADO URBANO Y FLORA"/>
    <s v="237 - AUMENTAR EN UN 15% LAS ACTUACIONES TÉCNICAS O JURÍDICAS DE EVALUACIÓN, CONTROL, SEGUIMIENTO Y PREVENCIÓN PARA LA PROTECCIÓN Y CONSERVACIÓN DEL RECURSO ARBÓREO DE LA CIUDAD."/>
    <s v="AUMENTAR EL CONTROL A LOS FACTORES DE DETERIORO DEL ARBOLADO URBANO Y LA FLORA EN BOGOTÁ D.C."/>
    <s v="AUMENTAR LA GESTIÓN SOBRE EL ARBOLADO URBANO."/>
    <s v="EVALUACIÓN, CONTROL, SEGUIMIENTO Y PREVENCIÓN SOBRE EL ARBOLADO URBANO Y LA FLORA MADERABLE Y NO MADERABLE"/>
    <x v="0"/>
    <s v="O232020200991131"/>
    <s v="SERVICIOS DE LA ADMINISTRACIÓN PÚBLICA RELACIONADOS CON LA AGRICULTURA, SILVICULTURA, PESCA Y CAZA"/>
    <s v="1-100-F001-VA-RECURSOS DISTRITO"/>
    <n v="0"/>
    <s v="PRESTAR SERVICIOS PROFESIONALES PARA EJECUTAR LAS ACTUACIONES TÉCNICAS DE EVALUACIÓN, CONTROL Y SEGUIMIENTO AL ARBOLADO URBANO O PREVENCIÓN DE SU RIESGO DE VOLCAMIENTO."/>
    <s v="CCE-16"/>
    <s v="CONTRATACIÓN DIRECTA"/>
    <n v="0"/>
    <s v="SI"/>
    <s v="80111600"/>
    <n v="1"/>
    <n v="1"/>
    <n v="10"/>
    <n v="1"/>
    <n v="11"/>
    <n v="44090000"/>
    <n v="0"/>
    <n v="0"/>
    <n v="0"/>
    <s v="3204004_Documentos de lineamientos técnicos para la gestión de la información y el conocimiento ambiental"/>
    <s v="DOCUMENTOS DE LINEAMIENTOS TÉCNICOS PARA LA GESTIÓN DE LA INFORMACIÓN Y EL CONOCIMIENTO AMBIENTAL"/>
    <n v="0"/>
    <n v="0"/>
    <s v="SUBDIRECCIÓN DE SILVICULTURA, FLORA Y FAUNA SILVESTRE"/>
    <s v="DANNY ALEXANDER CARREÑO  MORA"/>
    <n v="20220485"/>
    <n v="659"/>
    <n v="44578"/>
    <n v="44090000"/>
    <n v="416"/>
    <n v="44580"/>
    <n v="44090000"/>
    <n v="0"/>
    <n v="4409000"/>
    <s v="SUBDIRECCIÓN CONTRACTUAL"/>
    <s v="CO-DC-11001"/>
    <s v="CARMEN ROCÍO GONZÁLEZ CANTOR - Subdirectora de Silvicultura, Flora y Fauna Silvestre"/>
    <n v="3778917"/>
    <s v="carmen.gonzalez@ambientebogota.gov.co"/>
    <s v="Av Caracas No. 54 - 38"/>
    <s v="NO"/>
    <s v="NO"/>
    <s v="NO"/>
    <s v="Arbolado urbano"/>
    <s v="CD=Contratación Directa"/>
    <n v="4954580000"/>
    <s v="CONTRATACIÓN DIRECTA (LEY 1150 DE 2007)"/>
    <n v="16496"/>
    <n v="0"/>
    <s v="EJECUTAR 115.000 ACTUACIONES TÉCNICAS O JURÍDICAS DE EVALUACIÓN, CONTROL, SEGUIMIENTO Y PREVENCIÓN SOBRE EL ARBOLADO URBANO DE BOGOTÁ D.C."/>
    <s v="EJECUTAR 115.000 ACTUACIONES TÉCNICAS O JURÍDICAS DE EVALUACIÓN, CONTROL, SEGUIMIENTO Y PREVENCIÓN SOBRE EL ARBOLADO URBANO DE BOGOTÁ D.C."/>
    <s v="OK"/>
    <n v="20220485"/>
    <s v="20220485"/>
    <s v="OK"/>
    <s v="DANNY ALEXANDER CARREÑO MORA"/>
    <s v="DANNY ALEXANDER CARREÑO MORA"/>
    <s v="OK"/>
    <s v="PRESTAR SERVICIOS PROFESIONALES PARA EJECUTAR LAS ACTUACIONES TECNICAS DE EVALUACION, CONTROL Y SEGUIMIENTO AL ARBOLADO URBANO O PREVENCION DE SU RIESGO DE VOLCAMIENTO"/>
    <s v="PRESTAR SERVICIOS PROFESIONALES PARA EJECUTAR LAS ACTUACIONES TECNICAS DE EVALUACION, CONTROL Y SEGUIMIENTO AL ARBOLADO URBANO O PREVENCION DE SU RIESGO DE VOLCAMIENTO_x000a_"/>
    <s v="PRESTAR SERVICIOS PROFESIONALES PARA EJECUTAR LAS ACTUACIONES TECNICASDE EVALUACION, CONTROL Y SEGUIMIENTO AL ARBOLADO URBANO O PREVENCION DESU RIESGO DE VOLCAMIENTO"/>
    <s v="Validar"/>
    <s v="O232020200991131"/>
    <s v="O232020200991131"/>
    <s v="O232020200991131"/>
    <s v="OKs"/>
    <s v="1-100-F001"/>
    <s v="1-100-F001"/>
    <s v="1-100-F001"/>
    <s v="OKs"/>
    <n v="659"/>
    <n v="659"/>
    <s v="OK"/>
    <n v="44090000"/>
    <n v="44090000"/>
    <s v="OK"/>
    <n v="416"/>
    <n v="416"/>
    <s v="OK"/>
    <n v="44090000"/>
    <n v="44090000"/>
    <s v=""/>
    <s v="OK"/>
    <n v="4409000"/>
    <s v="EJECUCIÓN CONTRATO"/>
    <n v="2784"/>
    <n v="2784"/>
    <s v="Contratado"/>
    <n v="0"/>
    <n v="0"/>
  </r>
  <r>
    <s v="502022_7710"/>
    <s v="165012784"/>
    <n v="7710"/>
    <s v="502022_7710"/>
    <n v="502022"/>
    <n v="7710"/>
    <n v="16501"/>
    <n v="2784"/>
    <s v="EJECUTAR 115.000 ACTUACIONES TÉCNICAS O JURÍDICAS DE EVALUACIÓN, CONTROL, SEGUIMIENTO Y PREVENCIÓN SOBRE EL ARBOLADO URBANO DE BOGOTÁ D.C.  //  O232020200991131 - SERVICIOS DE LA ADMINISTRACIÓN PÚBLICA RELACIONADOS CON LA AGRICULTURA, SILVICULTURA, PESCA Y CAZA  //  1-100-F001-VA-RECURSOS DISTRITO"/>
    <s v="O23011602330000007710"/>
    <s v="CONTROL A LOS FACTORES DE DETERIORO DEL ARBOLADO URBANO Y LA FLORA EN BOGOTÁ."/>
    <s v="ARBOLADO URBANO Y FLORA"/>
    <s v="237 - AUMENTAR EN UN 15% LAS ACTUACIONES TÉCNICAS O JURÍDICAS DE EVALUACIÓN, CONTROL, SEGUIMIENTO Y PREVENCIÓN PARA LA PROTECCIÓN Y CONSERVACIÓN DEL RECURSO ARBÓREO DE LA CIUDAD."/>
    <s v="AUMENTAR EL CONTROL A LOS FACTORES DE DETERIORO DEL ARBOLADO URBANO Y LA FLORA EN BOGOTÁ D.C."/>
    <s v="AUMENTAR LA GESTIÓN SOBRE EL ARBOLADO URBANO."/>
    <s v="EVALUACIÓN, CONTROL, SEGUIMIENTO Y PREVENCIÓN SOBRE EL ARBOLADO URBANO Y LA FLORA MADERABLE Y NO MADERABLE"/>
    <x v="0"/>
    <s v="O232020200991131"/>
    <s v="SERVICIOS DE LA ADMINISTRACIÓN PÚBLICA RELACIONADOS CON LA AGRICULTURA, SILVICULTURA, PESCA Y CAZA"/>
    <s v="1-100-F001-VA-RECURSOS DISTRITO"/>
    <n v="0"/>
    <s v="PRESTAR SERVICIOS PROFESIONALES PARA EJECUTAR LAS ACTUACIONES TÉCNICAS DE EVALUACIÓN, CONTROL Y SEGUIMIENTO AL ARBOLADO URBANO O PREVENCIÓN DE SU RIESGO DE VOLCAMIENTO."/>
    <s v="CCE-16"/>
    <s v="CONTRATACIÓN DIRECTA"/>
    <n v="0"/>
    <s v="SI"/>
    <s v="80111600"/>
    <n v="1"/>
    <n v="1"/>
    <n v="10"/>
    <n v="1"/>
    <n v="11"/>
    <n v="44090000"/>
    <n v="0"/>
    <n v="0"/>
    <n v="0"/>
    <s v="3204004_Documentos de lineamientos técnicos para la gestión de la información y el conocimiento ambiental"/>
    <s v="DOCUMENTOS DE LINEAMIENTOS TÉCNICOS PARA LA GESTIÓN DE LA INFORMACIÓN Y EL CONOCIMIENTO AMBIENTAL"/>
    <n v="0"/>
    <n v="0"/>
    <s v="SUBDIRECCIÓN DE SILVICULTURA, FLORA Y FAUNA SILVESTRE"/>
    <s v="SANDRA MILENA DAZA GONZALEZ"/>
    <n v="20220567"/>
    <n v="599"/>
    <n v="44578"/>
    <n v="44090000"/>
    <n v="529"/>
    <n v="44582"/>
    <n v="44090000"/>
    <n v="0"/>
    <n v="4409000"/>
    <s v="SUBDIRECCIÓN CONTRACTUAL"/>
    <s v="CO-DC-11001"/>
    <s v="CARMEN ROCÍO GONZÁLEZ CANTOR - Subdirectora de Silvicultura, Flora y Fauna Silvestre"/>
    <n v="3778917"/>
    <s v="carmen.gonzalez@ambientebogota.gov.co"/>
    <s v="Av Caracas No. 54 - 38"/>
    <s v="NO"/>
    <s v="NO"/>
    <s v="NO"/>
    <s v="Arbolado urbano"/>
    <s v="CD=Contratación Directa"/>
    <n v="4954580000"/>
    <s v="CONTRATACIÓN DIRECTA (LEY 1150 DE 2007)"/>
    <n v="16501"/>
    <n v="0"/>
    <s v="EJECUTAR 115.000 ACTUACIONES TÉCNICAS O JURÍDICAS DE EVALUACIÓN, CONTROL, SEGUIMIENTO Y PREVENCIÓN SOBRE EL ARBOLADO URBANO DE BOGOTÁ D.C."/>
    <s v="EJECUTAR 115.000 ACTUACIONES TÉCNICAS O JURÍDICAS DE EVALUACIÓN, CONTROL, SEGUIMIENTO Y PREVENCIÓN SOBRE EL ARBOLADO URBANO DE BOGOTÁ D.C."/>
    <s v="OK"/>
    <n v="20220567"/>
    <s v="20220567"/>
    <s v="OK"/>
    <s v="SANDRA MILENA DAZA GONZALEZ"/>
    <s v="SANDRA MILENA DAZA GONZALEZ"/>
    <s v="OK"/>
    <s v="PRESTAR SERVICIOS PROFESIONALES PARA EJECUTAR LAS ACTUACIONES TECNICAS DE EVALUACION, CONTROL Y SEGUIMIENTO AL ARBOLADO URBANO O PREVENCION DE SU RIESGO DE VOLCAMIENTO"/>
    <s v="PRESTAR SERVICIOS PROFESIONALES PARA EJECUTAR LAS ACTUACIONES TECNICAS DE EVALUACION, CONTROL Y SEGUIMIENTO AL ARBOLADO URBANO O PREVENCION DE SU RIESGO DE VOLCAMIENTO_x000a_"/>
    <s v="PRESTAR SERVICIOS PROFESIONALES PARA EJECUTAR LAS ACTUACIONES TECNICAS DE EVALUACION, CONTROL Y SEGUIMIENTO AL ARBOLADO URBANO O PREVENCION DE SU RIESGO DE VOLCAMIENTO"/>
    <s v="OK-PAA-PREDIS-Validar SIPSE"/>
    <s v="O232020200991131"/>
    <s v="O232020200991131"/>
    <s v="O232020200991131"/>
    <s v="OKs"/>
    <s v="1-100-F001"/>
    <s v="1-100-F001"/>
    <s v="1-100-F001"/>
    <s v="OKs"/>
    <n v="599"/>
    <n v="599"/>
    <s v="OK"/>
    <n v="44090000"/>
    <n v="44090000"/>
    <s v="OK"/>
    <n v="529"/>
    <n v="529"/>
    <s v="OK"/>
    <n v="44090000"/>
    <n v="44090000"/>
    <s v=""/>
    <s v="OK"/>
    <n v="881800"/>
    <s v="EJECUCIÓN CONTRATO"/>
    <n v="2784"/>
    <n v="2784"/>
    <s v="Contratado"/>
    <n v="0"/>
    <n v="0"/>
  </r>
  <r>
    <s v="512022_7710"/>
    <s v="165122784"/>
    <n v="7710"/>
    <s v="512022_7710"/>
    <n v="512022"/>
    <n v="7710"/>
    <n v="16512"/>
    <n v="2784"/>
    <s v="EJECUTAR 115.000 ACTUACIONES TÉCNICAS O JURÍDICAS DE EVALUACIÓN, CONTROL, SEGUIMIENTO Y PREVENCIÓN SOBRE EL ARBOLADO URBANO DE BOGOTÁ D.C.  //  O232020200991131 - SERVICIOS DE LA ADMINISTRACIÓN PÚBLICA RELACIONADOS CON LA AGRICULTURA, SILVICULTURA, PESCA Y CAZA  //  1-100-F001-VA-RECURSOS DISTRITO"/>
    <s v="O23011602330000007710"/>
    <s v="CONTROL A LOS FACTORES DE DETERIORO DEL ARBOLADO URBANO Y LA FLORA EN BOGOTÁ."/>
    <s v="ARBOLADO URBANO Y FLORA"/>
    <s v="237 - AUMENTAR EN UN 15% LAS ACTUACIONES TÉCNICAS O JURÍDICAS DE EVALUACIÓN, CONTROL, SEGUIMIENTO Y PREVENCIÓN PARA LA PROTECCIÓN Y CONSERVACIÓN DEL RECURSO ARBÓREO DE LA CIUDAD."/>
    <s v="AUMENTAR EL CONTROL A LOS FACTORES DE DETERIORO DEL ARBOLADO URBANO Y LA FLORA EN BOGOTÁ D.C."/>
    <s v="AUMENTAR LA GESTIÓN SOBRE EL ARBOLADO URBANO."/>
    <s v="EVALUACIÓN, CONTROL, SEGUIMIENTO Y PREVENCIÓN SOBRE EL ARBOLADO URBANO Y LA FLORA MADERABLE Y NO MADERABLE"/>
    <x v="0"/>
    <s v="O232020200991131"/>
    <s v="SERVICIOS DE LA ADMINISTRACIÓN PÚBLICA RELACIONADOS CON LA AGRICULTURA, SILVICULTURA, PESCA Y CAZA"/>
    <s v="1-100-F001-VA-RECURSOS DISTRITO"/>
    <n v="0"/>
    <s v="PRESTAR SERVICIOS PROFESIONALES PARA EJECUTAR LAS ACTUACIONES TÉCNICAS DE EVALUACIÓN, CONTROL Y SEGUIMIENTO AL ARBOLADO URBANO O PREVENCIÓN DE SU RIESGO DE VOLCAMIENTO."/>
    <s v="CCE-16"/>
    <s v="CONTRATACIÓN DIRECTA"/>
    <n v="0"/>
    <s v="SI"/>
    <s v="80111600"/>
    <n v="1"/>
    <n v="1"/>
    <n v="10"/>
    <n v="1"/>
    <n v="11"/>
    <n v="44090000"/>
    <n v="0"/>
    <n v="0"/>
    <n v="0"/>
    <s v="3204004_Documentos de lineamientos técnicos para la gestión de la información y el conocimiento ambiental"/>
    <s v="DOCUMENTOS DE LINEAMIENTOS TÉCNICOS PARA LA GESTIÓN DE LA INFORMACIÓN Y EL CONOCIMIENTO AMBIENTAL"/>
    <n v="0"/>
    <n v="0"/>
    <s v="SUBDIRECCIÓN DE SILVICULTURA, FLORA Y FAUNA SILVESTRE"/>
    <s v="ANA MARIA ARCINIEGAS TOCORA"/>
    <n v="20220583"/>
    <n v="536"/>
    <n v="44578"/>
    <n v="44090000"/>
    <n v="895"/>
    <n v="44587"/>
    <n v="44090000"/>
    <n v="0"/>
    <n v="4409000"/>
    <s v="SUBDIRECCIÓN CONTRACTUAL"/>
    <s v="CO-DC-11001"/>
    <s v="CARMEN ROCÍO GONZÁLEZ CANTOR - Subdirectora de Silvicultura, Flora y Fauna Silvestre"/>
    <n v="3778917"/>
    <s v="carmen.gonzalez@ambientebogota.gov.co"/>
    <s v="Av Caracas No. 54 - 38"/>
    <s v="NO"/>
    <s v="NO"/>
    <s v="NO"/>
    <s v="Arbolado urbano"/>
    <s v="CD=Contratación Directa"/>
    <n v="4954580000"/>
    <s v="CONTRATACIÓN DIRECTA (LEY 1150 DE 2007)"/>
    <n v="16512"/>
    <n v="0"/>
    <s v="EJECUTAR 115.000 ACTUACIONES TÉCNICAS O JURÍDICAS DE EVALUACIÓN, CONTROL, SEGUIMIENTO Y PREVENCIÓN SOBRE EL ARBOLADO URBANO DE BOGOTÁ D.C."/>
    <s v="EJECUTAR 115.000 ACTUACIONES TÉCNICAS O JURÍDICAS DE EVALUACIÓN, CONTROL, SEGUIMIENTO Y PREVENCIÓN SOBRE EL ARBOLADO URBANO DE BOGOTÁ D.C."/>
    <s v="OK"/>
    <n v="20220583"/>
    <s v="20220583"/>
    <s v="OK"/>
    <s v="ANA MARIA ARCINIEGAS TOCORA"/>
    <s v="ANA MARIA ARCINIEGAS TOCORA"/>
    <s v="OK"/>
    <s v="PRESTAR SERVICIOS PROFESIONALES PARA EJECUTAR LAS ACTUACIONES TECNICAS DE EVALUACION, CONTROL Y SEGUIMIENTO AL ARBOLADO URBANO O PREVENCION DE SU RIESGO DE VOLCAMIENTO"/>
    <s v="PRESTAR SERVICIOS PROFESIONALES PARA EJECUTAR LAS ACTUACIONES TECNICAS DE EVALUACION, CONTROL Y SEGUIMIENTO AL ARBOLADO URBANO O PREVENCION DE SU RIESGO DE VOLCAMIENTO_x000a_"/>
    <s v="PRESTAR SERVICIOS PROFESIONALES PARA EJECUTAR LAS ACTUACIONES TECNICASDE EVALUACION, CONTROL Y SEGUIMIENTO AL ARBOLADO URBANO O PREVENCION DESU RIESGO DE VOLCAMIENTO"/>
    <s v="Validar"/>
    <s v="O232020200991131"/>
    <s v="O232020200991131"/>
    <s v="O232020200991131"/>
    <s v="OKs"/>
    <s v="1-100-F001"/>
    <s v="1-100-F001"/>
    <s v="1-100-F001"/>
    <s v="OKs"/>
    <n v="536"/>
    <n v="536"/>
    <s v="OK"/>
    <n v="44090000"/>
    <n v="44090000"/>
    <s v="OK"/>
    <n v="895"/>
    <n v="895"/>
    <s v="OK"/>
    <n v="44090000"/>
    <n v="44090000"/>
    <s v=""/>
    <s v="OK"/>
    <n v="4409000"/>
    <s v="EJECUCIÓN CONTRATO"/>
    <n v="2784"/>
    <n v="2784"/>
    <s v="Contratado"/>
    <n v="0"/>
    <n v="0"/>
  </r>
  <r>
    <s v="522022_7710"/>
    <s v="165252784"/>
    <n v="7710"/>
    <s v="522022_7710"/>
    <n v="522022"/>
    <n v="7710"/>
    <n v="16525"/>
    <n v="2784"/>
    <s v="EJECUTAR 115.000 ACTUACIONES TÉCNICAS O JURÍDICAS DE EVALUACIÓN, CONTROL, SEGUIMIENTO Y PREVENCIÓN SOBRE EL ARBOLADO URBANO DE BOGOTÁ D.C.  //  O232020200991131 - SERVICIOS DE LA ADMINISTRACIÓN PÚBLICA RELACIONADOS CON LA AGRICULTURA, SILVICULTURA, PESCA Y CAZA  //  1-100-F001-VA-RECURSOS DISTRITO"/>
    <s v="O23011602330000007710"/>
    <s v="CONTROL A LOS FACTORES DE DETERIORO DEL ARBOLADO URBANO Y LA FLORA EN BOGOTÁ."/>
    <s v="ARBOLADO URBANO Y FLORA"/>
    <s v="237 - AUMENTAR EN UN 15% LAS ACTUACIONES TÉCNICAS O JURÍDICAS DE EVALUACIÓN, CONTROL, SEGUIMIENTO Y PREVENCIÓN PARA LA PROTECCIÓN Y CONSERVACIÓN DEL RECURSO ARBÓREO DE LA CIUDAD."/>
    <s v="AUMENTAR EL CONTROL A LOS FACTORES DE DETERIORO DEL ARBOLADO URBANO Y LA FLORA EN BOGOTÁ D.C."/>
    <s v="AUMENTAR LA GESTIÓN SOBRE EL ARBOLADO URBANO."/>
    <s v="EVALUACIÓN, CONTROL, SEGUIMIENTO Y PREVENCIÓN SOBRE EL ARBOLADO URBANO Y LA FLORA MADERABLE Y NO MADERABLE"/>
    <x v="0"/>
    <s v="O232020200991131"/>
    <s v="SERVICIOS DE LA ADMINISTRACIÓN PÚBLICA RELACIONADOS CON LA AGRICULTURA, SILVICULTURA, PESCA Y CAZA"/>
    <s v="1-100-F001-VA-RECURSOS DISTRITO"/>
    <n v="0"/>
    <s v="PRESTAR SERVICIOS PROFESIONALES PARA EJECUTAR LAS ACTUACIONES TÉCNICAS DE EVALUACIÓN, CONTROL Y SEGUIMIENTO AL ARBOLADO URBANO O PREVENCIÓN DE SU RIESGO DE VOLCAMIENTO."/>
    <s v="CCE-16"/>
    <s v="CONTRATACIÓN DIRECTA"/>
    <n v="0"/>
    <s v="SI"/>
    <s v="80111600"/>
    <n v="1"/>
    <n v="1"/>
    <n v="10"/>
    <n v="1"/>
    <n v="11"/>
    <n v="44090000"/>
    <n v="0"/>
    <n v="0"/>
    <n v="0"/>
    <s v="3204004_Documentos de lineamientos técnicos para la gestión de la información y el conocimiento ambiental"/>
    <s v="DOCUMENTOS DE LINEAMIENTOS TÉCNICOS PARA LA GESTIÓN DE LA INFORMACIÓN Y EL CONOCIMIENTO AMBIENTAL"/>
    <n v="0"/>
    <n v="0"/>
    <s v="SUBDIRECCIÓN DE SILVICULTURA, FLORA Y FAUNA SILVESTRE"/>
    <s v="YEIMI GINETH ROMERO BARRERO"/>
    <n v="20221027"/>
    <n v="1192"/>
    <n v="44583"/>
    <n v="44090000"/>
    <n v="1178"/>
    <n v="44587"/>
    <n v="44090000"/>
    <n v="0"/>
    <n v="4409000"/>
    <s v="SUBDIRECCIÓN CONTRACTUAL"/>
    <s v="CO-DC-11001"/>
    <s v="CARMEN ROCÍO GONZÁLEZ CANTOR - Subdirectora de Silvicultura, Flora y Fauna Silvestre"/>
    <n v="3778917"/>
    <s v="carmen.gonzalez@ambientebogota.gov.co"/>
    <s v="Av Caracas No. 54 - 38"/>
    <s v="NO"/>
    <s v="NO"/>
    <s v="NO"/>
    <s v="Arbolado urbano"/>
    <s v="CD=Contratación Directa"/>
    <n v="4954580000"/>
    <s v="CONTRATACIÓN DIRECTA (LEY 1150 DE 2007)"/>
    <n v="16525"/>
    <n v="0"/>
    <s v="EJECUTAR 115.000 ACTUACIONES TÉCNICAS O JURÍDICAS DE EVALUACIÓN, CONTROL, SEGUIMIENTO Y PREVENCIÓN SOBRE EL ARBOLADO URBANO DE BOGOTÁ D.C."/>
    <s v="EJECUTAR 115.000 ACTUACIONES TÉCNICAS O JURÍDICAS DE EVALUACIÓN, CONTROL, SEGUIMIENTO Y PREVENCIÓN SOBRE EL ARBOLADO URBANO DE BOGOTÁ D.C."/>
    <s v="OK"/>
    <n v="20221027"/>
    <s v="20221027"/>
    <s v="OK"/>
    <s v="YEIMI GINETH ROMERO BARRERO"/>
    <s v="YEIMI GINETH ROMERO BARRERO"/>
    <s v="OK"/>
    <s v="PRESTAR SERVICIOS PROFESIONALES PARA EJECUTAR LAS ACTUACIONES TECNICAS DE EVALUACION, CONTROL Y SEGUIMIENTO AL ARBOLADO URBANO O PREVENCION DE SU RIESGO DE VOLCAMIENTO"/>
    <s v="PRESTAR SERVICIOS PROFESIONALES PARA EJECUTAR LAS ACTUACIONES TECNICAS DE EVALUACION, CONTROL Y SEGUIMIENTO AL ARBOLADO URBANO O PREVENCION DE SU RIESGO DE VOLCAMIENTO_x000a_"/>
    <s v="&quot;PRESTAR SERVICIOS PROFESIONALES PARA EJECUTAR LAS ACTUACIONES TECNICAS DE EVALUACION, CONTROL Y SEGUIMIENTO AL ARBOLADO URBANO O PREVENCION DE SU RIESGO DE VOLCAMIENTO_x000a_&quot;"/>
    <s v="Validar"/>
    <s v="O232020200991131"/>
    <s v="O232020200991131"/>
    <s v="O232020200991131"/>
    <s v="OKs"/>
    <s v="1-100-F001"/>
    <s v="1-100-F001"/>
    <s v="1-100-F001"/>
    <s v="OKs"/>
    <n v="1192"/>
    <n v="1192"/>
    <s v="OK"/>
    <n v="44090000"/>
    <n v="44090000"/>
    <s v="OK"/>
    <n v="1178"/>
    <n v="1178"/>
    <s v="OK"/>
    <n v="44090000"/>
    <n v="44090000"/>
    <s v=""/>
    <s v="OK"/>
    <n v="0"/>
    <s v="EJECUCIÓN CONTRATO"/>
    <n v="2784"/>
    <n v="2784"/>
    <s v="Contratado"/>
    <n v="0"/>
    <n v="0"/>
  </r>
  <r>
    <s v="532022_7710"/>
    <s v="165322784"/>
    <n v="7710"/>
    <s v="532022_7710"/>
    <n v="532022"/>
    <n v="7710"/>
    <n v="16532"/>
    <n v="2784"/>
    <s v="EJECUTAR 115.000 ACTUACIONES TÉCNICAS O JURÍDICAS DE EVALUACIÓN, CONTROL, SEGUIMIENTO Y PREVENCIÓN SOBRE EL ARBOLADO URBANO DE BOGOTÁ D.C.  //  O232020200991131 - SERVICIOS DE LA ADMINISTRACIÓN PÚBLICA RELACIONADOS CON LA AGRICULTURA, SILVICULTURA, PESCA Y CAZA  //  1-100-F001-VA-RECURSOS DISTRITO"/>
    <s v="O23011602330000007710"/>
    <s v="CONTROL A LOS FACTORES DE DETERIORO DEL ARBOLADO URBANO Y LA FLORA EN BOGOTÁ."/>
    <s v="ARBOLADO URBANO Y FLORA"/>
    <s v="237 - AUMENTAR EN UN 15% LAS ACTUACIONES TÉCNICAS O JURÍDICAS DE EVALUACIÓN, CONTROL, SEGUIMIENTO Y PREVENCIÓN PARA LA PROTECCIÓN Y CONSERVACIÓN DEL RECURSO ARBÓREO DE LA CIUDAD."/>
    <s v="AUMENTAR EL CONTROL A LOS FACTORES DE DETERIORO DEL ARBOLADO URBANO Y LA FLORA EN BOGOTÁ D.C."/>
    <s v="AUMENTAR LA GESTIÓN SOBRE EL ARBOLADO URBANO."/>
    <s v="EVALUACIÓN, CONTROL, SEGUIMIENTO Y PREVENCIÓN SOBRE EL ARBOLADO URBANO Y LA FLORA MADERABLE Y NO MADERABLE"/>
    <x v="0"/>
    <s v="O232020200991131"/>
    <s v="SERVICIOS DE LA ADMINISTRACIÓN PÚBLICA RELACIONADOS CON LA AGRICULTURA, SILVICULTURA, PESCA Y CAZA"/>
    <s v="1-100-F001-VA-RECURSOS DISTRITO"/>
    <n v="0"/>
    <s v="PRESTAR SERVICIOS PROFESIONALES PARA EJECUTAR LAS ACTUACIONES TÉCNICAS DE EVALUACIÓN, CONTROL Y SEGUIMIENTO AL ARBOLADO URBANO O PREVENCIÓN DE SU RIESGO DE VOLCAMIENTO."/>
    <s v="CCE-16"/>
    <s v="CONTRATACIÓN DIRECTA"/>
    <n v="0"/>
    <s v="SI"/>
    <s v="80111600"/>
    <n v="1"/>
    <n v="1"/>
    <n v="10"/>
    <n v="1"/>
    <n v="11"/>
    <n v="44090000"/>
    <n v="0"/>
    <n v="0"/>
    <n v="0"/>
    <s v="3204004_Documentos de lineamientos técnicos para la gestión de la información y el conocimiento ambiental"/>
    <s v="DOCUMENTOS DE LINEAMIENTOS TÉCNICOS PARA LA GESTIÓN DE LA INFORMACIÓN Y EL CONOCIMIENTO AMBIENTAL"/>
    <n v="0"/>
    <n v="0"/>
    <s v="SUBDIRECCIÓN DE SILVICULTURA, FLORA Y FAUNA SILVESTRE"/>
    <s v="LINA  ALEJANDRA  ECHAVARRÍA  ARDILA "/>
    <n v="20221267"/>
    <n v="1435"/>
    <n v="44584"/>
    <n v="44090000"/>
    <n v="1541"/>
    <n v="44589"/>
    <n v="44090000"/>
    <n v="0"/>
    <n v="4409000"/>
    <s v="SUBDIRECCIÓN CONTRACTUAL"/>
    <s v="CO-DC-11001"/>
    <s v="CARMEN ROCÍO GONZÁLEZ CANTOR - Subdirectora de Silvicultura, Flora y Fauna Silvestre"/>
    <n v="3778917"/>
    <s v="carmen.gonzalez@ambientebogota.gov.co"/>
    <s v="Av Caracas No. 54 - 38"/>
    <s v="NO"/>
    <s v="NO"/>
    <s v="NO"/>
    <s v="Arbolado urbano"/>
    <s v="CD=Contratación Directa"/>
    <n v="4954580000"/>
    <s v="CONTRATACIÓN DIRECTA (LEY 1150 DE 2007)"/>
    <n v="16532"/>
    <n v="0"/>
    <s v="EJECUTAR 115.000 ACTUACIONES TÉCNICAS O JURÍDICAS DE EVALUACIÓN, CONTROL, SEGUIMIENTO Y PREVENCIÓN SOBRE EL ARBOLADO URBANO DE BOGOTÁ D.C."/>
    <s v="EJECUTAR 115.000 ACTUACIONES TÉCNICAS O JURÍDICAS DE EVALUACIÓN, CONTROL, SEGUIMIENTO Y PREVENCIÓN SOBRE EL ARBOLADO URBANO DE BOGOTÁ D.C."/>
    <s v="OK"/>
    <n v="20221267"/>
    <s v="20221267"/>
    <s v="OK"/>
    <s v="LINA ALEJANDRA ECHAVARRIA ARDILA"/>
    <s v="LINA ALEJANDRA ECHAVARRIA ARDILA"/>
    <s v="OK"/>
    <s v="PRESTAR SERVICIOS PROFESIONALES PARA EJECUTAR LAS ACTUACIONES TECNICAS DE EVALUACION, CONTROL Y SEGUIMIENTO AL ARBOLADO URBANO O PREVENCION DE SU RIESGO DE VOLCAMIENTO"/>
    <s v="PRESTAR SERVICIOS PROFESIONALES PARA EJECUTAR LAS ACTUACIONES TECNICAS DE EVALUACION, CONTROL Y SEGUIMIENTO AL ARBOLADO URBANO O PREVENCION DE SU RIESGO DE VOLCAMIENTO_x000a_"/>
    <s v="PRESTAR SERVICIOS PROFESIONALES PARA EJECUTAR LAS ACTUACIONES TECNICAS DE EVALUACION, CONTROL Y SEGUIMIENTO AL ARBOLADO URBANO O PREVENCION DE SU RIESGO DE VOLCAMIENTO"/>
    <s v="OK-PAA-PREDIS-Validar SIPSE"/>
    <s v="O232020200991131"/>
    <s v="O232020200991131"/>
    <s v="O232020200991131"/>
    <s v="OKs"/>
    <s v="1-100-F001"/>
    <s v="1-100-F001"/>
    <s v="1-100-F001"/>
    <s v="OKs"/>
    <n v="1435"/>
    <n v="1435"/>
    <s v="OK"/>
    <n v="44090000"/>
    <n v="44090000"/>
    <s v="OK"/>
    <n v="1541"/>
    <n v="1541"/>
    <s v="OK"/>
    <n v="44090000"/>
    <n v="44090000"/>
    <s v=""/>
    <s v="OK"/>
    <n v="0"/>
    <s v="EJECUCIÓN CONTRATO"/>
    <n v="2784"/>
    <n v="2784"/>
    <s v="Contratado"/>
    <n v="0"/>
    <n v="0"/>
  </r>
  <r>
    <s v="542022_7710"/>
    <s v="165412784"/>
    <n v="7710"/>
    <s v="542022_7710"/>
    <n v="542022"/>
    <n v="7710"/>
    <n v="16541"/>
    <n v="2784"/>
    <s v="EJECUTAR 115.000 ACTUACIONES TÉCNICAS O JURÍDICAS DE EVALUACIÓN, CONTROL, SEGUIMIENTO Y PREVENCIÓN SOBRE EL ARBOLADO URBANO DE BOGOTÁ D.C.  //  O232020200991131 - SERVICIOS DE LA ADMINISTRACIÓN PÚBLICA RELACIONADOS CON LA AGRICULTURA, SILVICULTURA, PESCA Y CAZA  //  1-100-F001-VA-RECURSOS DISTRITO"/>
    <s v="O23011602330000007710"/>
    <s v="CONTROL A LOS FACTORES DE DETERIORO DEL ARBOLADO URBANO Y LA FLORA EN BOGOTÁ."/>
    <s v="ARBOLADO URBANO Y FLORA"/>
    <s v="237 - AUMENTAR EN UN 15% LAS ACTUACIONES TÉCNICAS O JURÍDICAS DE EVALUACIÓN, CONTROL, SEGUIMIENTO Y PREVENCIÓN PARA LA PROTECCIÓN Y CONSERVACIÓN DEL RECURSO ARBÓREO DE LA CIUDAD."/>
    <s v="AUMENTAR EL CONTROL A LOS FACTORES DE DETERIORO DEL ARBOLADO URBANO Y LA FLORA EN BOGOTÁ D.C."/>
    <s v="AUMENTAR LA GESTIÓN SOBRE EL ARBOLADO URBANO."/>
    <s v="EVALUACIÓN, CONTROL, SEGUIMIENTO Y PREVENCIÓN SOBRE EL ARBOLADO URBANO Y LA FLORA MADERABLE Y NO MADERABLE"/>
    <x v="0"/>
    <s v="O232020200991131"/>
    <s v="SERVICIOS DE LA ADMINISTRACIÓN PÚBLICA RELACIONADOS CON LA AGRICULTURA, SILVICULTURA, PESCA Y CAZA"/>
    <s v="1-100-F001-VA-RECURSOS DISTRITO"/>
    <n v="0"/>
    <s v="PRESTAR SERVICIOS PROFESIONALES PARA EJECUTAR LAS ACTUACIONES TÉCNICAS DE EVALUACIÓN, CONTROL Y SEGUIMIENTO AL ARBOLADO URBANO O PREVENCIÓN DE SU RIESGO DE VOLCAMIENTO."/>
    <s v="CCE-16"/>
    <s v="CONTRATACIÓN DIRECTA"/>
    <n v="0"/>
    <s v="SI"/>
    <s v="80111600"/>
    <n v="1"/>
    <n v="1"/>
    <n v="10"/>
    <n v="1"/>
    <n v="11"/>
    <n v="44090000"/>
    <n v="0"/>
    <n v="0"/>
    <n v="0"/>
    <s v="3204004_Documentos de lineamientos técnicos para la gestión de la información y el conocimiento ambiental"/>
    <s v="DOCUMENTOS DE LINEAMIENTOS TÉCNICOS PARA LA GESTIÓN DE LA INFORMACIÓN Y EL CONOCIMIENTO AMBIENTAL"/>
    <n v="0"/>
    <n v="0"/>
    <s v="SUBDIRECCIÓN DE SILVICULTURA, FLORA Y FAUNA SILVESTRE"/>
    <s v="LUIS JAVIER  CONTRERAS GOMEZ"/>
    <n v="20220797"/>
    <n v="816"/>
    <n v="44580"/>
    <n v="44090000"/>
    <n v="830"/>
    <n v="44584"/>
    <n v="44090000"/>
    <n v="0"/>
    <n v="4409000"/>
    <s v="SUBDIRECCIÓN CONTRACTUAL"/>
    <s v="CO-DC-11001"/>
    <s v="CARMEN ROCÍO GONZÁLEZ CANTOR - Subdirectora de Silvicultura, Flora y Fauna Silvestre"/>
    <n v="3778917"/>
    <s v="carmen.gonzalez@ambientebogota.gov.co"/>
    <s v="Av Caracas No. 54 - 38"/>
    <s v="NO"/>
    <s v="NO"/>
    <s v="NO"/>
    <s v="Arbolado urbano"/>
    <s v="CD=Contratación Directa"/>
    <n v="4954580000"/>
    <s v="CONTRATACIÓN DIRECTA (LEY 1150 DE 2007)"/>
    <n v="16541"/>
    <n v="0"/>
    <s v="EJECUTAR 115.000 ACTUACIONES TÉCNICAS O JURÍDICAS DE EVALUACIÓN, CONTROL, SEGUIMIENTO Y PREVENCIÓN SOBRE EL ARBOLADO URBANO DE BOGOTÁ D.C."/>
    <s v="EJECUTAR 115.000 ACTUACIONES TÉCNICAS O JURÍDICAS DE EVALUACIÓN, CONTROL, SEGUIMIENTO Y PREVENCIÓN SOBRE EL ARBOLADO URBANO DE BOGOTÁ D.C."/>
    <s v="OK"/>
    <n v="20220797"/>
    <s v="20220797"/>
    <s v="OK"/>
    <s v="LUIS JAVIER CONTRERAS GOMEZ"/>
    <s v="LUIS JAVIER CONTRERAS GOMEZ"/>
    <s v="OK"/>
    <s v="PRESTAR SERVICIOS PROFESIONALES PARA EJECUTAR LAS ACTUACIONES TECNICAS DE EVALUACION, CONTROL Y SEGUIMIENTO AL ARBOLADO URBANO O PREVENCION DE SU RIESGO DE VOLCAMIENTO"/>
    <s v="PRESTAR SERVICIOS PROFESIONALES PARA EJECUTAR LAS ACTUACIONES TECNICAS DE EVALUACION, CONTROL Y SEGUIMIENTO AL ARBOLADO URBANO O PREVENCION DE SU RIESGO DE VOLCAMIENTO_x000a_"/>
    <s v="PRESTAR SERVICIOS PROFESIONALES PARA EJECUTAR LAS ACTUACIONES TECNICAS DE EVALUACION, CONTROL Y SEGUIMIENTO AL ARBOLADO URBANO O PREVENCION DE SU RIESGO DE VOLCAMIENTO"/>
    <s v="OK-PAA-PREDIS-Validar SIPSE"/>
    <s v="O232020200991131"/>
    <s v="O232020200991131"/>
    <s v="O232020200991131"/>
    <s v="OKs"/>
    <s v="1-100-F001"/>
    <s v="1-100-F001"/>
    <s v="1-100-F001"/>
    <s v="OKs"/>
    <n v="816"/>
    <n v="816"/>
    <s v="OK"/>
    <n v="44090000"/>
    <n v="44090000"/>
    <s v="OK"/>
    <n v="830"/>
    <n v="830"/>
    <s v="OK"/>
    <n v="44090000"/>
    <n v="44090000"/>
    <s v=""/>
    <s v="OK"/>
    <n v="3527200"/>
    <s v="EJECUCIÓN CONTRATO"/>
    <n v="2784"/>
    <n v="2784"/>
    <s v="Contratado"/>
    <n v="0"/>
    <n v="0"/>
  </r>
  <r>
    <s v="552022_7710"/>
    <s v="165482784"/>
    <n v="7710"/>
    <s v="552022_7710"/>
    <n v="552022"/>
    <n v="7710"/>
    <n v="16548"/>
    <n v="2784"/>
    <s v="EJECUTAR 115.000 ACTUACIONES TÉCNICAS O JURÍDICAS DE EVALUACIÓN, CONTROL, SEGUIMIENTO Y PREVENCIÓN SOBRE EL ARBOLADO URBANO DE BOGOTÁ D.C.  //  O232020200991131 - SERVICIOS DE LA ADMINISTRACIÓN PÚBLICA RELACIONADOS CON LA AGRICULTURA, SILVICULTURA, PESCA Y CAZA  //  1-100-F001-VA-RECURSOS DISTRITO"/>
    <s v="O23011602330000007710"/>
    <s v="CONTROL A LOS FACTORES DE DETERIORO DEL ARBOLADO URBANO Y LA FLORA EN BOGOTÁ."/>
    <s v="ARBOLADO URBANO Y FLORA"/>
    <s v="237 - AUMENTAR EN UN 15% LAS ACTUACIONES TÉCNICAS O JURÍDICAS DE EVALUACIÓN, CONTROL, SEGUIMIENTO Y PREVENCIÓN PARA LA PROTECCIÓN Y CONSERVACIÓN DEL RECURSO ARBÓREO DE LA CIUDAD."/>
    <s v="AUMENTAR EL CONTROL A LOS FACTORES DE DETERIORO DEL ARBOLADO URBANO Y LA FLORA EN BOGOTÁ D.C."/>
    <s v="AUMENTAR LA GESTIÓN SOBRE EL ARBOLADO URBANO."/>
    <s v="EVALUACIÓN, CONTROL, SEGUIMIENTO Y PREVENCIÓN SOBRE EL ARBOLADO URBANO Y LA FLORA MADERABLE Y NO MADERABLE"/>
    <x v="0"/>
    <s v="O232020200991131"/>
    <s v="SERVICIOS DE LA ADMINISTRACIÓN PÚBLICA RELACIONADOS CON LA AGRICULTURA, SILVICULTURA, PESCA Y CAZA"/>
    <s v="1-100-F001-VA-RECURSOS DISTRITO"/>
    <n v="0"/>
    <s v="PRESTAR SERVICIOS PROFESIONALES PARA EJECUTAR LAS ACTUACIONES TÉCNICAS DE EVALUACIÓN, CONTROL Y SEGUIMIENTO AL ARBOLADO URBANO O PREVENCIÓN DE SU RIESGO DE VOLCAMIENTO."/>
    <s v="CCE-16"/>
    <s v="CONTRATACIÓN DIRECTA"/>
    <n v="0"/>
    <s v="SI"/>
    <s v="80111600"/>
    <n v="1"/>
    <n v="1"/>
    <n v="10"/>
    <n v="1"/>
    <n v="11"/>
    <n v="44090000"/>
    <n v="0"/>
    <n v="0"/>
    <n v="0"/>
    <s v="3204004_Documentos de lineamientos técnicos para la gestión de la información y el conocimiento ambiental"/>
    <s v="DOCUMENTOS DE LINEAMIENTOS TÉCNICOS PARA LA GESTIÓN DE LA INFORMACIÓN Y EL CONOCIMIENTO AMBIENTAL"/>
    <n v="0"/>
    <n v="0"/>
    <s v="SUBDIRECCIÓN DE SILVICULTURA, FLORA Y FAUNA SILVESTRE"/>
    <s v="ISAURA  GOMEZ ORTEGA"/>
    <n v="20220787"/>
    <n v="793"/>
    <n v="44579"/>
    <n v="44090000"/>
    <n v="893"/>
    <n v="44586"/>
    <n v="44090000"/>
    <n v="0"/>
    <n v="4409000"/>
    <s v="SUBDIRECCIÓN CONTRACTUAL"/>
    <s v="CO-DC-11001"/>
    <s v="CARMEN ROCÍO GONZÁLEZ CANTOR - Subdirectora de Silvicultura, Flora y Fauna Silvestre"/>
    <n v="3778917"/>
    <s v="carmen.gonzalez@ambientebogota.gov.co"/>
    <s v="Av Caracas No. 54 - 38"/>
    <s v="NO"/>
    <s v="NO"/>
    <s v="NO"/>
    <s v="Arbolado urbano"/>
    <s v="CD=Contratación Directa"/>
    <n v="4954580000"/>
    <s v="CONTRATACIÓN DIRECTA (LEY 1150 DE 2007)"/>
    <n v="16548"/>
    <n v="0"/>
    <s v="EJECUTAR 115.000 ACTUACIONES TÉCNICAS O JURÍDICAS DE EVALUACIÓN, CONTROL, SEGUIMIENTO Y PREVENCIÓN SOBRE EL ARBOLADO URBANO DE BOGOTÁ D.C."/>
    <s v="EJECUTAR 115.000 ACTUACIONES TÉCNICAS O JURÍDICAS DE EVALUACIÓN, CONTROL, SEGUIMIENTO Y PREVENCIÓN SOBRE EL ARBOLADO URBANO DE BOGOTÁ D.C."/>
    <s v="OK"/>
    <n v="20220787"/>
    <s v="20220787"/>
    <s v="OK"/>
    <s v="ISAURA GOMEZ ORTEGA"/>
    <s v="ISAURA GOMEZ ORTEGA"/>
    <s v="OK"/>
    <s v="PRESTAR SERVICIOS PROFESIONALES PARA EJECUTAR LAS ACTUACIONES TECNICAS DE EVALUACION, CONTROL Y SEGUIMIENTO AL ARBOLADO URBANO O PREVENCION DE SU RIESGO DE VOLCAMIENTO"/>
    <s v="PRESTAR SERVICIOS PROFESIONALES PARA EJECUTAR LAS ACTUACIONES TECNICAS DE EVALUACION, CONTROL Y SEGUIMIENTO AL ARBOLADO URBANO O PREVENCION DE SU RIESGO DE VOLCAMIENTO_x000a_"/>
    <s v="PRESTAR SERVICIOS PROFESIONALES PARA EJECUTAR LAS ACTUACIONES TECNICASDE EVALUACION, CONTROL Y SEGUIMIENTO AL ARBOLADO URBANO O PREVENCION DESU RIESGO DE VOLCAMIENTO"/>
    <s v="Validar"/>
    <s v="O232020200991131"/>
    <s v="O232020200991131"/>
    <s v="O232020200991131"/>
    <s v="OKs"/>
    <s v="1-100-F001"/>
    <s v="1-100-F001"/>
    <s v="1-100-F001"/>
    <s v="OKs"/>
    <n v="793"/>
    <n v="793"/>
    <s v="OK"/>
    <n v="44090000"/>
    <n v="44090000"/>
    <s v="OK"/>
    <n v="893"/>
    <n v="893"/>
    <s v="OK"/>
    <n v="44090000"/>
    <n v="44090000"/>
    <s v=""/>
    <s v="OK"/>
    <n v="4409000"/>
    <s v="EJECUCIÓN CONTRATO"/>
    <n v="2784"/>
    <n v="2784"/>
    <s v="Contratado"/>
    <n v="0"/>
    <n v="0"/>
  </r>
  <r>
    <s v="562022_7710"/>
    <s v="165542784"/>
    <n v="7710"/>
    <s v="562022_7710"/>
    <n v="562022"/>
    <n v="7710"/>
    <n v="16554"/>
    <n v="2784"/>
    <s v="EJECUTAR 115.000 ACTUACIONES TÉCNICAS O JURÍDICAS DE EVALUACIÓN, CONTROL, SEGUIMIENTO Y PREVENCIÓN SOBRE EL ARBOLADO URBANO DE BOGOTÁ D.C.  //  O232020200991131 - SERVICIOS DE LA ADMINISTRACIÓN PÚBLICA RELACIONADOS CON LA AGRICULTURA, SILVICULTURA, PESCA Y CAZA  //  1-100-F001-VA-RECURSOS DISTRITO"/>
    <s v="O23011602330000007710"/>
    <s v="CONTROL A LOS FACTORES DE DETERIORO DEL ARBOLADO URBANO Y LA FLORA EN BOGOTÁ."/>
    <s v="ARBOLADO URBANO Y FLORA"/>
    <s v="237 - AUMENTAR EN UN 15% LAS ACTUACIONES TÉCNICAS O JURÍDICAS DE EVALUACIÓN, CONTROL, SEGUIMIENTO Y PREVENCIÓN PARA LA PROTECCIÓN Y CONSERVACIÓN DEL RECURSO ARBÓREO DE LA CIUDAD."/>
    <s v="AUMENTAR EL CONTROL A LOS FACTORES DE DETERIORO DEL ARBOLADO URBANO Y LA FLORA EN BOGOTÁ D.C."/>
    <s v="AUMENTAR LA GESTIÓN SOBRE EL ARBOLADO URBANO."/>
    <s v="EVALUACIÓN, CONTROL, SEGUIMIENTO Y PREVENCIÓN SOBRE EL ARBOLADO URBANO Y LA FLORA MADERABLE Y NO MADERABLE"/>
    <x v="0"/>
    <s v="O232020200991131"/>
    <s v="SERVICIOS DE LA ADMINISTRACIÓN PÚBLICA RELACIONADOS CON LA AGRICULTURA, SILVICULTURA, PESCA Y CAZA"/>
    <s v="1-100-F001-VA-RECURSOS DISTRITO"/>
    <n v="0"/>
    <s v="PRESTAR SERVICIOS PROFESIONALES PARA EJECUTAR LAS ACTUACIONES TÉCNICAS DE EVALUACIÓN, CONTROL Y SEGUIMIENTO AL ARBOLADO URBANO O PREVENCIÓN DE SU RIESGO DE VOLCAMIENTO."/>
    <s v="CCE-16"/>
    <s v="CONTRATACIÓN DIRECTA"/>
    <n v="0"/>
    <s v="SI"/>
    <s v="80111600"/>
    <n v="1"/>
    <n v="1"/>
    <n v="10"/>
    <n v="1"/>
    <n v="11"/>
    <n v="44090000"/>
    <n v="0"/>
    <n v="0"/>
    <n v="0"/>
    <s v="3204004_Documentos de lineamientos técnicos para la gestión de la información y el conocimiento ambiental"/>
    <s v="DOCUMENTOS DE LINEAMIENTOS TÉCNICOS PARA LA GESTIÓN DE LA INFORMACIÓN Y EL CONOCIMIENTO AMBIENTAL"/>
    <n v="0"/>
    <n v="0"/>
    <s v="SUBDIRECCIÓN DE SILVICULTURA, FLORA Y FAUNA SILVESTRE"/>
    <s v="JHON JAIME CASTRO GOMEZ"/>
    <n v="20220879"/>
    <n v="1232"/>
    <n v="44583"/>
    <n v="44090000"/>
    <n v="916"/>
    <n v="44587"/>
    <n v="44090000"/>
    <n v="0"/>
    <n v="4409000"/>
    <s v="SUBDIRECCIÓN CONTRACTUAL"/>
    <s v="CO-DC-11001"/>
    <s v="CARMEN ROCÍO GONZÁLEZ CANTOR - Subdirectora de Silvicultura, Flora y Fauna Silvestre"/>
    <n v="3778917"/>
    <s v="carmen.gonzalez@ambientebogota.gov.co"/>
    <s v="Av Caracas No. 54 - 38"/>
    <s v="NO"/>
    <s v="NO"/>
    <s v="NO"/>
    <s v="Arbolado urbano"/>
    <s v="CD=Contratación Directa"/>
    <n v="4954580000"/>
    <s v="CONTRATACIÓN DIRECTA (LEY 1150 DE 2007)"/>
    <n v="16554"/>
    <n v="0"/>
    <s v="EJECUTAR 115.000 ACTUACIONES TÉCNICAS O JURÍDICAS DE EVALUACIÓN, CONTROL, SEGUIMIENTO Y PREVENCIÓN SOBRE EL ARBOLADO URBANO DE BOGOTÁ D.C."/>
    <s v="EJECUTAR 115.000 ACTUACIONES TÉCNICAS O JURÍDICAS DE EVALUACIÓN, CONTROL, SEGUIMIENTO Y PREVENCIÓN SOBRE EL ARBOLADO URBANO DE BOGOTÁ D.C."/>
    <s v="OK"/>
    <n v="20220879"/>
    <s v="20220879"/>
    <s v="OK"/>
    <s v="JHON JAIME CASTRO GOMEZ"/>
    <s v="JHON JAIME CASTRO GOMEZ"/>
    <s v="OK"/>
    <s v="PRESTAR SERVICIOS PROFESIONALES PARA EJECUTAR LAS ACTUACIONES TECNICAS DE EVALUACION, CONTROL Y SEGUIMIENTO AL ARBOLADO URBANO O PREVENCION DE SU RIESGO DE VOLCAMIENTO"/>
    <s v="PRESTAR SERVICIOS PROFESIONALES PARA EJECUTAR LAS ACTUACIONES TECNICAS DE EVALUACION, CONTROL Y SEGUIMIENTO AL ARBOLADO URBANO O PREVENCION DE SU RIESGO DE VOLCAMIENTO_x000a_"/>
    <s v="&quot;PRESTAR SERVICIOS PROFESIONALES PARA EJECUTAR LAS ACTUACIONES TECNICAS DE EVALUACION, CONTROL Y SEGUIMIENTO AL ARBOLADO URBANO O PREVENCION DE SU RIESGO DE VOLCAMIENTO_x000a_&quot;"/>
    <s v="Validar"/>
    <s v="O232020200991131"/>
    <s v="O232020200991131"/>
    <s v="O232020200991131"/>
    <s v="OKs"/>
    <s v="1-100-F001"/>
    <s v="1-100-F001"/>
    <s v="1-100-F001"/>
    <s v="OKs"/>
    <n v="1232"/>
    <n v="1232"/>
    <s v="OK"/>
    <n v="44090000"/>
    <n v="44090000"/>
    <s v="OK"/>
    <n v="916"/>
    <n v="916"/>
    <s v="OK"/>
    <n v="44090000"/>
    <n v="44090000"/>
    <s v=""/>
    <s v="OK"/>
    <n v="4409000"/>
    <s v="EJECUCIÓN CONTRATO"/>
    <n v="2784"/>
    <n v="2784"/>
    <s v="Contratado"/>
    <n v="0"/>
    <n v="0"/>
  </r>
  <r>
    <s v="572022_7710"/>
    <s v="165592784"/>
    <n v="7710"/>
    <s v="572022_7710"/>
    <n v="572022"/>
    <n v="7710"/>
    <n v="16559"/>
    <n v="2784"/>
    <s v="EJECUTAR 115.000 ACTUACIONES TÉCNICAS O JURÍDICAS DE EVALUACIÓN, CONTROL, SEGUIMIENTO Y PREVENCIÓN SOBRE EL ARBOLADO URBANO DE BOGOTÁ D.C.  //  O232020200991131 - SERVICIOS DE LA ADMINISTRACIÓN PÚBLICA RELACIONADOS CON LA AGRICULTURA, SILVICULTURA, PESCA Y CAZA  //  1-100-F001-VA-RECURSOS DISTRITO"/>
    <s v="O23011602330000007710"/>
    <s v="CONTROL A LOS FACTORES DE DETERIORO DEL ARBOLADO URBANO Y LA FLORA EN BOGOTÁ."/>
    <s v="ARBOLADO URBANO Y FLORA"/>
    <s v="237 - AUMENTAR EN UN 15% LAS ACTUACIONES TÉCNICAS O JURÍDICAS DE EVALUACIÓN, CONTROL, SEGUIMIENTO Y PREVENCIÓN PARA LA PROTECCIÓN Y CONSERVACIÓN DEL RECURSO ARBÓREO DE LA CIUDAD."/>
    <s v="AUMENTAR EL CONTROL A LOS FACTORES DE DETERIORO DEL ARBOLADO URBANO Y LA FLORA EN BOGOTÁ D.C."/>
    <s v="AUMENTAR LA GESTIÓN SOBRE EL ARBOLADO URBANO."/>
    <s v="EVALUACIÓN, CONTROL, SEGUIMIENTO Y PREVENCIÓN SOBRE EL ARBOLADO URBANO Y LA FLORA MADERABLE Y NO MADERABLE"/>
    <x v="0"/>
    <s v="O232020200991131"/>
    <s v="SERVICIOS DE LA ADMINISTRACIÓN PÚBLICA RELACIONADOS CON LA AGRICULTURA, SILVICULTURA, PESCA Y CAZA"/>
    <s v="1-100-F001-VA-RECURSOS DISTRITO"/>
    <n v="0"/>
    <s v="PRESTAR SERVICIOS PROFESIONALES PARA EJECUTAR LAS ACTUACIONES TÉCNICAS DE EVALUACIÓN, CONTROL Y SEGUIMIENTO AL ARBOLADO URBANO O PREVENCIÓN DE SU RIESGO DE VOLCAMIENTO."/>
    <s v="CCE-16"/>
    <s v="CONTRATACIÓN DIRECTA"/>
    <n v="0"/>
    <s v="SI"/>
    <s v="80111600"/>
    <n v="1"/>
    <n v="1"/>
    <n v="10"/>
    <n v="1"/>
    <n v="11"/>
    <n v="44090000"/>
    <n v="0"/>
    <n v="0"/>
    <n v="0"/>
    <s v="3204004_Documentos de lineamientos técnicos para la gestión de la información y el conocimiento ambiental"/>
    <s v="DOCUMENTOS DE LINEAMIENTOS TÉCNICOS PARA LA GESTIÓN DE LA INFORMACIÓN Y EL CONOCIMIENTO AMBIENTAL"/>
    <n v="0"/>
    <n v="0"/>
    <s v="SUBDIRECCIÓN DE SILVICULTURA, FLORA Y FAUNA SILVESTRE"/>
    <s v="LORENA PATRICIA ESPITIA PALENCIA"/>
    <n v="20221130"/>
    <n v="1184"/>
    <n v="44583"/>
    <n v="44090000"/>
    <n v="1288"/>
    <n v="44588"/>
    <n v="44090000"/>
    <n v="0"/>
    <n v="4409000"/>
    <s v="SUBDIRECCIÓN CONTRACTUAL"/>
    <s v="CO-DC-11001"/>
    <s v="CARMEN ROCÍO GONZÁLEZ CANTOR - Subdirectora de Silvicultura, Flora y Fauna Silvestre"/>
    <n v="3778917"/>
    <s v="carmen.gonzalez@ambientebogota.gov.co"/>
    <s v="Av Caracas No. 54 - 38"/>
    <s v="NO"/>
    <s v="NO"/>
    <s v="NO"/>
    <s v="Arbolado urbano"/>
    <s v="CD=Contratación Directa"/>
    <n v="4954580000"/>
    <s v="CONTRATACIÓN DIRECTA (LEY 1150 DE 2007)"/>
    <n v="16559"/>
    <n v="0"/>
    <s v="EJECUTAR 115.000 ACTUACIONES TÉCNICAS O JURÍDICAS DE EVALUACIÓN, CONTROL, SEGUIMIENTO Y PREVENCIÓN SOBRE EL ARBOLADO URBANO DE BOGOTÁ D.C."/>
    <s v="EJECUTAR 115.000 ACTUACIONES TÉCNICAS O JURÍDICAS DE EVALUACIÓN, CONTROL, SEGUIMIENTO Y PREVENCIÓN SOBRE EL ARBOLADO URBANO DE BOGOTÁ D.C."/>
    <s v="OK"/>
    <n v="20221130"/>
    <s v="20221130"/>
    <s v="OK"/>
    <s v="LORENA PATRICIA ESPITIA PALENCIA"/>
    <s v="LORENA PATRICIA ESPITIA PALENCIA"/>
    <s v="OK"/>
    <s v="PRESTAR SERVICIOS PROFESIONALES PARA EJECUTAR LAS ACTUACIONES TECNICAS DE EVALUACION, CONTROL Y SEGUIMIENTO AL ARBOLADO URBANO O PREVENCION DE SU RIESGO DE VOLCAMIENTO"/>
    <s v="PRESTAR SERVICIOS PROFESIONALES PARA EJECUTAR LAS ACTUACIONES TECNICAS DE EVALUACION, CONTROL Y SEGUIMIENTO AL ARBOLADO URBANO O PREVENCION DE SU RIESGO DE VOLCAMIENTO_x000a_"/>
    <s v="&quot;PRESTAR SERVICIOS PROFESIONALES PARA EJECUTAR LAS ACTUACIONES TECNICAS DE EVALUACION, CONTROL Y SEGUIMIENTO AL ARBOLADO URBANO O PREVENCION DE SU RIESGO DE VOLCAMIENTO_x000a_&quot;"/>
    <s v="Validar"/>
    <s v="O232020200991131"/>
    <s v="O232020200991131"/>
    <s v="O232020200991131"/>
    <s v="OKs"/>
    <s v="1-100-F001"/>
    <s v="1-100-F001"/>
    <s v="1-100-F001"/>
    <s v="OKs"/>
    <n v="1184"/>
    <n v="1184"/>
    <s v="OK"/>
    <n v="44090000"/>
    <n v="44090000"/>
    <s v="OK"/>
    <n v="1288"/>
    <n v="1288"/>
    <s v="OK"/>
    <n v="44090000"/>
    <n v="44090000"/>
    <s v=""/>
    <s v="OK"/>
    <n v="4409000"/>
    <s v="EJECUCIÓN CONTRATO"/>
    <n v="2784"/>
    <n v="2784"/>
    <s v="Contratado"/>
    <n v="0"/>
    <n v="0"/>
  </r>
  <r>
    <s v="582022_7710"/>
    <s v="165692784"/>
    <n v="7710"/>
    <s v="582022_7710"/>
    <n v="582022"/>
    <n v="7710"/>
    <n v="16569"/>
    <n v="2784"/>
    <s v="EJECUTAR 115.000 ACTUACIONES TÉCNICAS O JURÍDICAS DE EVALUACIÓN, CONTROL, SEGUIMIENTO Y PREVENCIÓN SOBRE EL ARBOLADO URBANO DE BOGOTÁ D.C.  //  O232020200991131 - SERVICIOS DE LA ADMINISTRACIÓN PÚBLICA RELACIONADOS CON LA AGRICULTURA, SILVICULTURA, PESCA Y CAZA  //  1-100-F001-VA-RECURSOS DISTRITO"/>
    <s v="O23011602330000007710"/>
    <s v="CONTROL A LOS FACTORES DE DETERIORO DEL ARBOLADO URBANO Y LA FLORA EN BOGOTÁ."/>
    <s v="ARBOLADO URBANO Y FLORA"/>
    <s v="237 - AUMENTAR EN UN 15% LAS ACTUACIONES TÉCNICAS O JURÍDICAS DE EVALUACIÓN, CONTROL, SEGUIMIENTO Y PREVENCIÓN PARA LA PROTECCIÓN Y CONSERVACIÓN DEL RECURSO ARBÓREO DE LA CIUDAD."/>
    <s v="AUMENTAR EL CONTROL A LOS FACTORES DE DETERIORO DEL ARBOLADO URBANO Y LA FLORA EN BOGOTÁ D.C."/>
    <s v="AUMENTAR LA GESTIÓN SOBRE EL ARBOLADO URBANO."/>
    <s v="EVALUACIÓN, CONTROL, SEGUIMIENTO Y PREVENCIÓN SOBRE EL ARBOLADO URBANO Y LA FLORA MADERABLE Y NO MADERABLE"/>
    <x v="0"/>
    <s v="O232020200991131"/>
    <s v="SERVICIOS DE LA ADMINISTRACIÓN PÚBLICA RELACIONADOS CON LA AGRICULTURA, SILVICULTURA, PESCA Y CAZA"/>
    <s v="1-100-F001-VA-RECURSOS DISTRITO"/>
    <n v="0"/>
    <s v="PRESTAR SERVICIOS PROFESIONALES PARA ATENDER LAS SOLICITUDES RELACIONADAS CON LA AFECTACIÓN A LA INFRAESTRUCTURA URBANA DE LA CIUDAD CAUSADAS POR EL ARBOLADO URBANO."/>
    <s v="CCE-16"/>
    <s v="CONTRATACIÓN DIRECTA"/>
    <n v="0"/>
    <s v="SI"/>
    <s v="80111600"/>
    <n v="1"/>
    <n v="1"/>
    <n v="10"/>
    <n v="1"/>
    <n v="11"/>
    <n v="44090000"/>
    <n v="0"/>
    <n v="0"/>
    <n v="0"/>
    <s v="3204004_Documentos de lineamientos técnicos para la gestión de la información y el conocimiento ambiental"/>
    <s v="DOCUMENTOS DE LINEAMIENTOS TÉCNICOS PARA LA GESTIÓN DE LA INFORMACIÓN Y EL CONOCIMIENTO AMBIENTAL"/>
    <n v="0"/>
    <n v="0"/>
    <s v="SUBDIRECCIÓN DE SILVICULTURA, FLORA Y FAUNA SILVESTRE"/>
    <s v="RONALD SIDNEY MARTINEZ BOTELLO"/>
    <n v="20220117"/>
    <n v="84"/>
    <n v="44565"/>
    <n v="44090000"/>
    <n v="370"/>
    <n v="44579"/>
    <n v="44090000"/>
    <n v="0"/>
    <n v="4409000"/>
    <s v="SUBDIRECCIÓN CONTRACTUAL"/>
    <s v="CO-DC-11001"/>
    <s v="CARMEN ROCÍO GONZÁLEZ CANTOR - Subdirectora de Silvicultura, Flora y Fauna Silvestre"/>
    <n v="3778917"/>
    <s v="carmen.gonzalez@ambientebogota.gov.co"/>
    <s v="Av Caracas No. 54 - 38"/>
    <s v="NO"/>
    <s v="NO"/>
    <s v="NO"/>
    <s v="Arbolado urbano"/>
    <s v="CD=Contratación Directa"/>
    <n v="4954580000"/>
    <s v="CONTRATACIÓN DIRECTA (LEY 1150 DE 2007)"/>
    <n v="16569"/>
    <n v="0"/>
    <s v="EJECUTAR 115.000 ACTUACIONES TÉCNICAS O JURÍDICAS DE EVALUACIÓN, CONTROL, SEGUIMIENTO Y PREVENCIÓN SOBRE EL ARBOLADO URBANO DE BOGOTÁ D.C."/>
    <s v="EJECUTAR 115.000 ACTUACIONES TÉCNICAS O JURÍDICAS DE EVALUACIÓN, CONTROL, SEGUIMIENTO Y PREVENCIÓN SOBRE EL ARBOLADO URBANO DE BOGOTÁ D.C."/>
    <s v="OK"/>
    <n v="20220117"/>
    <s v="20220117"/>
    <s v="OK"/>
    <s v="RONALD SIDNEY MARTINEZ BOTELLO"/>
    <s v="RONALD SIDNEY MARTINEZ BOTELLO"/>
    <s v="OK"/>
    <s v="PRESTAR SERVICIOS PROFESIONALES PARA ATENDER LAS SOLICITUDES RELACIONADAS CON LA AFECTACION A LA INFRAESTRUCTURA URBANA DE LA CIUDAD CAUSADAS POR EL ARBOLADO URBANO"/>
    <s v="PRESTAR SERVICIOS PROFESIONALES PARA ATENDER LAS SOLICITUDES RELACIONADAS CON LA AFECTACION A LA INFRAESTRUCTURA URBANA DE LA CIUDAD CAUSADAS POR EL ARBOLADO URBANO_x000a_"/>
    <s v="PRESTAR SERVICIOS PROFESIONALES PARA ATENDER LAS SOLICITUDES RELACIONADAS CON LA AFECTACION A LA INFRAESTRUCTURA URBANA DE LA CIUDAD CAUSADAS POR EL ARBOLADO URBANO"/>
    <s v="OK-PAA-PREDIS-Validar SIPSE"/>
    <s v="O232020200991131"/>
    <s v="O232020200991131"/>
    <s v="O232020200991131"/>
    <s v="OKs"/>
    <s v="1-100-F001"/>
    <s v="1-100-F001"/>
    <s v="1-100-F001"/>
    <s v="OKs"/>
    <n v="84"/>
    <n v="84"/>
    <s v="OK"/>
    <n v="44090000"/>
    <n v="44090000"/>
    <s v="OK"/>
    <n v="370"/>
    <n v="370"/>
    <s v="OK"/>
    <n v="44090000"/>
    <n v="44090000"/>
    <s v=""/>
    <s v="OK"/>
    <n v="5878667"/>
    <s v="EJECUCIÓN CONTRATO"/>
    <n v="2784"/>
    <n v="2784"/>
    <s v="Contratado"/>
    <n v="0"/>
    <n v="0"/>
  </r>
  <r>
    <s v="592022_7710"/>
    <s v="165812785"/>
    <n v="7710"/>
    <s v="592022_7710"/>
    <n v="592022"/>
    <n v="7710"/>
    <n v="16581"/>
    <n v="2785"/>
    <s v="EJECUTAR 115.000 ACTUACIONES TÉCNICAS O JURÍDICAS DE EVALUACIÓN, CONTROL, SEGUIMIENTO Y PREVENCIÓN SOBRE EL ARBOLADO URBANO DE BOGOTÁ D.C.  //  O232020200883422 - SERVICIOS DE CARTOGRAFÍA  //  1-100-F001-VA-RECURSOS DISTRITO"/>
    <s v="O23011602330000007710"/>
    <s v="CONTROL A LOS FACTORES DE DETERIORO DEL ARBOLADO URBANO Y LA FLORA EN BOGOTÁ."/>
    <s v="ARBOLADO URBANO Y FLORA"/>
    <s v="237 - AUMENTAR EN UN 15% LAS ACTUACIONES TÉCNICAS O JURÍDICAS DE EVALUACIÓN, CONTROL, SEGUIMIENTO Y PREVENCIÓN PARA LA PROTECCIÓN Y CONSERVACIÓN DEL RECURSO ARBÓREO DE LA CIUDAD."/>
    <s v="AUMENTAR EL CONTROL A LOS FACTORES DE DETERIORO DEL ARBOLADO URBANO Y LA FLORA EN BOGOTÁ D.C."/>
    <s v="AUMENTAR LA GESTIÓN SOBRE EL ARBOLADO URBANO."/>
    <s v="EVALUACIÓN, CONTROL, SEGUIMIENTO Y PREVENCIÓN SOBRE EL ARBOLADO URBANO Y LA FLORA MADERABLE Y NO MADERABLE"/>
    <x v="0"/>
    <s v="O232020200883422"/>
    <s v="SERVICIOS DE CARTOGRAFÍA"/>
    <s v="1-100-F001-VA-RECURSOS DISTRITO"/>
    <n v="0"/>
    <s v="PRESTAR SERVICIOS PROFESIONALES PARA ANALIZAR Y BRINDAR SOPORTE TÉCNICO EN ASPECTOS RELACIONADOS CON LOS SISTEMAS DE INFORMACIÓN GEOGRÁFICA PARA LA EVALUACIÓN, CONTROL Y SEGUIMIENTO AL ARBOLADO URBANO. "/>
    <s v="CCE-16"/>
    <s v="CONTRATACIÓN DIRECTA"/>
    <n v="0"/>
    <s v="SI"/>
    <s v="80111600"/>
    <n v="1"/>
    <n v="1"/>
    <n v="9"/>
    <n v="1"/>
    <n v="10"/>
    <n v="39681000"/>
    <n v="0"/>
    <n v="0"/>
    <n v="0"/>
    <s v="3204004_Documentos de lineamientos técnicos para la gestión de la información y el conocimiento ambiental"/>
    <s v="DOCUMENTOS DE LINEAMIENTOS TÉCNICOS PARA LA GESTIÓN DE LA INFORMACIÓN Y EL CONOCIMIENTO AMBIENTAL"/>
    <n v="0"/>
    <n v="0"/>
    <s v="SUBDIRECCIÓN DE SILVICULTURA, FLORA Y FAUNA SILVESTRE"/>
    <s v="ROSAURA MARIA DEL PILAR VELANDIA DIAZ"/>
    <n v="20220428"/>
    <n v="455"/>
    <n v="44575"/>
    <n v="39681000"/>
    <n v="405"/>
    <n v="44580"/>
    <n v="39681000"/>
    <n v="0"/>
    <n v="4409000"/>
    <s v="SUBDIRECCIÓN CONTRACTUAL"/>
    <s v="CO-DC-11001"/>
    <s v="CARMEN ROCÍO GONZÁLEZ CANTOR - Subdirectora de Silvicultura, Flora y Fauna Silvestre"/>
    <n v="3778917"/>
    <s v="carmen.gonzalez@ambientebogota.gov.co"/>
    <s v="Av Caracas No. 54 - 38"/>
    <s v="NO"/>
    <s v="NO"/>
    <s v="NO"/>
    <s v="Arbolado urbano"/>
    <s v="CD=Contratación Directa"/>
    <n v="4954580000"/>
    <s v="CONTRATACIÓN DIRECTA (LEY 1150 DE 2007)"/>
    <n v="16581"/>
    <n v="0"/>
    <s v="EJECUTAR 115.000 ACTUACIONES TÉCNICAS O JURÍDICAS DE EVALUACIÓN, CONTROL, SEGUIMIENTO Y PREVENCIÓN SOBRE EL ARBOLADO URBANO DE BOGOTÁ D.C."/>
    <s v="EJECUTAR 115.000 ACTUACIONES TÉCNICAS O JURÍDICAS DE EVALUACIÓN, CONTROL, SEGUIMIENTO Y PREVENCIÓN SOBRE EL ARBOLADO URBANO DE BOGOTÁ D.C."/>
    <s v="OK"/>
    <n v="20220428"/>
    <s v="20220428"/>
    <s v="OK"/>
    <s v="ROSAURA MARIA DEL PILAR VELANDIA DIAZ"/>
    <s v="ROSAURA MARIA DEL PILAR VELANDIA DIAZ"/>
    <s v="OK"/>
    <s v="PRESTAR SERVICIOS PROFESIONALES PARA ANALIZAR Y BRINDAR SOPORTE TECNICO EN ASPECTOS RELACIONADOS CON LOS SISTEMAS DE INFORMACION GEOGRAFICA PARA LA EVALUACION, CONTROL Y SEGUIMIENTO AL ARBOLADO URBANO"/>
    <s v="PRESTAR SERVICIOS PROFESIONALES PARA ANALIZAR Y BRINDAR SOPORTE TECNICO EN ASPECTOS RELACIONADOS CON LOS SISTEMAS DE INFORMACION GEOGRAFICA PARA LA EVALUACION, CONTROL Y SEGUIMIENTO AL ARBOLADO URBANO _x000a_"/>
    <s v="PRESTAR SERVICIOS PROFESIONALES PARA ANALIZAR Y BRINDAR SOPORTE TECNICO EN ASPECTOS RELACIONADOS CON LOS SISTEMAS DE INFORMACION GEOGRAFICA PARA LA EVALUACION, CONTROL Y SEGUIMIENTO AL ARBOLADO URBANO"/>
    <s v="OK-PAA-PREDIS-Validar SIPSE"/>
    <s v="O232020200883422"/>
    <s v="O232020200883422"/>
    <s v="O232020200883422"/>
    <s v="OKs"/>
    <s v="1-100-F001"/>
    <s v="1-100-F001"/>
    <s v="1-100-F001"/>
    <s v="OKs"/>
    <n v="455"/>
    <n v="455"/>
    <s v="OK"/>
    <n v="39681000"/>
    <n v="39681000"/>
    <s v="OK"/>
    <n v="405"/>
    <n v="405"/>
    <s v="OK"/>
    <n v="39681000"/>
    <n v="39681000"/>
    <s v=""/>
    <s v="OK"/>
    <n v="5290800"/>
    <s v="EJECUCIÓN CONTRATO"/>
    <n v="2785"/>
    <n v="2785"/>
    <s v="Contratado"/>
    <n v="0"/>
    <n v="0"/>
  </r>
  <r>
    <s v="602022_7710"/>
    <s v="165882784"/>
    <n v="7710"/>
    <s v="602022_7710"/>
    <n v="602022"/>
    <n v="7710"/>
    <n v="16588"/>
    <n v="2784"/>
    <s v="EJECUTAR 115.000 ACTUACIONES TÉCNICAS O JURÍDICAS DE EVALUACIÓN, CONTROL, SEGUIMIENTO Y PREVENCIÓN SOBRE EL ARBOLADO URBANO DE BOGOTÁ D.C.  //  O232020200991131 - SERVICIOS DE LA ADMINISTRACIÓN PÚBLICA RELACIONADOS CON LA AGRICULTURA, SILVICULTURA, PESCA Y CAZA  //  1-100-F001-VA-RECURSOS DISTRITO"/>
    <s v="O23011602330000007710"/>
    <s v="CONTROL A LOS FACTORES DE DETERIORO DEL ARBOLADO URBANO Y LA FLORA EN BOGOTÁ."/>
    <s v="ARBOLADO URBANO Y FLORA"/>
    <s v="237 - AUMENTAR EN UN 15% LAS ACTUACIONES TÉCNICAS O JURÍDICAS DE EVALUACIÓN, CONTROL, SEGUIMIENTO Y PREVENCIÓN PARA LA PROTECCIÓN Y CONSERVACIÓN DEL RECURSO ARBÓREO DE LA CIUDAD."/>
    <s v="AUMENTAR EL CONTROL A LOS FACTORES DE DETERIORO DEL ARBOLADO URBANO Y LA FLORA EN BOGOTÁ D.C."/>
    <s v="AUMENTAR LA GESTIÓN SOBRE EL ARBOLADO URBANO."/>
    <s v="EVALUACIÓN, CONTROL, SEGUIMIENTO Y PREVENCIÓN SOBRE EL ARBOLADO URBANO Y LA FLORA MADERABLE Y NO MADERABLE"/>
    <x v="0"/>
    <s v="O232020200991131"/>
    <s v="SERVICIOS DE LA ADMINISTRACIÓN PÚBLICA RELACIONADOS CON LA AGRICULTURA, SILVICULTURA, PESCA Y CAZA"/>
    <s v="1-100-F001-VA-RECURSOS DISTRITO"/>
    <n v="0"/>
    <s v="PRESTAR SERVICIOS PROFESIONALES PARA EJECUTAR ACTUACIONES DE EVALUACIÓN Y PREVENCIÓN SOBRE EL RECURSO ARBÓREO DE LA CIUDAD."/>
    <s v="CCE-16"/>
    <s v="CONTRATACIÓN DIRECTA"/>
    <n v="0"/>
    <s v="SI"/>
    <s v="80111600"/>
    <n v="1"/>
    <n v="1"/>
    <n v="10"/>
    <n v="1"/>
    <n v="11"/>
    <n v="44090000"/>
    <n v="0"/>
    <n v="0"/>
    <n v="0"/>
    <s v="3204004_Documentos de lineamientos técnicos para la gestión de la información y el conocimiento ambiental"/>
    <s v="DOCUMENTOS DE LINEAMIENTOS TÉCNICOS PARA LA GESTIÓN DE LA INFORMACIÓN Y EL CONOCIMIENTO AMBIENTAL"/>
    <n v="0"/>
    <n v="0"/>
    <s v="SUBDIRECCIÓN DE SILVICULTURA, FLORA Y FAUNA SILVESTRE"/>
    <s v="HEIDY NATHALY BENAVIDES MANRIQUE"/>
    <n v="20220424"/>
    <n v="500"/>
    <n v="44576"/>
    <n v="44090000"/>
    <n v="596"/>
    <n v="44582"/>
    <n v="44090000"/>
    <n v="0"/>
    <n v="4409000"/>
    <s v="SUBDIRECCIÓN CONTRACTUAL"/>
    <s v="CO-DC-11001"/>
    <s v="CARMEN ROCÍO GONZÁLEZ CANTOR - Subdirectora de Silvicultura, Flora y Fauna Silvestre"/>
    <n v="3778917"/>
    <s v="carmen.gonzalez@ambientebogota.gov.co"/>
    <s v="Av Caracas No. 54 - 38"/>
    <s v="NO"/>
    <s v="NO"/>
    <s v="NO"/>
    <s v="Arbolado urbano"/>
    <s v="CD=Contratación Directa"/>
    <n v="4954580000"/>
    <s v="CONTRATACIÓN DIRECTA (LEY 1150 DE 2007)"/>
    <n v="16588"/>
    <n v="0"/>
    <s v="EJECUTAR 115.000 ACTUACIONES TÉCNICAS O JURÍDICAS DE EVALUACIÓN, CONTROL, SEGUIMIENTO Y PREVENCIÓN SOBRE EL ARBOLADO URBANO DE BOGOTÁ D.C."/>
    <s v="EJECUTAR 115.000 ACTUACIONES TÉCNICAS O JURÍDICAS DE EVALUACIÓN, CONTROL, SEGUIMIENTO Y PREVENCIÓN SOBRE EL ARBOLADO URBANO DE BOGOTÁ D.C."/>
    <s v="OK"/>
    <n v="20220424"/>
    <s v="20220424"/>
    <s v="OK"/>
    <s v="HEIDY NATHALY BENAVIDES MANRIQUE"/>
    <s v="HEIDY NATHALY BENAVIDES MANRIQUE"/>
    <s v="OK"/>
    <s v="PRESTAR SERVICIOS PROFESIONALES PARA EJECUTAR ACTUACIONES DE EVALUACION Y PREVENCION SOBRE EL RECURSO ARBOREO DE LA CIUDAD"/>
    <s v="PRESTAR SERVICIOS PROFESIONALES PARA EJECUTAR ACTUACIONES DE EVALUACION Y PREVENCION SOBRE EL RECURSO ARBOREO DE LA CIUDAD_x000a_"/>
    <s v="PRESTAR SERVICIOS PROFESIONALES PARA EJECUTAR ACTUACIONES DE EVALUACIONY PREVENCION SOBRE EL RECURSO ARBOREO DE LA CIUDAD"/>
    <s v="Validar"/>
    <s v="O232020200991131"/>
    <s v="O232020200991131"/>
    <s v="O232020200991131"/>
    <s v="OKs"/>
    <s v="1-100-F001"/>
    <s v="1-100-F001"/>
    <s v="1-100-F001"/>
    <s v="OKs"/>
    <n v="500"/>
    <n v="500"/>
    <s v="OK"/>
    <n v="44090000"/>
    <n v="44090000"/>
    <s v="OK"/>
    <n v="596"/>
    <n v="596"/>
    <s v="OK"/>
    <n v="44090000"/>
    <n v="44090000"/>
    <s v=""/>
    <s v="OK"/>
    <n v="5290800"/>
    <s v="EJECUCIÓN CONTRATO"/>
    <n v="2784"/>
    <n v="2784"/>
    <s v="Contratado"/>
    <n v="0"/>
    <n v="0"/>
  </r>
  <r>
    <s v="612022_7710"/>
    <s v="2784"/>
    <n v="7710"/>
    <s v="612022_7710"/>
    <n v="612022"/>
    <n v="7710"/>
    <s v=""/>
    <n v="2784"/>
    <s v="EJECUTAR 115.000 ACTUACIONES TÉCNICAS O JURÍDICAS DE EVALUACIÓN, CONTROL, SEGUIMIENTO Y PREVENCIÓN SOBRE EL ARBOLADO URBANO DE BOGOTÁ D.C.  //  O232020200991131 - SERVICIOS DE LA ADMINISTRACIÓN PÚBLICA RELACIONADOS CON LA AGRICULTURA, SILVICULTURA, PESCA Y CAZA  //  1-100-F001-VA-RECURSOS DISTRITO"/>
    <s v="O23011602330000007710"/>
    <s v="CONTROL A LOS FACTORES DE DETERIORO DEL ARBOLADO URBANO Y LA FLORA EN BOGOTÁ."/>
    <s v="ARBOLADO URBANO Y FLORA"/>
    <s v="237 - AUMENTAR EN UN 15% LAS ACTUACIONES TÉCNICAS O JURÍDICAS DE EVALUACIÓN, CONTROL, SEGUIMIENTO Y PREVENCIÓN PARA LA PROTECCIÓN Y CONSERVACIÓN DEL RECURSO ARBÓREO DE LA CIUDAD."/>
    <s v="AUMENTAR EL CONTROL A LOS FACTORES DE DETERIORO DEL ARBOLADO URBANO Y LA FLORA EN BOGOTÁ D.C."/>
    <s v="AUMENTAR LA GESTIÓN SOBRE EL ARBOLADO URBANO."/>
    <s v="EVALUACIÓN, CONTROL, SEGUIMIENTO Y PREVENCIÓN SOBRE EL ARBOLADO URBANO Y LA FLORA MADERABLE Y NO MADERABLE"/>
    <x v="0"/>
    <s v="O232020200991131"/>
    <s v="SERVICIOS DE LA ADMINISTRACIÓN PÚBLICA RELACIONADOS CON LA AGRICULTURA, SILVICULTURA, PESCA Y CAZA"/>
    <s v="1-100-F001-VA-RECURSOS DISTRITO"/>
    <n v="0"/>
    <s v="PRESTAR SERVICIOS PROFESIONALES PARA EJECUTAR LAS ACTUACIONES TÉCNICAS DE EVALUACIÓN, CONTROL Y SEGUIMIENTO AL ARBOLADO URBANO O PREVENCIÓN DE SU RIESGO DE VOLCAMIENTO."/>
    <s v="CCE-16"/>
    <s v="CONTRATACIÓN DIRECTA"/>
    <n v="0"/>
    <s v="SI"/>
    <s v="80111600"/>
    <n v="6"/>
    <n v="6"/>
    <n v="4"/>
    <n v="1"/>
    <n v="10"/>
    <n v="17636000"/>
    <n v="0"/>
    <n v="0"/>
    <n v="0"/>
    <s v="3204004_Documentos de lineamientos técnicos para la gestión de la información y el conocimiento ambiental"/>
    <s v="DOCUMENTOS DE LINEAMIENTOS TÉCNICOS PARA LA GESTIÓN DE LA INFORMACIÓN Y EL CONOCIMIENTO AMBIENTAL"/>
    <n v="0"/>
    <n v="0"/>
    <s v="SUBDIRECCIÓN DE SILVICULTURA, FLORA Y FAUNA SILVESTRE"/>
    <s v=""/>
    <s v=""/>
    <s v=""/>
    <s v=""/>
    <n v="0"/>
    <s v=""/>
    <s v=""/>
    <n v="0"/>
    <n v="0"/>
    <n v="4409000"/>
    <s v="SUBDIRECCIÓN CONTRACTUAL"/>
    <s v="CO-DC-11001"/>
    <s v="CARMEN ROCÍO GONZÁLEZ CANTOR - Subdirectora de Silvicultura, Flora y Fauna Silvestre"/>
    <n v="3778917"/>
    <s v="carmen.gonzalez@ambientebogota.gov.co"/>
    <s v="Av Caracas No. 54 - 38"/>
    <s v="NO"/>
    <s v="NO"/>
    <s v="NO"/>
    <s v="Arbolado urbano"/>
    <s v="CD=Contratación Directa"/>
    <n v="4954580000"/>
    <s v=""/>
    <s v=""/>
    <n v="0"/>
    <s v="EJECUTAR 115.000 ACTUACIONES TÉCNICAS O JURÍDICAS DE EVALUACIÓN, CONTROL, SEGUIMIENTO Y PREVENCIÓN SOBRE EL ARBOLADO URBANO DE BOGOTÁ D.C."/>
    <s v=""/>
    <s v=""/>
    <s v=""/>
    <s v=""/>
    <s v=""/>
    <s v=""/>
    <s v=""/>
    <s v=""/>
    <s v="PRESTAR SERVICIOS PROFESIONALES PARA EJECUTAR LAS ACTUACIONES TECNICAS DE EVALUACION, CONTROL Y SEGUIMIENTO AL ARBOLADO URBANO O PREVENCION DE SU RIESGO DE VOLCAMIENTO"/>
    <s v=""/>
    <s v=""/>
    <s v=""/>
    <s v="O232020200991131"/>
    <s v=""/>
    <s v=""/>
    <s v=""/>
    <s v="1-100-F001"/>
    <s v=""/>
    <s v=""/>
    <s v=""/>
    <s v=""/>
    <s v=""/>
    <s v="OK"/>
    <n v="0"/>
    <n v="0"/>
    <s v="OK"/>
    <n v="0"/>
    <n v="0"/>
    <s v=""/>
    <n v="0"/>
    <n v="0"/>
    <s v=""/>
    <s v=""/>
    <n v="0"/>
    <s v=""/>
    <n v="2784"/>
    <n v="0"/>
    <s v="Pendiente"/>
    <n v="17636000"/>
    <n v="0"/>
  </r>
  <r>
    <s v="622022_7710"/>
    <s v="162882780"/>
    <n v="7710"/>
    <s v="622022_7710"/>
    <n v="622022"/>
    <n v="7710"/>
    <n v="16288"/>
    <n v="2780"/>
    <s v="EJECUTAR 115.000 ACTUACIONES TÉCNICAS O JURÍDICAS DE EVALUACIÓN, CONTROL, SEGUIMIENTO Y PREVENCIÓN SOBRE EL ARBOLADO URBANO DE BOGOTÁ D.C.  //  O232020200882120 - SERVICIOS DE ASESORAMIENTO Y REPRESENTACIÓN JURÍDICA RELATIVOS A OTROS CAMPOS DEL DERECHO  //  1-100-F001-VA-RECURSOS DISTRITO"/>
    <s v="O23011602330000007710"/>
    <s v="CONTROL A LOS FACTORES DE DETERIORO DEL ARBOLADO URBANO Y LA FLORA EN BOGOTÁ."/>
    <s v="ARBOLADO URBANO Y FLORA"/>
    <s v="237 - AUMENTAR EN UN 15% LAS ACTUACIONES TÉCNICAS O JURÍDICAS DE EVALUACIÓN, CONTROL, SEGUIMIENTO Y PREVENCIÓN PARA LA PROTECCIÓN Y CONSERVACIÓN DEL RECURSO ARBÓREO DE LA CIUDAD."/>
    <s v="AUMENTAR EL CONTROL A LOS FACTORES DE DETERIORO DEL ARBOLADO URBANO Y LA FLORA EN BOGOTÁ D.C."/>
    <s v="AUMENTAR LA GESTIÓN SOBRE EL ARBOLADO URBANO."/>
    <s v="EVALUACIÓN, CONTROL, SEGUIMIENTO Y PREVENCIÓN SOBRE EL ARBOLADO URBANO Y LA FLORA MADERABLE Y NO MADERABLE"/>
    <x v="0"/>
    <s v="O232020200882120"/>
    <s v="SERVICIOS DE ASESORAMIENTO Y REPRESENTACIÓN JURÍDICA RELATIVOS A OTROS CAMPOS DEL DERECHO"/>
    <s v="1-100-F001-VA-RECURSOS DISTRITO"/>
    <n v="0"/>
    <s v="PRESTAR SERVICIOS PROFESIONALES PARA ORIENTAR, REVISAR Y VIABILIZAR JURÍDICAMENTE LOS ACTOS ADMINISTRATIVOS Y DEMÁS TRÁMITES JURÍDICOS REQUERIDOS PARA LA ADECUADA GESTIÓN Y MANEJO DEL ARBOLADO URBANO."/>
    <s v="CCE-16"/>
    <s v="CONTRATACIÓN DIRECTA"/>
    <n v="0"/>
    <s v="SI"/>
    <s v="80111600"/>
    <n v="1"/>
    <n v="1"/>
    <n v="10"/>
    <n v="1"/>
    <n v="11"/>
    <n v="75900000"/>
    <n v="0"/>
    <n v="0"/>
    <n v="0"/>
    <s v="3204004_Documentos de lineamientos técnicos para la gestión de la información y el conocimiento ambiental"/>
    <s v="DOCUMENTOS DE LINEAMIENTOS TÉCNICOS PARA LA GESTIÓN DE LA INFORMACIÓN Y EL CONOCIMIENTO AMBIENTAL"/>
    <n v="0"/>
    <n v="0"/>
    <s v="SUBDIRECCIÓN DE SILVICULTURA, FLORA Y FAUNA SILVESTRE"/>
    <s v="ALEXANDRA  CALDERON SANCHEZ"/>
    <n v="20220530"/>
    <n v="545"/>
    <n v="44578"/>
    <n v="75900000"/>
    <n v="573"/>
    <n v="44582"/>
    <n v="75900000"/>
    <n v="0"/>
    <n v="7590000"/>
    <s v="SUBDIRECCIÓN CONTRACTUAL"/>
    <s v="CO-DC-11001"/>
    <s v="CARMEN ROCÍO GONZÁLEZ CANTOR - Subdirectora de Silvicultura, Flora y Fauna Silvestre"/>
    <n v="3778917"/>
    <s v="carmen.gonzalez@ambientebogota.gov.co"/>
    <s v="Av Caracas No. 54 - 38"/>
    <s v="NO"/>
    <s v="NO"/>
    <s v="NO"/>
    <s v="Arbolado urbano"/>
    <s v="CD=Contratación Directa"/>
    <n v="4954580000"/>
    <s v="CONTRATACIÓN DIRECTA (LEY 1150 DE 2007)"/>
    <n v="16288"/>
    <n v="0"/>
    <s v="EJECUTAR 115.000 ACTUACIONES TÉCNICAS O JURÍDICAS DE EVALUACIÓN, CONTROL, SEGUIMIENTO Y PREVENCIÓN SOBRE EL ARBOLADO URBANO DE BOGOTÁ D.C."/>
    <s v="EJECUTAR 115.000 ACTUACIONES TÉCNICAS O JURÍDICAS DE EVALUACIÓN, CONTROL, SEGUIMIENTO Y PREVENCIÓN SOBRE EL ARBOLADO URBANO DE BOGOTÁ D.C."/>
    <s v="OK"/>
    <n v="20220530"/>
    <s v="20220530"/>
    <s v="OK"/>
    <s v="ALEXANDRA CALDERON SANCHEZ"/>
    <s v="ALEXANDRA CALDERON SANCHEZ"/>
    <s v="OK"/>
    <s v="PRESTAR SERVICIOS PROFESIONALES PARA ORIENTAR, REVISAR Y VIABILIZAR JURIDICAMENTE LOS ACTOS ADMINISTRATIVOS Y DEMAS TRAMITES JURIDICOS REQUERIDOS PARA LA ADECUADA GESTION Y MANEJO DEL ARBOLADO URBANO"/>
    <s v="PRESTAR SERVICIOS PROFESIONALES PARA ORIENTAR, REVISAR Y VIABILIZAR JURIDICAMENTE LOS ACTOS ADMINISTRATIVOS Y DEMAS TRAMITES JURIDICOS REQUERIDOS PARA LA ADECUADA GESTION Y MANEJO DEL ARBOLADO URBANO"/>
    <s v="PRESTAR SERVICIOS PROFESIONALES PARA ORIENTAR, REVISAR Y VIABILIZARJURIDICAMENTE LOS ACTOS ADMINISTRATIVOS Y DEMAS TRAMITES JURIDICOSREQUERIDOS PARA LA ADECUADA GESTION Y MANEJO DEL ARBOLADO URBANO"/>
    <s v="OK-PAA-SIPSE-Validar PREDIS"/>
    <s v="O232020200882120"/>
    <s v="O232020200882120"/>
    <s v="O232020200882120"/>
    <s v="OKs"/>
    <s v="1-100-F001"/>
    <s v="1-100-F001"/>
    <s v="1-100-F001"/>
    <s v="OKs"/>
    <n v="545"/>
    <n v="545"/>
    <s v="OK"/>
    <n v="75900000"/>
    <n v="75900000"/>
    <s v="OK"/>
    <n v="573"/>
    <n v="573"/>
    <s v="OK"/>
    <n v="75900000"/>
    <n v="75900000"/>
    <s v=""/>
    <s v="OK"/>
    <n v="9361000"/>
    <s v="EJECUCIÓN CONTRATO"/>
    <n v="2780"/>
    <n v="2780"/>
    <s v="Contratado"/>
    <n v="0"/>
    <n v="0"/>
  </r>
  <r>
    <s v="632022_7710"/>
    <s v="163002780"/>
    <n v="7710"/>
    <s v="632022_7710"/>
    <n v="632022"/>
    <n v="7710"/>
    <n v="16300"/>
    <n v="2780"/>
    <s v="EJECUTAR 115.000 ACTUACIONES TÉCNICAS O JURÍDICAS DE EVALUACIÓN, CONTROL, SEGUIMIENTO Y PREVENCIÓN SOBRE EL ARBOLADO URBANO DE BOGOTÁ D.C.  //  O232020200882120 - SERVICIOS DE ASESORAMIENTO Y REPRESENTACIÓN JURÍDICA RELATIVOS A OTROS CAMPOS DEL DERECHO  //  1-100-F001-VA-RECURSOS DISTRITO"/>
    <s v="O23011602330000007710"/>
    <s v="CONTROL A LOS FACTORES DE DETERIORO DEL ARBOLADO URBANO Y LA FLORA EN BOGOTÁ."/>
    <s v="ARBOLADO URBANO Y FLORA"/>
    <s v="237 - AUMENTAR EN UN 15% LAS ACTUACIONES TÉCNICAS O JURÍDICAS DE EVALUACIÓN, CONTROL, SEGUIMIENTO Y PREVENCIÓN PARA LA PROTECCIÓN Y CONSERVACIÓN DEL RECURSO ARBÓREO DE LA CIUDAD."/>
    <s v="AUMENTAR EL CONTROL A LOS FACTORES DE DETERIORO DEL ARBOLADO URBANO Y LA FLORA EN BOGOTÁ D.C."/>
    <s v="AUMENTAR LA GESTIÓN SOBRE EL ARBOLADO URBANO."/>
    <s v="EVALUACIÓN, CONTROL, SEGUIMIENTO Y PREVENCIÓN SOBRE EL ARBOLADO URBANO Y LA FLORA MADERABLE Y NO MADERABLE"/>
    <x v="0"/>
    <s v="O232020200882120"/>
    <s v="SERVICIOS DE ASESORAMIENTO Y REPRESENTACIÓN JURÍDICA RELATIVOS A OTROS CAMPOS DEL DERECHO"/>
    <s v="1-100-F001-VA-RECURSOS DISTRITO"/>
    <n v="0"/>
    <s v="PRESTAR SERVICIOS PROFESIONALES PARA REVISAR Y/O PROYECTAR LOS ACTOS ADMINISTRATIVOS Y DEMÁS ACTUACIONES JURÍDICAS RELACIONADAS CON LA PROTECCIÓN Y CONSERVACIÓN DEL RECURSO ARBÓREO DE LA CIUDAD."/>
    <s v="CCE-16"/>
    <s v="CONTRATACIÓN DIRECTA"/>
    <n v="0"/>
    <s v="SI"/>
    <s v="80111600"/>
    <n v="1"/>
    <n v="1"/>
    <n v="10"/>
    <n v="1"/>
    <n v="11"/>
    <n v="50780000"/>
    <n v="0"/>
    <n v="0"/>
    <n v="0"/>
    <s v="3204004_Documentos de lineamientos técnicos para la gestión de la información y el conocimiento ambiental"/>
    <s v="DOCUMENTOS DE LINEAMIENTOS TÉCNICOS PARA LA GESTIÓN DE LA INFORMACIÓN Y EL CONOCIMIENTO AMBIENTAL"/>
    <n v="0"/>
    <n v="0"/>
    <s v="SUBDIRECCIÓN DE SILVICULTURA, FLORA Y FAUNA SILVESTRE"/>
    <s v="ROSA ELENA ARANGO MONTOYA"/>
    <n v="20220531"/>
    <n v="662"/>
    <n v="44578"/>
    <n v="50780000"/>
    <n v="498"/>
    <n v="44581"/>
    <n v="50780000"/>
    <n v="0"/>
    <n v="5078000"/>
    <s v="SUBDIRECCIÓN CONTRACTUAL"/>
    <s v="CO-DC-11001"/>
    <s v="CARMEN ROCÍO GONZÁLEZ CANTOR - Subdirectora de Silvicultura, Flora y Fauna Silvestre"/>
    <n v="3778917"/>
    <s v="carmen.gonzalez@ambientebogota.gov.co"/>
    <s v="Av Caracas No. 54 - 38"/>
    <s v="NO"/>
    <s v="NO"/>
    <s v="NO"/>
    <s v="Arbolado urbano"/>
    <s v="CD=Contratación Directa"/>
    <n v="4954580000"/>
    <s v="CONTRATACIÓN DIRECTA (LEY 1150 DE 2007)"/>
    <n v="16300"/>
    <n v="0"/>
    <s v="EJECUTAR 115.000 ACTUACIONES TÉCNICAS O JURÍDICAS DE EVALUACIÓN, CONTROL, SEGUIMIENTO Y PREVENCIÓN SOBRE EL ARBOLADO URBANO DE BOGOTÁ D.C."/>
    <s v="EJECUTAR 115.000 ACTUACIONES TÉCNICAS O JURÍDICAS DE EVALUACIÓN, CONTROL, SEGUIMIENTO Y PREVENCIÓN SOBRE EL ARBOLADO URBANO DE BOGOTÁ D.C."/>
    <s v="OK"/>
    <n v="20220531"/>
    <s v="20220531"/>
    <s v="OK"/>
    <s v="ROSA ELENA ARANGO MONTOYA"/>
    <s v="ROSA ELENA ARANGO MONTOYA"/>
    <s v="OK"/>
    <s v="PRESTAR SERVICIOS PROFESIONALES PARA REVISAR Y/O PROYECTAR LOS ACTOS ADMINISTRATIVOS Y DEMAS ACTUACIONES JURIDICAS RELACIONADAS CON LA PROTECCION Y CONSERVACION DEL RECURSO ARBOREO DE LA CIUDAD"/>
    <s v="PRESTAR SERVICIOS PROFESIONALES PARA REVISAR Y/O PROYECTAR LOS ACTOS ADMINISTRATIVOS Y DEMAS ACTUACIONES JURIDICAS RELACIONADAS CON LA PROTECCION Y CONSERVACION DEL RECURSO ARBOREO DE LA CIUDAD"/>
    <s v="PRESTAR SERVICIOS PROFESIONALES PARA REVISAR Y/O PROYECTAR LOS ACTOSADMINISTRATIVOS Y DEMAS ACTUACIONES JURIDICAS RELACIONADAS CON LAPROTECCION Y CONSERVACION DEL RECURSO ARBOREO DE LA CIUDAD"/>
    <s v="OK-PAA-SIPSE-Validar PREDIS"/>
    <s v="O232020200882120"/>
    <s v="O232020200882120"/>
    <s v="O232020200882120"/>
    <s v="OKs"/>
    <s v="1-100-F001"/>
    <s v="1-100-F001"/>
    <s v="1-100-F001"/>
    <s v="OKs"/>
    <n v="662"/>
    <n v="662"/>
    <s v="OK"/>
    <n v="50780000"/>
    <n v="50780000"/>
    <s v="OK"/>
    <n v="498"/>
    <n v="498"/>
    <s v="OK"/>
    <n v="50780000"/>
    <n v="50780000"/>
    <s v=""/>
    <s v="OK"/>
    <n v="6770667"/>
    <s v="EJECUCIÓN CONTRATO"/>
    <n v="2780"/>
    <n v="2780"/>
    <s v="Contratado"/>
    <n v="0"/>
    <n v="0"/>
  </r>
  <r>
    <s v="642022_7710"/>
    <s v="163132780"/>
    <n v="7710"/>
    <s v="642022_7710"/>
    <n v="642022"/>
    <n v="7710"/>
    <n v="16313"/>
    <n v="2780"/>
    <s v="EJECUTAR 115.000 ACTUACIONES TÉCNICAS O JURÍDICAS DE EVALUACIÓN, CONTROL, SEGUIMIENTO Y PREVENCIÓN SOBRE EL ARBOLADO URBANO DE BOGOTÁ D.C.  //  O232020200882120 - SERVICIOS DE ASESORAMIENTO Y REPRESENTACIÓN JURÍDICA RELATIVOS A OTROS CAMPOS DEL DERECHO  //  1-100-F001-VA-RECURSOS DISTRITO"/>
    <s v="O23011602330000007710"/>
    <s v="CONTROL A LOS FACTORES DE DETERIORO DEL ARBOLADO URBANO Y LA FLORA EN BOGOTÁ."/>
    <s v="ARBOLADO URBANO Y FLORA"/>
    <s v="237 - AUMENTAR EN UN 15% LAS ACTUACIONES TÉCNICAS O JURÍDICAS DE EVALUACIÓN, CONTROL, SEGUIMIENTO Y PREVENCIÓN PARA LA PROTECCIÓN Y CONSERVACIÓN DEL RECURSO ARBÓREO DE LA CIUDAD."/>
    <s v="AUMENTAR EL CONTROL A LOS FACTORES DE DETERIORO DEL ARBOLADO URBANO Y LA FLORA EN BOGOTÁ D.C."/>
    <s v="AUMENTAR LA GESTIÓN SOBRE EL ARBOLADO URBANO."/>
    <s v="EVALUACIÓN, CONTROL, SEGUIMIENTO Y PREVENCIÓN SOBRE EL ARBOLADO URBANO Y LA FLORA MADERABLE Y NO MADERABLE"/>
    <x v="0"/>
    <s v="O232020200882120"/>
    <s v="SERVICIOS DE ASESORAMIENTO Y REPRESENTACIÓN JURÍDICA RELATIVOS A OTROS CAMPOS DEL DERECHO"/>
    <s v="1-100-F001-VA-RECURSOS DISTRITO"/>
    <n v="0"/>
    <s v="PRESTAR SERVICIOS PROFESIONALES PARA REVISAR Y/O PROYECTAR LOS ACTOS ADMINISTRATIVOS Y DEMÁS ACTUACIONES JURÍDICAS RELACIONADAS CON LA PROTECCIÓN Y CONSERVACIÓN DEL RECURSO ARBÓREO DE LA CIUDAD."/>
    <s v="CCE-16"/>
    <s v="CONTRATACIÓN DIRECTA"/>
    <n v="0"/>
    <s v="SI"/>
    <s v="80111600"/>
    <n v="1"/>
    <n v="1"/>
    <n v="10"/>
    <n v="1"/>
    <n v="11"/>
    <n v="50780000"/>
    <n v="0"/>
    <n v="0"/>
    <n v="0"/>
    <s v="3204004_Documentos de lineamientos técnicos para la gestión de la información y el conocimiento ambiental"/>
    <s v="DOCUMENTOS DE LINEAMIENTOS TÉCNICOS PARA LA GESTIÓN DE LA INFORMACIÓN Y EL CONOCIMIENTO AMBIENTAL"/>
    <n v="0"/>
    <n v="0"/>
    <s v="SUBDIRECCIÓN DE SILVICULTURA, FLORA Y FAUNA SILVESTRE"/>
    <s v="DIANA MARCELA MILLAN  SALCEDO"/>
    <n v="20220790"/>
    <n v="777"/>
    <n v="44579"/>
    <n v="50780000"/>
    <n v="832"/>
    <n v="44584"/>
    <n v="50780000"/>
    <n v="0"/>
    <n v="5078000"/>
    <s v="SUBDIRECCIÓN CONTRACTUAL"/>
    <s v="CO-DC-11001"/>
    <s v="CARMEN ROCÍO GONZÁLEZ CANTOR - Subdirectora de Silvicultura, Flora y Fauna Silvestre"/>
    <n v="3778917"/>
    <s v="carmen.gonzalez@ambientebogota.gov.co"/>
    <s v="Av Caracas No. 54 - 38"/>
    <s v="NO"/>
    <s v="NO"/>
    <s v="NO"/>
    <s v="Arbolado urbano"/>
    <s v="CD=Contratación Directa"/>
    <n v="4954580000"/>
    <s v="CONTRATACIÓN DIRECTA (LEY 1150 DE 2007)"/>
    <n v="16313"/>
    <n v="0"/>
    <s v="EJECUTAR 115.000 ACTUACIONES TÉCNICAS O JURÍDICAS DE EVALUACIÓN, CONTROL, SEGUIMIENTO Y PREVENCIÓN SOBRE EL ARBOLADO URBANO DE BOGOTÁ D.C."/>
    <s v="EJECUTAR 115.000 ACTUACIONES TÉCNICAS O JURÍDICAS DE EVALUACIÓN, CONTROL, SEGUIMIENTO Y PREVENCIÓN SOBRE EL ARBOLADO URBANO DE BOGOTÁ D.C."/>
    <s v="OK"/>
    <n v="20220790"/>
    <s v="20220790"/>
    <s v="OK"/>
    <s v="DIANA MARCELA MILLAN SALCEDO"/>
    <s v="DIANA MARCELA MILLAN SALCEDO"/>
    <s v="OK"/>
    <s v="PRESTAR SERVICIOS PROFESIONALES PARA REVISAR Y/O PROYECTAR LOS ACTOS ADMINISTRATIVOS Y DEMAS ACTUACIONES JURIDICAS RELACIONADAS CON LA PROTECCION Y CONSERVACION DEL RECURSO ARBOREO DE LA CIUDAD"/>
    <s v="PRESTAR SERVICIOS PROFESIONALES PARA REVISAR Y/O PROYECTAR LOS ACTOS ADMINISTRATIVOS Y DEMAS ACTUACIONES JURIDICAS RELACIONADAS CON LA PROTECCION Y CONSERVACION DEL RECURSO ARBOREO DE LA CIUDAD"/>
    <s v="PRESTAR SERVICIOS PROFESIONALES PARA REVISAR Y/O PROYECTAR LOS ACTOS ADMINISTRATIVOS Y DEMAS ACTUACIONES JURIDICAS RELACIONADAS CON LA PROTECCION Y CONSERVACION DEL RECURSO ARBOREO DE LA CIUDAD"/>
    <s v="OKs"/>
    <s v="O232020200882120"/>
    <s v="O232020200882120"/>
    <s v="O232020200882120"/>
    <s v="OKs"/>
    <s v="1-100-F001"/>
    <s v="1-100-F001"/>
    <s v="1-100-F001"/>
    <s v="OKs"/>
    <n v="777"/>
    <n v="777"/>
    <s v="OK"/>
    <n v="50780000"/>
    <n v="50780000"/>
    <s v="OK"/>
    <n v="832"/>
    <n v="832"/>
    <s v="OK"/>
    <n v="50780000"/>
    <n v="50780000"/>
    <s v=""/>
    <s v="OK"/>
    <n v="5078000"/>
    <s v="EJECUCIÓN CONTRATO"/>
    <n v="2780"/>
    <n v="2780"/>
    <s v="Contratado"/>
    <n v="0"/>
    <n v="0"/>
  </r>
  <r>
    <s v="652022_7710"/>
    <s v="163182780"/>
    <n v="7710"/>
    <s v="652022_7710"/>
    <n v="652022"/>
    <n v="7710"/>
    <n v="16318"/>
    <n v="2780"/>
    <s v="EJECUTAR 115.000 ACTUACIONES TÉCNICAS O JURÍDICAS DE EVALUACIÓN, CONTROL, SEGUIMIENTO Y PREVENCIÓN SOBRE EL ARBOLADO URBANO DE BOGOTÁ D.C.  //  O232020200882120 - SERVICIOS DE ASESORAMIENTO Y REPRESENTACIÓN JURÍDICA RELATIVOS A OTROS CAMPOS DEL DERECHO  //  1-100-F001-VA-RECURSOS DISTRITO"/>
    <s v="O23011602330000007710"/>
    <s v="CONTROL A LOS FACTORES DE DETERIORO DEL ARBOLADO URBANO Y LA FLORA EN BOGOTÁ."/>
    <s v="ARBOLADO URBANO Y FLORA"/>
    <s v="237 - AUMENTAR EN UN 15% LAS ACTUACIONES TÉCNICAS O JURÍDICAS DE EVALUACIÓN, CONTROL, SEGUIMIENTO Y PREVENCIÓN PARA LA PROTECCIÓN Y CONSERVACIÓN DEL RECURSO ARBÓREO DE LA CIUDAD."/>
    <s v="AUMENTAR EL CONTROL A LOS FACTORES DE DETERIORO DEL ARBOLADO URBANO Y LA FLORA EN BOGOTÁ D.C."/>
    <s v="AUMENTAR LA GESTIÓN SOBRE EL ARBOLADO URBANO."/>
    <s v="EVALUACIÓN, CONTROL, SEGUIMIENTO Y PREVENCIÓN SOBRE EL ARBOLADO URBANO Y LA FLORA MADERABLE Y NO MADERABLE"/>
    <x v="0"/>
    <s v="O232020200882120"/>
    <s v="SERVICIOS DE ASESORAMIENTO Y REPRESENTACIÓN JURÍDICA RELATIVOS A OTROS CAMPOS DEL DERECHO"/>
    <s v="1-100-F001-VA-RECURSOS DISTRITO"/>
    <n v="0"/>
    <s v="PRESTAR SERVICIOS PROFESIONALES PARA REVISAR Y/O PROYECTAR LOS ACTOS ADMINISTRATIVOS Y DEMÁS ACTUACIONES JURÍDICAS RELACIONADAS CON LA PROTECCIÓN Y CONSERVACIÓN DEL RECURSO ARBÓREO DE LA CIUDAD."/>
    <s v="CCE-16"/>
    <s v="CONTRATACIÓN DIRECTA"/>
    <n v="0"/>
    <s v="SI"/>
    <s v="80111600"/>
    <n v="1"/>
    <n v="1"/>
    <n v="9"/>
    <n v="1"/>
    <n v="10"/>
    <n v="45702000"/>
    <n v="0"/>
    <n v="0"/>
    <n v="0"/>
    <s v="3204004_Documentos de lineamientos técnicos para la gestión de la información y el conocimiento ambiental"/>
    <s v="DOCUMENTOS DE LINEAMIENTOS TÉCNICOS PARA LA GESTIÓN DE LA INFORMACIÓN Y EL CONOCIMIENTO AMBIENTAL"/>
    <n v="0"/>
    <n v="0"/>
    <s v="SUBDIRECCIÓN DE SILVICULTURA, FLORA Y FAUNA SILVESTRE"/>
    <s v="MARTHA LUCIA OSORIO ROSAS"/>
    <n v="20220534"/>
    <n v="578"/>
    <n v="44578"/>
    <n v="45702000"/>
    <n v="501"/>
    <n v="44581"/>
    <n v="45702000"/>
    <n v="0"/>
    <n v="5078000"/>
    <s v="SUBDIRECCIÓN CONTRACTUAL"/>
    <s v="CO-DC-11001"/>
    <s v="CARMEN ROCÍO GONZÁLEZ CANTOR - Subdirectora de Silvicultura, Flora y Fauna Silvestre"/>
    <n v="3778917"/>
    <s v="carmen.gonzalez@ambientebogota.gov.co"/>
    <s v="Av Caracas No. 54 - 38"/>
    <s v="NO"/>
    <s v="NO"/>
    <s v="NO"/>
    <s v="Arbolado urbano"/>
    <s v="CD=Contratación Directa"/>
    <n v="4954580000"/>
    <s v="CONTRATACIÓN DIRECTA (LEY 1150 DE 2007)"/>
    <n v="16318"/>
    <n v="0"/>
    <s v="EJECUTAR 115.000 ACTUACIONES TÉCNICAS O JURÍDICAS DE EVALUACIÓN, CONTROL, SEGUIMIENTO Y PREVENCIÓN SOBRE EL ARBOLADO URBANO DE BOGOTÁ D.C."/>
    <s v="EJECUTAR 115.000 ACTUACIONES TÉCNICAS O JURÍDICAS DE EVALUACIÓN, CONTROL, SEGUIMIENTO Y PREVENCIÓN SOBRE EL ARBOLADO URBANO DE BOGOTÁ D.C."/>
    <s v="OK"/>
    <n v="20220534"/>
    <s v="20220534"/>
    <s v="OK"/>
    <s v="MARTHA LUCIA OSORIO ROSAS"/>
    <s v="MARTHA LUCIA OSORIO ROSAS"/>
    <s v="OK"/>
    <s v="PRESTAR SERVICIOS PROFESIONALES PARA REVISAR Y/O PROYECTAR LOS ACTOS ADMINISTRATIVOS Y DEMAS ACTUACIONES JURIDICAS RELACIONADAS CON LA PROTECCION Y CONSERVACION DEL RECURSO ARBOREO DE LA CIUDAD"/>
    <s v="PRESTAR SERVICIOS PROFESIONALES PARA REVISAR Y/O PROYECTAR LOS ACTOS ADMINISTRATIVOS Y DEMAS ACTUACIONES JURIDICAS RELACIONADAS CON LA PROTECCION Y CONSERVACION DEL RECURSO ARBOREO DE LA CIUDAD"/>
    <s v="PRESTAR SERVICIOS PROFESIONALES PARA REVISAR Y/O PROYECTAR LOS ACTOSADMINISTRATIVOS Y DEMAS ACTUACIONES JURIDICAS RELACIONADAS CON LAPROTECCION Y CONSERVACION DEL RECURSO ARBOREO DE LA CIUDAD"/>
    <s v="OK-PAA-SIPSE-Validar PREDIS"/>
    <s v="O232020200882120"/>
    <s v="O232020200882120"/>
    <s v="O232020200882120"/>
    <s v="OKs"/>
    <s v="1-100-F001"/>
    <s v="1-100-F001"/>
    <s v="1-100-F001"/>
    <s v="OKs"/>
    <n v="578"/>
    <n v="578"/>
    <s v="OK"/>
    <n v="45702000"/>
    <n v="45702000"/>
    <s v="OK"/>
    <n v="501"/>
    <n v="501"/>
    <s v="OK"/>
    <n v="45702000"/>
    <n v="45702000"/>
    <s v=""/>
    <s v="OK"/>
    <n v="5078000"/>
    <s v="EJECUCIÓN CONTRATO"/>
    <n v="2780"/>
    <n v="2780"/>
    <s v="Contratado"/>
    <n v="0"/>
    <n v="0"/>
  </r>
  <r>
    <s v="662022_7710"/>
    <s v="163292780"/>
    <n v="7710"/>
    <s v="662022_7710"/>
    <n v="662022"/>
    <n v="7710"/>
    <n v="16329"/>
    <n v="2780"/>
    <s v="EJECUTAR 115.000 ACTUACIONES TÉCNICAS O JURÍDICAS DE EVALUACIÓN, CONTROL, SEGUIMIENTO Y PREVENCIÓN SOBRE EL ARBOLADO URBANO DE BOGOTÁ D.C.  //  O232020200882120 - SERVICIOS DE ASESORAMIENTO Y REPRESENTACIÓN JURÍDICA RELATIVOS A OTROS CAMPOS DEL DERECHO  //  1-100-F001-VA-RECURSOS DISTRITO"/>
    <s v="O23011602330000007710"/>
    <s v="CONTROL A LOS FACTORES DE DETERIORO DEL ARBOLADO URBANO Y LA FLORA EN BOGOTÁ."/>
    <s v="ARBOLADO URBANO Y FLORA"/>
    <s v="237 - AUMENTAR EN UN 15% LAS ACTUACIONES TÉCNICAS O JURÍDICAS DE EVALUACIÓN, CONTROL, SEGUIMIENTO Y PREVENCIÓN PARA LA PROTECCIÓN Y CONSERVACIÓN DEL RECURSO ARBÓREO DE LA CIUDAD."/>
    <s v="AUMENTAR EL CONTROL A LOS FACTORES DE DETERIORO DEL ARBOLADO URBANO Y LA FLORA EN BOGOTÁ D.C."/>
    <s v="AUMENTAR LA GESTIÓN SOBRE EL ARBOLADO URBANO."/>
    <s v="EVALUACIÓN, CONTROL, SEGUIMIENTO Y PREVENCIÓN SOBRE EL ARBOLADO URBANO Y LA FLORA MADERABLE Y NO MADERABLE"/>
    <x v="0"/>
    <s v="O232020200882120"/>
    <s v="SERVICIOS DE ASESORAMIENTO Y REPRESENTACIÓN JURÍDICA RELATIVOS A OTROS CAMPOS DEL DERECHO"/>
    <s v="1-100-F001-VA-RECURSOS DISTRITO"/>
    <n v="0"/>
    <s v="PRESTAR SERVICIOS PROFESIONALES PARA GESTIONAR LAS RESPUESTAS A LOS REQUERIMIENTOS DE DESPACHOS JUDICIALES, ENTES DE CONTROL Y PETICIONES EN GENERAL."/>
    <s v="CCE-16"/>
    <s v="CONTRATACIÓN DIRECTA"/>
    <n v="0"/>
    <s v="SI"/>
    <s v="80111600"/>
    <n v="1"/>
    <n v="1"/>
    <n v="9"/>
    <n v="1"/>
    <n v="10"/>
    <n v="45702000"/>
    <n v="0"/>
    <n v="0"/>
    <n v="0"/>
    <s v="3204004_Documentos de lineamientos técnicos para la gestión de la información y el conocimiento ambiental"/>
    <s v="DOCUMENTOS DE LINEAMIENTOS TÉCNICOS PARA LA GESTIÓN DE LA INFORMACIÓN Y EL CONOCIMIENTO AMBIENTAL"/>
    <n v="0"/>
    <n v="0"/>
    <s v="SUBDIRECCIÓN DE SILVICULTURA, FLORA Y FAUNA SILVESTRE"/>
    <s v="NIDIA LUCIA DELGADO RODRIGUEZ"/>
    <n v="20221171"/>
    <n v="1472"/>
    <n v="44584"/>
    <n v="45702000"/>
    <n v="964"/>
    <n v="44587"/>
    <n v="45702000"/>
    <n v="0"/>
    <n v="5078000"/>
    <s v="SUBDIRECCIÓN CONTRACTUAL"/>
    <s v="CO-DC-11001"/>
    <s v="CARMEN ROCÍO GONZÁLEZ CANTOR - Subdirectora de Silvicultura, Flora y Fauna Silvestre"/>
    <n v="3778917"/>
    <s v="carmen.gonzalez@ambientebogota.gov.co"/>
    <s v="Av Caracas No. 54 - 38"/>
    <s v="NO"/>
    <s v="NO"/>
    <s v="NO"/>
    <s v="Arbolado urbano"/>
    <s v="CD=Contratación Directa"/>
    <n v="4954580000"/>
    <s v="CONTRATACIÓN DIRECTA (LEY 1150 DE 2007)"/>
    <n v="16329"/>
    <n v="0"/>
    <s v="EJECUTAR 115.000 ACTUACIONES TÉCNICAS O JURÍDICAS DE EVALUACIÓN, CONTROL, SEGUIMIENTO Y PREVENCIÓN SOBRE EL ARBOLADO URBANO DE BOGOTÁ D.C."/>
    <s v="EJECUTAR 115.000 ACTUACIONES TÉCNICAS O JURÍDICAS DE EVALUACIÓN, CONTROL, SEGUIMIENTO Y PREVENCIÓN SOBRE EL ARBOLADO URBANO DE BOGOTÁ D.C."/>
    <s v="OK"/>
    <n v="20221171"/>
    <s v="20211171"/>
    <s v="Validar"/>
    <s v="NIDIA LUCIA DELGADO RODRIGUEZ"/>
    <s v="NIDIA LUCILA DELGADO RODRIGUEZ"/>
    <s v="Validar"/>
    <s v="PRESTAR SERVICIOS PROFESIONALES PARA GESTIONAR LAS RESPUESTAS A LOS REQUERIMIENTOS DE DESPACHOS JUDICIALES, ENTES DE CONTROL Y PETICIONES EN GENERAL"/>
    <s v="PRESTAR SERVICIOS PROFESIONALES PARA GESTIONAR LAS RESPUESTAS A LOS REQUERIMIENTOS DE DESPACHOS JUDICIALES, ENTES DE CONTROL Y PETICIONES EN GENERAL"/>
    <s v="PRESTAR SERVICIOS PROFESIONALES PARA GESTIONAR LAS RESPUESTAS A LOS REQUERIMIENTOS DE DESPACHOS JUDICIALES, ENTES DE CONTROL Y PETICIONES EN GENERAL"/>
    <s v="OKs"/>
    <s v="O232020200882120"/>
    <s v="O232020200882120"/>
    <s v="O232020200882120"/>
    <s v="OKs"/>
    <s v="1-100-F001"/>
    <s v="1-100-F001"/>
    <s v="1-100-F001"/>
    <s v="OKs"/>
    <n v="1472"/>
    <n v="1472"/>
    <s v="OK"/>
    <n v="45702000"/>
    <n v="45702000"/>
    <s v="OK"/>
    <n v="964"/>
    <n v="964"/>
    <s v="OK"/>
    <n v="45702000"/>
    <n v="45702000"/>
    <s v=""/>
    <s v="OK"/>
    <n v="0"/>
    <s v="EJECUCIÓN CONTRATO"/>
    <n v="2780"/>
    <n v="2780"/>
    <s v="Contratado"/>
    <n v="0"/>
    <n v="0"/>
  </r>
  <r>
    <s v="672022_7710"/>
    <s v="163412780"/>
    <n v="7710"/>
    <s v="672022_7710"/>
    <n v="672022"/>
    <n v="7710"/>
    <n v="16341"/>
    <n v="2780"/>
    <s v="EJECUTAR 115.000 ACTUACIONES TÉCNICAS O JURÍDICAS DE EVALUACIÓN, CONTROL, SEGUIMIENTO Y PREVENCIÓN SOBRE EL ARBOLADO URBANO DE BOGOTÁ D.C.  //  O232020200882120 - SERVICIOS DE ASESORAMIENTO Y REPRESENTACIÓN JURÍDICA RELATIVOS A OTROS CAMPOS DEL DERECHO  //  1-100-F001-VA-RECURSOS DISTRITO"/>
    <s v="O23011602330000007710"/>
    <s v="CONTROL A LOS FACTORES DE DETERIORO DEL ARBOLADO URBANO Y LA FLORA EN BOGOTÁ."/>
    <s v="ARBOLADO URBANO Y FLORA"/>
    <s v="237 - AUMENTAR EN UN 15% LAS ACTUACIONES TÉCNICAS O JURÍDICAS DE EVALUACIÓN, CONTROL, SEGUIMIENTO Y PREVENCIÓN PARA LA PROTECCIÓN Y CONSERVACIÓN DEL RECURSO ARBÓREO DE LA CIUDAD."/>
    <s v="AUMENTAR EL CONTROL A LOS FACTORES DE DETERIORO DEL ARBOLADO URBANO Y LA FLORA EN BOGOTÁ D.C."/>
    <s v="AUMENTAR LA GESTIÓN SOBRE EL ARBOLADO URBANO."/>
    <s v="EVALUACIÓN, CONTROL, SEGUIMIENTO Y PREVENCIÓN SOBRE EL ARBOLADO URBANO Y LA FLORA MADERABLE Y NO MADERABLE"/>
    <x v="0"/>
    <s v="O232020200882120"/>
    <s v="SERVICIOS DE ASESORAMIENTO Y REPRESENTACIÓN JURÍDICA RELATIVOS A OTROS CAMPOS DEL DERECHO"/>
    <s v="1-100-F001-VA-RECURSOS DISTRITO"/>
    <n v="0"/>
    <s v="PRESTAR SERVICIOS PROFESIONALES PARA PROYECTAR LOS ACTOS ADMINISTRATIVOS Y DEMÁS ACTUACIONES JURÍDICAS RELACIONADAS CON LA PROTECCIÓN Y CONSERVACIÓN DEL RECURSO ARBÓREO DE LA CIUDAD. "/>
    <s v="CCE-16"/>
    <s v="CONTRATACIÓN DIRECTA"/>
    <n v="0"/>
    <s v="SI"/>
    <s v="80111600"/>
    <n v="1"/>
    <n v="1"/>
    <n v="10"/>
    <n v="1"/>
    <n v="11"/>
    <n v="44090000"/>
    <n v="0"/>
    <n v="0"/>
    <n v="0"/>
    <s v="3204004_Documentos de lineamientos técnicos para la gestión de la información y el conocimiento ambiental"/>
    <s v="DOCUMENTOS DE LINEAMIENTOS TÉCNICOS PARA LA GESTIÓN DE LA INFORMACIÓN Y EL CONOCIMIENTO AMBIENTAL"/>
    <n v="0"/>
    <n v="0"/>
    <s v="SUBDIRECCIÓN DE SILVICULTURA, FLORA Y FAUNA SILVESTRE"/>
    <s v="DIANA  CAROLINA CORONADO PACHON"/>
    <n v="20221119"/>
    <n v="1064"/>
    <n v="44582"/>
    <n v="44090000"/>
    <n v="1081"/>
    <n v="44587"/>
    <n v="44090000"/>
    <n v="0"/>
    <n v="4409000"/>
    <s v="SUBDIRECCIÓN CONTRACTUAL"/>
    <s v="CO-DC-11001"/>
    <s v="CARMEN ROCÍO GONZÁLEZ CANTOR - Subdirectora de Silvicultura, Flora y Fauna Silvestre"/>
    <n v="3778917"/>
    <s v="carmen.gonzalez@ambientebogota.gov.co"/>
    <s v="Av Caracas No. 54 - 38"/>
    <s v="NO"/>
    <s v="NO"/>
    <s v="NO"/>
    <s v="Arbolado urbano"/>
    <s v="CD=Contratación Directa"/>
    <n v="4954580000"/>
    <s v="CONTRATACIÓN DIRECTA (LEY 1150 DE 2007)"/>
    <n v="16341"/>
    <n v="0"/>
    <s v="EJECUTAR 115.000 ACTUACIONES TÉCNICAS O JURÍDICAS DE EVALUACIÓN, CONTROL, SEGUIMIENTO Y PREVENCIÓN SOBRE EL ARBOLADO URBANO DE BOGOTÁ D.C."/>
    <s v="EJECUTAR 115.000 ACTUACIONES TÉCNICAS O JURÍDICAS DE EVALUACIÓN, CONTROL, SEGUIMIENTO Y PREVENCIÓN SOBRE EL ARBOLADO URBANO DE BOGOTÁ D.C."/>
    <s v="OK"/>
    <n v="20221119"/>
    <s v="20221119"/>
    <s v="OK"/>
    <s v="DIANA CAROLINA CORONADO PACHON"/>
    <s v="DIANA CAROLINA CORONADO PACHON"/>
    <s v="OK"/>
    <s v="PRESTAR SERVICIOS PROFESIONALES PARA PROYECTAR LOS ACTOS ADMINISTRATIVOS Y DEMAS ACTUACIONES JURIDICAS RELACIONADAS CON LA PROTECCION Y CONSERVACION DEL RECURSO ARBOREO DE LA CIUDAD"/>
    <s v="PRESTAR SERVICIOS PROFESIONALES PARA PROYECTAR LOS ACTOS ADMINISTRATIVOS Y DEMAS ACTUACIONES JURIDICAS RELACIONADAS CON LA PROTECCION Y CONSERVACION DEL RECURSO ARBOREO DE LA CIUDAD"/>
    <s v="PRESTAR SERVICIOS PROFESIONALES PARA PROYECTAR LOS ACTOS ADMINISTRATIVOS Y DEMAS ACTUACIONES JURIDICAS RELACIONADAS CON LA PROTECCION Y CONSERVACION DEL RECURSO ARBOREO DE LA CIUDAD"/>
    <s v="OKs"/>
    <s v="O232020200882120"/>
    <s v="O232020200882120"/>
    <s v="O232020200882120"/>
    <s v="OKs"/>
    <s v="1-100-F001"/>
    <s v="1-100-F001"/>
    <s v="1-100-F001"/>
    <s v="OKs"/>
    <n v="1064"/>
    <n v="1064"/>
    <s v="OK"/>
    <n v="44090000"/>
    <n v="44090000"/>
    <s v="OK"/>
    <n v="1081"/>
    <n v="1081"/>
    <s v="OK"/>
    <n v="44090000"/>
    <n v="44090000"/>
    <s v=""/>
    <s v="OK"/>
    <n v="4409000"/>
    <s v="EJECUCIÓN CONTRATO"/>
    <n v="2780"/>
    <n v="2780"/>
    <s v="Contratado"/>
    <n v="0"/>
    <n v="0"/>
  </r>
  <r>
    <s v="682022_7710"/>
    <s v="163492780"/>
    <n v="7710"/>
    <s v="682022_7710"/>
    <n v="682022"/>
    <n v="7710"/>
    <n v="16349"/>
    <n v="2780"/>
    <s v="EJECUTAR 115.000 ACTUACIONES TÉCNICAS O JURÍDICAS DE EVALUACIÓN, CONTROL, SEGUIMIENTO Y PREVENCIÓN SOBRE EL ARBOLADO URBANO DE BOGOTÁ D.C.  //  O232020200882120 - SERVICIOS DE ASESORAMIENTO Y REPRESENTACIÓN JURÍDICA RELATIVOS A OTROS CAMPOS DEL DERECHO  //  1-100-F001-VA-RECURSOS DISTRITO"/>
    <s v="O23011602330000007710"/>
    <s v="CONTROL A LOS FACTORES DE DETERIORO DEL ARBOLADO URBANO Y LA FLORA EN BOGOTÁ."/>
    <s v="ARBOLADO URBANO Y FLORA"/>
    <s v="237 - AUMENTAR EN UN 15% LAS ACTUACIONES TÉCNICAS O JURÍDICAS DE EVALUACIÓN, CONTROL, SEGUIMIENTO Y PREVENCIÓN PARA LA PROTECCIÓN Y CONSERVACIÓN DEL RECURSO ARBÓREO DE LA CIUDAD."/>
    <s v="AUMENTAR EL CONTROL A LOS FACTORES DE DETERIORO DEL ARBOLADO URBANO Y LA FLORA EN BOGOTÁ D.C."/>
    <s v="AUMENTAR LA GESTIÓN SOBRE EL ARBOLADO URBANO."/>
    <s v="EVALUACIÓN, CONTROL, SEGUIMIENTO Y PREVENCIÓN SOBRE EL ARBOLADO URBANO Y LA FLORA MADERABLE Y NO MADERABLE"/>
    <x v="0"/>
    <s v="O232020200882120"/>
    <s v="SERVICIOS DE ASESORAMIENTO Y REPRESENTACIÓN JURÍDICA RELATIVOS A OTROS CAMPOS DEL DERECHO"/>
    <s v="1-100-F001-VA-RECURSOS DISTRITO"/>
    <n v="0"/>
    <s v="PRESTAR SERVICIOS PROFESIONALES PARA PROYECTAR LOS ACTOS ADMINISTRATIVOS Y DEMÁS ACTUACIONES JURÍDICAS RELACIONADAS CON LA PROTECCIÓN Y CONSERVACIÓN DEL RECURSO ARBÓREO DE LA CIUDAD. "/>
    <s v="CCE-16"/>
    <s v="CONTRATACIÓN DIRECTA"/>
    <n v="0"/>
    <s v="SI"/>
    <s v="80111600"/>
    <n v="1"/>
    <n v="1"/>
    <n v="9"/>
    <n v="1"/>
    <n v="10"/>
    <n v="39681000"/>
    <n v="0"/>
    <n v="0"/>
    <n v="0"/>
    <s v="3204004_Documentos de lineamientos técnicos para la gestión de la información y el conocimiento ambiental"/>
    <s v="DOCUMENTOS DE LINEAMIENTOS TÉCNICOS PARA LA GESTIÓN DE LA INFORMACIÓN Y EL CONOCIMIENTO AMBIENTAL"/>
    <n v="0"/>
    <n v="0"/>
    <s v="SUBDIRECCIÓN DE SILVICULTURA, FLORA Y FAUNA SILVESTRE"/>
    <s v="KAREN ANDREA ALBARRAN  LEON"/>
    <n v="20221037"/>
    <n v="1144"/>
    <n v="44582"/>
    <n v="39681000"/>
    <n v="978"/>
    <n v="44587"/>
    <n v="39681000"/>
    <n v="0"/>
    <n v="4409000"/>
    <s v="SUBDIRECCIÓN CONTRACTUAL"/>
    <s v="CO-DC-11001"/>
    <s v="CARMEN ROCÍO GONZÁLEZ CANTOR - Subdirectora de Silvicultura, Flora y Fauna Silvestre"/>
    <n v="3778917"/>
    <s v="carmen.gonzalez@ambientebogota.gov.co"/>
    <s v="Av Caracas No. 54 - 38"/>
    <s v="NO"/>
    <s v="NO"/>
    <s v="NO"/>
    <s v="Arbolado urbano"/>
    <s v="CD=Contratación Directa"/>
    <n v="4954580000"/>
    <s v="CONTRATACIÓN DIRECTA (LEY 1150 DE 2007)"/>
    <n v="16349"/>
    <n v="0"/>
    <s v="EJECUTAR 115.000 ACTUACIONES TÉCNICAS O JURÍDICAS DE EVALUACIÓN, CONTROL, SEGUIMIENTO Y PREVENCIÓN SOBRE EL ARBOLADO URBANO DE BOGOTÁ D.C."/>
    <s v="EJECUTAR 115.000 ACTUACIONES TÉCNICAS O JURÍDICAS DE EVALUACIÓN, CONTROL, SEGUIMIENTO Y PREVENCIÓN SOBRE EL ARBOLADO URBANO DE BOGOTÁ D.C."/>
    <s v="OK"/>
    <n v="20221037"/>
    <s v="20221037"/>
    <s v="OK"/>
    <s v="KAREN ANDREA ALBARRAN LEON"/>
    <s v="KAREN ANDREA ALBARRAN LEON"/>
    <s v="OK"/>
    <s v="PRESTAR SERVICIOS PROFESIONALES PARA PROYECTAR LOS ACTOS ADMINISTRATIVOS Y DEMAS ACTUACIONES JURIDICAS RELACIONADAS CON LA PROTECCION Y CONSERVACION DEL RECURSO ARBOREO DE LA CIUDAD"/>
    <s v="PRESTAR SERVICIOS PROFESIONALES PARA PROYECTAR LOS ACTOS ADMINISTRATIVOS Y DEMAS ACTUACIONES JURIDICAS RELACIONADAS CON LA PROTECCION Y CONSERVACION DEL RECURSO ARBOREO DE LA CIUDAD"/>
    <s v="PRESTAR SERVICIOS PROFESIONALES PARA PROYECTAR LOS ACTOS ADMINISTRATIVOS Y DEMAS ACTUACIONES JURIDICAS RELACIONADAS CON LA PROTECCION Y CONSERVACION DEL RECURSO ARBOREO DE LA CIUDAD"/>
    <s v="OKs"/>
    <s v="O232020200882120"/>
    <s v="O232020200882120"/>
    <s v="O232020200882120"/>
    <s v="OKs"/>
    <s v="1-100-F001"/>
    <s v="1-100-F001"/>
    <s v="1-100-F001"/>
    <s v="OKs"/>
    <n v="1144"/>
    <n v="1144"/>
    <s v="OK"/>
    <n v="39681000"/>
    <n v="39681000"/>
    <s v="OK"/>
    <n v="978"/>
    <n v="978"/>
    <s v="OK"/>
    <n v="39681000"/>
    <n v="39681000"/>
    <s v=""/>
    <s v="OK"/>
    <n v="4409000"/>
    <s v="EJECUCIÓN CONTRATO"/>
    <n v="2780"/>
    <n v="2780"/>
    <s v="Contratado"/>
    <n v="0"/>
    <n v="0"/>
  </r>
  <r>
    <s v="692022_7710"/>
    <s v="163562780"/>
    <n v="7710"/>
    <s v="692022_7710"/>
    <n v="692022"/>
    <n v="7710"/>
    <n v="16356"/>
    <n v="2780"/>
    <s v="EJECUTAR 115.000 ACTUACIONES TÉCNICAS O JURÍDICAS DE EVALUACIÓN, CONTROL, SEGUIMIENTO Y PREVENCIÓN SOBRE EL ARBOLADO URBANO DE BOGOTÁ D.C.  //  O232020200882120 - SERVICIOS DE ASESORAMIENTO Y REPRESENTACIÓN JURÍDICA RELATIVOS A OTROS CAMPOS DEL DERECHO  //  1-100-F001-VA-RECURSOS DISTRITO"/>
    <s v="O23011602330000007710"/>
    <s v="CONTROL A LOS FACTORES DE DETERIORO DEL ARBOLADO URBANO Y LA FLORA EN BOGOTÁ."/>
    <s v="ARBOLADO URBANO Y FLORA"/>
    <s v="237 - AUMENTAR EN UN 15% LAS ACTUACIONES TÉCNICAS O JURÍDICAS DE EVALUACIÓN, CONTROL, SEGUIMIENTO Y PREVENCIÓN PARA LA PROTECCIÓN Y CONSERVACIÓN DEL RECURSO ARBÓREO DE LA CIUDAD."/>
    <s v="AUMENTAR EL CONTROL A LOS FACTORES DE DETERIORO DEL ARBOLADO URBANO Y LA FLORA EN BOGOTÁ D.C."/>
    <s v="AUMENTAR LA GESTIÓN SOBRE EL ARBOLADO URBANO."/>
    <s v="EVALUACIÓN, CONTROL, SEGUIMIENTO Y PREVENCIÓN SOBRE EL ARBOLADO URBANO Y LA FLORA MADERABLE Y NO MADERABLE"/>
    <x v="0"/>
    <s v="O232020200882120"/>
    <s v="SERVICIOS DE ASESORAMIENTO Y REPRESENTACIÓN JURÍDICA RELATIVOS A OTROS CAMPOS DEL DERECHO"/>
    <s v="1-100-F001-VA-RECURSOS DISTRITO"/>
    <n v="0"/>
    <s v="PRESTAR SERVICIOS PROFESIONALES PARA PROYECTAR LOS ACTOS ADMINISTRATIVOS Y DEMÁS ACTUACIONES JURÍDICAS RELACIONADAS CON LA PROTECCIÓN Y CONSERVACIÓN DEL RECURSO ARBÓREO DE LA CIUDAD. "/>
    <s v="CCE-16"/>
    <s v="CONTRATACIÓN DIRECTA"/>
    <n v="0"/>
    <s v="SI"/>
    <s v="80111600"/>
    <n v="1"/>
    <n v="1"/>
    <n v="9"/>
    <n v="1"/>
    <n v="10"/>
    <n v="39681000"/>
    <n v="0"/>
    <n v="0"/>
    <n v="0"/>
    <s v="3204004_Documentos de lineamientos técnicos para la gestión de la información y el conocimiento ambiental"/>
    <s v="DOCUMENTOS DE LINEAMIENTOS TÉCNICOS PARA LA GESTIÓN DE LA INFORMACIÓN Y EL CONOCIMIENTO AMBIENTAL"/>
    <n v="0"/>
    <n v="0"/>
    <s v="SUBDIRECCIÓN DE SILVICULTURA, FLORA Y FAUNA SILVESTRE"/>
    <s v="DIANA  PAOLA LOPEZ  PEREZ"/>
    <n v="20220943"/>
    <n v="843"/>
    <n v="44580"/>
    <n v="39681000"/>
    <n v="1190"/>
    <n v="44587"/>
    <n v="39681000"/>
    <n v="0"/>
    <n v="4409000"/>
    <s v="SUBDIRECCIÓN CONTRACTUAL"/>
    <s v="CO-DC-11001"/>
    <s v="CARMEN ROCÍO GONZÁLEZ CANTOR - Subdirectora de Silvicultura, Flora y Fauna Silvestre"/>
    <n v="3778917"/>
    <s v="carmen.gonzalez@ambientebogota.gov.co"/>
    <s v="Av Caracas No. 54 - 38"/>
    <s v="NO"/>
    <s v="NO"/>
    <s v="NO"/>
    <s v="Arbolado urbano"/>
    <s v="CD=Contratación Directa"/>
    <n v="4954580000"/>
    <s v="CONTRATACIÓN DIRECTA (LEY 1150 DE 2007)"/>
    <n v="16356"/>
    <n v="0"/>
    <s v="EJECUTAR 115.000 ACTUACIONES TÉCNICAS O JURÍDICAS DE EVALUACIÓN, CONTROL, SEGUIMIENTO Y PREVENCIÓN SOBRE EL ARBOLADO URBANO DE BOGOTÁ D.C."/>
    <s v="EJECUTAR 115.000 ACTUACIONES TÉCNICAS O JURÍDICAS DE EVALUACIÓN, CONTROL, SEGUIMIENTO Y PREVENCIÓN SOBRE EL ARBOLADO URBANO DE BOGOTÁ D.C."/>
    <s v="OK"/>
    <n v="20220943"/>
    <s v="20220943"/>
    <s v="OK"/>
    <s v="DIANA PAOLA LOPEZ PEREZ"/>
    <s v="DIANA PAOLA LOPEZ PEREZ"/>
    <s v="OK"/>
    <s v="PRESTAR SERVICIOS PROFESIONALES PARA PROYECTAR LOS ACTOS ADMINISTRATIVOS Y DEMAS ACTUACIONES JURIDICAS RELACIONADAS CON LA PROTECCION Y CONSERVACION DEL RECURSO ARBOREO DE LA CIUDAD"/>
    <s v="PRESTAR SERVICIOS PROFESIONALES PARA PROYECTAR LOS ACTOS ADMINISTRATIVOS Y DEMAS ACTUACIONES JURIDICAS RELACIONADAS CON LA PROTECCION Y CONSERVACION DEL RECURSO ARBOREO DE LA CIUDAD"/>
    <s v="PRESTAR SERVICIOS PROFESIONALES PARA PROYECTAR LOS ACTOS ADMINISTRATIVOS Y DEMAS ACTUACIONES JURIDICAS RELACIONADAS CON LA PROTECCION Y CONSERVACION DEL RECURSO ARBOREO DE LA CIUDAD"/>
    <s v="OKs"/>
    <s v="O232020200882120"/>
    <s v="O232020200882120"/>
    <s v="O232020200882120"/>
    <s v="OKs"/>
    <s v="1-100-F001"/>
    <s v="1-100-F001"/>
    <s v="1-100-F001"/>
    <s v="OKs"/>
    <n v="843"/>
    <n v="843"/>
    <s v="OK"/>
    <n v="39681000"/>
    <n v="39681000"/>
    <s v="OK"/>
    <n v="1190"/>
    <n v="1190"/>
    <s v="OK"/>
    <n v="39681000"/>
    <n v="39681000"/>
    <s v=""/>
    <s v="OK"/>
    <n v="4409000"/>
    <s v="EJECUCIÓN CONTRATO"/>
    <n v="2780"/>
    <n v="2780"/>
    <s v="Contratado"/>
    <n v="0"/>
    <n v="0"/>
  </r>
  <r>
    <s v="702022_7710"/>
    <s v="163742780"/>
    <n v="7710"/>
    <s v="702022_7710"/>
    <n v="702022"/>
    <n v="7710"/>
    <n v="16374"/>
    <n v="2780"/>
    <s v="EJECUTAR 115.000 ACTUACIONES TÉCNICAS O JURÍDICAS DE EVALUACIÓN, CONTROL, SEGUIMIENTO Y PREVENCIÓN SOBRE EL ARBOLADO URBANO DE BOGOTÁ D.C.  //  O232020200882120 - SERVICIOS DE ASESORAMIENTO Y REPRESENTACIÓN JURÍDICA RELATIVOS A OTROS CAMPOS DEL DERECHO  //  1-100-F001-VA-RECURSOS DISTRITO"/>
    <s v="O23011602330000007710"/>
    <s v="CONTROL A LOS FACTORES DE DETERIORO DEL ARBOLADO URBANO Y LA FLORA EN BOGOTÁ."/>
    <s v="ARBOLADO URBANO Y FLORA"/>
    <s v="237 - AUMENTAR EN UN 15% LAS ACTUACIONES TÉCNICAS O JURÍDICAS DE EVALUACIÓN, CONTROL, SEGUIMIENTO Y PREVENCIÓN PARA LA PROTECCIÓN Y CONSERVACIÓN DEL RECURSO ARBÓREO DE LA CIUDAD."/>
    <s v="AUMENTAR EL CONTROL A LOS FACTORES DE DETERIORO DEL ARBOLADO URBANO Y LA FLORA EN BOGOTÁ D.C."/>
    <s v="AUMENTAR LA GESTIÓN SOBRE EL ARBOLADO URBANO."/>
    <s v="EVALUACIÓN, CONTROL, SEGUIMIENTO Y PREVENCIÓN SOBRE EL ARBOLADO URBANO Y LA FLORA MADERABLE Y NO MADERABLE"/>
    <x v="0"/>
    <s v="O232020200882120"/>
    <s v="SERVICIOS DE ASESORAMIENTO Y REPRESENTACIÓN JURÍDICA RELATIVOS A OTROS CAMPOS DEL DERECHO"/>
    <s v="1-100-F001-VA-RECURSOS DISTRITO"/>
    <n v="0"/>
    <s v="PRESTAR SERVICIOS PROFESIONALES PARA PROYECTAR LOS ACTOS ADMINISTRATIVOS Y DEMÁS ACTUACIONES JURÍDICAS RELACIONADAS CON LA PROTECCIÓN Y CONSERVACIÓN DEL RECURSO ARBÓREO DE LA CIUDAD. "/>
    <s v="CCE-16"/>
    <s v="CONTRATACIÓN DIRECTA"/>
    <n v="0"/>
    <s v="SI"/>
    <s v="80111600"/>
    <n v="1"/>
    <n v="1"/>
    <n v="9"/>
    <n v="1"/>
    <n v="10"/>
    <n v="39681000"/>
    <n v="0"/>
    <n v="0"/>
    <n v="0"/>
    <s v="3204004_Documentos de lineamientos técnicos para la gestión de la información y el conocimiento ambiental"/>
    <s v="DOCUMENTOS DE LINEAMIENTOS TÉCNICOS PARA LA GESTIÓN DE LA INFORMACIÓN Y EL CONOCIMIENTO AMBIENTAL"/>
    <n v="0"/>
    <n v="0"/>
    <s v="SUBDIRECCIÓN DE SILVICULTURA, FLORA Y FAUNA SILVESTRE"/>
    <s v="EDEL ZARAY RAMIREZ LEON"/>
    <n v="20221040"/>
    <n v="997"/>
    <n v="44582"/>
    <n v="39681000"/>
    <n v="1016"/>
    <n v="44587"/>
    <n v="39681000"/>
    <n v="0"/>
    <n v="4409000"/>
    <s v="SUBDIRECCIÓN CONTRACTUAL"/>
    <s v="CO-DC-11001"/>
    <s v="CARMEN ROCÍO GONZÁLEZ CANTOR - Subdirectora de Silvicultura, Flora y Fauna Silvestre"/>
    <n v="3778917"/>
    <s v="carmen.gonzalez@ambientebogota.gov.co"/>
    <s v="Av Caracas No. 54 - 38"/>
    <s v="NO"/>
    <s v="NO"/>
    <s v="NO"/>
    <s v="Arbolado urbano"/>
    <s v="CD=Contratación Directa"/>
    <n v="4954580000"/>
    <s v="CONTRATACIÓN DIRECTA (LEY 1150 DE 2007)"/>
    <n v="16374"/>
    <n v="0"/>
    <s v="EJECUTAR 115.000 ACTUACIONES TÉCNICAS O JURÍDICAS DE EVALUACIÓN, CONTROL, SEGUIMIENTO Y PREVENCIÓN SOBRE EL ARBOLADO URBANO DE BOGOTÁ D.C."/>
    <s v="EJECUTAR 115.000 ACTUACIONES TÉCNICAS O JURÍDICAS DE EVALUACIÓN, CONTROL, SEGUIMIENTO Y PREVENCIÓN SOBRE EL ARBOLADO URBANO DE BOGOTÁ D.C."/>
    <s v="OK"/>
    <n v="20221040"/>
    <s v="20221040"/>
    <s v="OK"/>
    <s v="EDEL ZARAY RAMIREZ LEON"/>
    <s v="EDEL ZARAY RAMIREZ LEON"/>
    <s v="OK"/>
    <s v="PRESTAR SERVICIOS PROFESIONALES PARA PROYECTAR LOS ACTOS ADMINISTRATIVOS Y DEMAS ACTUACIONES JURIDICAS RELACIONADAS CON LA PROTECCION Y CONSERVACION DEL RECURSO ARBOREO DE LA CIUDAD"/>
    <s v="PRESTAR SERVICIOS PROFESIONALES PARA PROYECTAR LOS ACTOS ADMINISTRATIVOS Y DEMAS ACTUACIONES JURIDICAS RELACIONADAS CON LA PROTECCION Y CONSERVACION DEL RECURSO ARBOREO DE LA CIUDAD"/>
    <s v="PRESTAR SERVICIOS PROFESIONALES PARA PROYECTAR LOS ACTOS ADMINISTRATIVOSY DEMAS ACTUACIONES JURIDICAS RELACIONADAS CON LA PROTECCION YCONSERVACION DEL RECURSO ARBOREO DE LA CIUDAD"/>
    <s v="OK-PAA-SIPSE-Validar PREDIS"/>
    <s v="O232020200882120"/>
    <s v="O232020200882120"/>
    <s v="O232020200882120"/>
    <s v="OKs"/>
    <s v="1-100-F001"/>
    <s v="1-100-F001"/>
    <s v="1-100-F001"/>
    <s v="OKs"/>
    <n v="997"/>
    <n v="997"/>
    <s v="OK"/>
    <n v="39681000"/>
    <n v="39681000"/>
    <s v="OK"/>
    <n v="1016"/>
    <n v="1016"/>
    <s v="OK"/>
    <n v="39681000"/>
    <n v="39681000"/>
    <s v=""/>
    <s v="OK"/>
    <n v="4409000"/>
    <s v="EJECUCIÓN CONTRATO"/>
    <n v="2780"/>
    <n v="2780"/>
    <s v="Contratado"/>
    <n v="0"/>
    <n v="0"/>
  </r>
  <r>
    <s v="712022_7710"/>
    <s v="163892780"/>
    <n v="7710"/>
    <s v="712022_7710"/>
    <n v="712022"/>
    <n v="7710"/>
    <n v="16389"/>
    <n v="2780"/>
    <s v="EJECUTAR 115.000 ACTUACIONES TÉCNICAS O JURÍDICAS DE EVALUACIÓN, CONTROL, SEGUIMIENTO Y PREVENCIÓN SOBRE EL ARBOLADO URBANO DE BOGOTÁ D.C.  //  O232020200882120 - SERVICIOS DE ASESORAMIENTO Y REPRESENTACIÓN JURÍDICA RELATIVOS A OTROS CAMPOS DEL DERECHO  //  1-100-F001-VA-RECURSOS DISTRITO"/>
    <s v="O23011602330000007710"/>
    <s v="CONTROL A LOS FACTORES DE DETERIORO DEL ARBOLADO URBANO Y LA FLORA EN BOGOTÁ."/>
    <s v="ARBOLADO URBANO Y FLORA"/>
    <s v="237 - AUMENTAR EN UN 15% LAS ACTUACIONES TÉCNICAS O JURÍDICAS DE EVALUACIÓN, CONTROL, SEGUIMIENTO Y PREVENCIÓN PARA LA PROTECCIÓN Y CONSERVACIÓN DEL RECURSO ARBÓREO DE LA CIUDAD."/>
    <s v="AUMENTAR EL CONTROL A LOS FACTORES DE DETERIORO DEL ARBOLADO URBANO Y LA FLORA EN BOGOTÁ D.C."/>
    <s v="AUMENTAR LA GESTIÓN SOBRE EL ARBOLADO URBANO."/>
    <s v="EVALUACIÓN, CONTROL, SEGUIMIENTO Y PREVENCIÓN SOBRE EL ARBOLADO URBANO Y LA FLORA MADERABLE Y NO MADERABLE"/>
    <x v="0"/>
    <s v="O232020200882120"/>
    <s v="SERVICIOS DE ASESORAMIENTO Y REPRESENTACIÓN JURÍDICA RELATIVOS A OTROS CAMPOS DEL DERECHO"/>
    <s v="1-100-F001-VA-RECURSOS DISTRITO"/>
    <n v="0"/>
    <s v="PRESTAR SERVICIOS PROFESIONALES PARA PROYECTAR LOS ACTOS ADMINISTRATIVOS Y DEMÁS ACTUACIONES JURÍDICAS RELACIONADAS CON LA PROTECCIÓN Y CONSERVACIÓN DEL RECURSO ARBÓREO DE LA CIUDAD. "/>
    <s v="CCE-16"/>
    <s v="CONTRATACIÓN DIRECTA"/>
    <n v="0"/>
    <s v="SI"/>
    <s v="80111600"/>
    <n v="1"/>
    <n v="1"/>
    <n v="9"/>
    <n v="1"/>
    <n v="10"/>
    <n v="39681000"/>
    <n v="0"/>
    <n v="0"/>
    <n v="0"/>
    <s v="3204004_Documentos de lineamientos técnicos para la gestión de la información y el conocimiento ambiental"/>
    <s v="DOCUMENTOS DE LINEAMIENTOS TÉCNICOS PARA LA GESTIÓN DE LA INFORMACIÓN Y EL CONOCIMIENTO AMBIENTAL"/>
    <n v="0"/>
    <n v="0"/>
    <s v="SUBDIRECCIÓN DE SILVICULTURA, FLORA Y FAUNA SILVESTRE"/>
    <s v="SERGIO  GEOVANNY TOCANCIPA ARIZA"/>
    <n v="20221125"/>
    <n v="1198"/>
    <n v="44583"/>
    <n v="39681000"/>
    <n v="1277"/>
    <n v="44588"/>
    <n v="39681000"/>
    <n v="0"/>
    <n v="4409000"/>
    <s v="SUBDIRECCIÓN CONTRACTUAL"/>
    <s v="CO-DC-11001"/>
    <s v="CARMEN ROCÍO GONZÁLEZ CANTOR - Subdirectora de Silvicultura, Flora y Fauna Silvestre"/>
    <n v="3778917"/>
    <s v="carmen.gonzalez@ambientebogota.gov.co"/>
    <s v="Av Caracas No. 54 - 38"/>
    <s v="NO"/>
    <s v="NO"/>
    <s v="NO"/>
    <s v="Arbolado urbano"/>
    <s v="CD=Contratación Directa"/>
    <n v="4954580000"/>
    <s v="CONTRATACIÓN DIRECTA (LEY 1150 DE 2007)"/>
    <n v="16389"/>
    <n v="0"/>
    <s v="EJECUTAR 115.000 ACTUACIONES TÉCNICAS O JURÍDICAS DE EVALUACIÓN, CONTROL, SEGUIMIENTO Y PREVENCIÓN SOBRE EL ARBOLADO URBANO DE BOGOTÁ D.C."/>
    <s v="EJECUTAR 115.000 ACTUACIONES TÉCNICAS O JURÍDICAS DE EVALUACIÓN, CONTROL, SEGUIMIENTO Y PREVENCIÓN SOBRE EL ARBOLADO URBANO DE BOGOTÁ D.C."/>
    <s v="OK"/>
    <n v="20221125"/>
    <s v="20221125"/>
    <s v="OK"/>
    <s v="SERGIO GEOVANNY TOCANCIPA ARIZA"/>
    <s v="SERGIO GEOVANNY TOCANCIPA ARIZA"/>
    <s v="OK"/>
    <s v="PRESTAR SERVICIOS PROFESIONALES PARA PROYECTAR LOS ACTOS ADMINISTRATIVOS Y DEMAS ACTUACIONES JURIDICAS RELACIONADAS CON LA PROTECCION Y CONSERVACION DEL RECURSO ARBOREO DE LA CIUDAD"/>
    <s v="PRESTAR SERVICIOS PROFESIONALES PARA PROYECTAR LOS ACTOS ADMINISTRATIVOS Y DEMAS ACTUACIONES JURIDICAS RELACIONADAS CON LA PROTECCION Y CONSERVACION DEL RECURSO ARBOREO DE LA CIUDAD"/>
    <s v="PRESTAR SERVICIOS PROFESIONALES PARA PROYECTAR LOS ACTOS ADMINISTRATIVOS Y DEMAS ACTUACIONES JURIDICAS RELACIONADAS CON LA PROTECCION Y CONSERVACION DEL RECURSO ARBOREO DE LA CIUDAD"/>
    <s v="OKs"/>
    <s v="O232020200882120"/>
    <s v="O232020200882120"/>
    <s v="O232020200882120"/>
    <s v="OKs"/>
    <s v="1-100-F001"/>
    <s v="1-100-F001"/>
    <s v="1-100-F001"/>
    <s v="OKs"/>
    <n v="1198"/>
    <n v="1198"/>
    <s v="OK"/>
    <n v="39681000"/>
    <n v="39681000"/>
    <s v="OK"/>
    <n v="1277"/>
    <n v="1277"/>
    <s v="OK"/>
    <n v="39681000"/>
    <n v="39681000"/>
    <s v=""/>
    <s v="OK"/>
    <n v="4409000"/>
    <s v="EJECUCIÓN CONTRATO"/>
    <n v="2780"/>
    <n v="2780"/>
    <s v="Contratado"/>
    <n v="0"/>
    <n v="0"/>
  </r>
  <r>
    <s v="722022_7710"/>
    <s v="163952780"/>
    <n v="7710"/>
    <s v="722022_7710"/>
    <n v="722022"/>
    <n v="7710"/>
    <n v="16395"/>
    <n v="2780"/>
    <s v="EJECUTAR 115.000 ACTUACIONES TÉCNICAS O JURÍDICAS DE EVALUACIÓN, CONTROL, SEGUIMIENTO Y PREVENCIÓN SOBRE EL ARBOLADO URBANO DE BOGOTÁ D.C.  //  O232020200882120 - SERVICIOS DE ASESORAMIENTO Y REPRESENTACIÓN JURÍDICA RELATIVOS A OTROS CAMPOS DEL DERECHO  //  1-100-F001-VA-RECURSOS DISTRITO"/>
    <s v="O23011602330000007710"/>
    <s v="CONTROL A LOS FACTORES DE DETERIORO DEL ARBOLADO URBANO Y LA FLORA EN BOGOTÁ."/>
    <s v="ARBOLADO URBANO Y FLORA"/>
    <s v="237 - AUMENTAR EN UN 15% LAS ACTUACIONES TÉCNICAS O JURÍDICAS DE EVALUACIÓN, CONTROL, SEGUIMIENTO Y PREVENCIÓN PARA LA PROTECCIÓN Y CONSERVACIÓN DEL RECURSO ARBÓREO DE LA CIUDAD."/>
    <s v="AUMENTAR EL CONTROL A LOS FACTORES DE DETERIORO DEL ARBOLADO URBANO Y LA FLORA EN BOGOTÁ D.C."/>
    <s v="AUMENTAR LA GESTIÓN SOBRE EL ARBOLADO URBANO."/>
    <s v="EVALUACIÓN, CONTROL, SEGUIMIENTO Y PREVENCIÓN SOBRE EL ARBOLADO URBANO Y LA FLORA MADERABLE Y NO MADERABLE"/>
    <x v="0"/>
    <s v="O232020200882120"/>
    <s v="SERVICIOS DE ASESORAMIENTO Y REPRESENTACIÓN JURÍDICA RELATIVOS A OTROS CAMPOS DEL DERECHO"/>
    <s v="1-100-F001-VA-RECURSOS DISTRITO"/>
    <n v="0"/>
    <s v="PRESTAR SERVICIOS PROFESIONALES PARA PROYECTAR LOS ACTOS ADMINISTRATIVOS Y DEMÁS ACTUACIONES JURÍDICAS RELACIONADAS CON LA PROTECCIÓN Y CONSERVACIÓN DEL RECURSO ARBÓREO DE LA CIUDAD. "/>
    <s v="CCE-16"/>
    <s v="CONTRATACIÓN DIRECTA"/>
    <n v="0"/>
    <s v="SI"/>
    <s v="80111600"/>
    <n v="1"/>
    <n v="1"/>
    <n v="9"/>
    <n v="1"/>
    <n v="10"/>
    <n v="39681000"/>
    <n v="0"/>
    <n v="0"/>
    <n v="0"/>
    <s v="3204004_Documentos de lineamientos técnicos para la gestión de la información y el conocimiento ambiental"/>
    <s v="DOCUMENTOS DE LINEAMIENTOS TÉCNICOS PARA LA GESTIÓN DE LA INFORMACIÓN Y EL CONOCIMIENTO AMBIENTAL"/>
    <n v="0"/>
    <n v="0"/>
    <s v="SUBDIRECCIÓN DE SILVICULTURA, FLORA Y FAUNA SILVESTRE"/>
    <s v="HERNAN DAVID RIVERA RINCON"/>
    <n v="20221041"/>
    <n v="1074"/>
    <n v="44582"/>
    <n v="39681000"/>
    <n v="1168"/>
    <n v="44588"/>
    <n v="39681000"/>
    <n v="0"/>
    <n v="4409000"/>
    <s v="SUBDIRECCIÓN CONTRACTUAL"/>
    <s v="CO-DC-11001"/>
    <s v="CARMEN ROCÍO GONZÁLEZ CANTOR - Subdirectora de Silvicultura, Flora y Fauna Silvestre"/>
    <n v="3778917"/>
    <s v="carmen.gonzalez@ambientebogota.gov.co"/>
    <s v="Av Caracas No. 54 - 38"/>
    <s v="NO"/>
    <s v="NO"/>
    <s v="NO"/>
    <s v="Arbolado urbano"/>
    <s v="CD=Contratación Directa"/>
    <n v="4954580000"/>
    <s v="CONTRATACIÓN DIRECTA (LEY 1150 DE 2007)"/>
    <n v="16395"/>
    <n v="0"/>
    <s v="EJECUTAR 115.000 ACTUACIONES TÉCNICAS O JURÍDICAS DE EVALUACIÓN, CONTROL, SEGUIMIENTO Y PREVENCIÓN SOBRE EL ARBOLADO URBANO DE BOGOTÁ D.C."/>
    <s v="EJECUTAR 115.000 ACTUACIONES TÉCNICAS O JURÍDICAS DE EVALUACIÓN, CONTROL, SEGUIMIENTO Y PREVENCIÓN SOBRE EL ARBOLADO URBANO DE BOGOTÁ D.C."/>
    <s v="OK"/>
    <n v="20221041"/>
    <s v="20221041"/>
    <s v="OK"/>
    <s v="HERNAN DAVID RIVERA RINCON"/>
    <s v="HERNAN DAVID RIVERA RINCON"/>
    <s v="OK"/>
    <s v="PRESTAR SERVICIOS PROFESIONALES PARA PROYECTAR LOS ACTOS ADMINISTRATIVOS Y DEMAS ACTUACIONES JURIDICAS RELACIONADAS CON LA PROTECCION Y CONSERVACION DEL RECURSO ARBOREO DE LA CIUDAD"/>
    <s v="PRESTAR SERVICIOS PROFESIONALES PARA PROYECTAR LOS ACTOS ADMINISTRATIVOS Y DEMAS ACTUACIONES JURIDICAS RELACIONADAS CON LA PROTECCION Y CONSERVACION DEL RECURSO ARBOREO DE LA CIUDAD"/>
    <s v="PRESTAR SERVICIOS PROFESIONALES PARA PROYECTAR LOS ACTOS ADMINISTRATIVOS Y DEMAS ACTUACIONES JURIDICAS RELACIONADAS CON LA PROTECCION Y CONSERVACION DEL RECURSO ARBOREO DE LA CIUDAD"/>
    <s v="OKs"/>
    <s v="O232020200882120"/>
    <s v="O232020200882120"/>
    <s v="O232020200882120"/>
    <s v="OKs"/>
    <s v="1-100-F001"/>
    <s v="1-100-F001"/>
    <s v="1-100-F001"/>
    <s v="OKs"/>
    <n v="1074"/>
    <n v="1074"/>
    <s v="OK"/>
    <n v="39681000"/>
    <n v="39681000"/>
    <s v="OK"/>
    <n v="1168"/>
    <n v="1168"/>
    <s v="OK"/>
    <n v="39681000"/>
    <n v="39681000"/>
    <s v=""/>
    <s v="OK"/>
    <n v="4409000"/>
    <s v="EJECUCIÓN CONTRATO"/>
    <n v="2780"/>
    <n v="2780"/>
    <s v="Contratado"/>
    <n v="0"/>
    <n v="0"/>
  </r>
  <r>
    <s v="732022_7710"/>
    <s v="166662780"/>
    <n v="7710"/>
    <s v="732022_7710"/>
    <n v="732022"/>
    <n v="7710"/>
    <n v="16666"/>
    <n v="2780"/>
    <s v="EJECUTAR 115.000 ACTUACIONES TÉCNICAS O JURÍDICAS DE EVALUACIÓN, CONTROL, SEGUIMIENTO Y PREVENCIÓN SOBRE EL ARBOLADO URBANO DE BOGOTÁ D.C.  //  O232020200882120 - SERVICIOS DE ASESORAMIENTO Y REPRESENTACIÓN JURÍDICA RELATIVOS A OTROS CAMPOS DEL DERECHO  //  1-100-F001-VA-RECURSOS DISTRITO"/>
    <s v="O23011602330000007710"/>
    <s v="CONTROL A LOS FACTORES DE DETERIORO DEL ARBOLADO URBANO Y LA FLORA EN BOGOTÁ."/>
    <s v="ARBOLADO URBANO Y FLORA"/>
    <s v="237 - AUMENTAR EN UN 15% LAS ACTUACIONES TÉCNICAS O JURÍDICAS DE EVALUACIÓN, CONTROL, SEGUIMIENTO Y PREVENCIÓN PARA LA PROTECCIÓN Y CONSERVACIÓN DEL RECURSO ARBÓREO DE LA CIUDAD."/>
    <s v="AUMENTAR EL CONTROL A LOS FACTORES DE DETERIORO DEL ARBOLADO URBANO Y LA FLORA EN BOGOTÁ D.C."/>
    <s v="AUMENTAR LA GESTIÓN SOBRE EL ARBOLADO URBANO."/>
    <s v="EVALUACIÓN, CONTROL, SEGUIMIENTO Y PREVENCIÓN SOBRE EL ARBOLADO URBANO Y LA FLORA MADERABLE Y NO MADERABLE"/>
    <x v="0"/>
    <s v="O232020200882120"/>
    <s v="SERVICIOS DE ASESORAMIENTO Y REPRESENTACIÓN JURÍDICA RELATIVOS A OTROS CAMPOS DEL DERECHO"/>
    <s v="1-100-F001-VA-RECURSOS DISTRITO"/>
    <n v="0"/>
    <s v="PRESTAR SERVICIOS PROFESIONALES PARA PROYECTAR LOS ACTOS ADMINISTRATIVOS Y DEMÁS ACTUACIONES JURÍDICAS RELACIONADAS CON LA PROTECCIÓN Y CONSERVACIÓN DEL RECURSO ARBÓREO DE LA CIUDAD. "/>
    <s v="CCE-16"/>
    <s v="CONTRATACIÓN DIRECTA"/>
    <n v="0"/>
    <s v="SI"/>
    <s v="80111600"/>
    <n v="1"/>
    <n v="1"/>
    <n v="9"/>
    <n v="1"/>
    <n v="10"/>
    <n v="39681000"/>
    <n v="0"/>
    <n v="0"/>
    <n v="0"/>
    <s v="3204004_Documentos de lineamientos técnicos para la gestión de la información y el conocimiento ambiental"/>
    <s v="DOCUMENTOS DE LINEAMIENTOS TÉCNICOS PARA LA GESTIÓN DE LA INFORMACIÓN Y EL CONOCIMIENTO AMBIENTAL"/>
    <n v="0"/>
    <n v="0"/>
    <s v="SUBDIRECCIÓN DE SILVICULTURA, FLORA Y FAUNA SILVESTRE"/>
    <s v="WILLIAM OLMEDO   PALACIOS   DELGADO"/>
    <n v="20220762"/>
    <n v="844"/>
    <n v="44580"/>
    <n v="39681000"/>
    <n v="632"/>
    <n v="44583"/>
    <n v="39681000"/>
    <n v="0"/>
    <n v="4409000"/>
    <s v="SUBDIRECCIÓN CONTRACTUAL"/>
    <s v="CO-DC-11001"/>
    <s v="CARMEN ROCÍO GONZÁLEZ CANTOR - Subdirectora de Silvicultura, Flora y Fauna Silvestre"/>
    <n v="3778917"/>
    <s v="carmen.gonzalez@ambientebogota.gov.co"/>
    <s v="Av Caracas No. 54 - 38"/>
    <s v="NO"/>
    <s v="NO"/>
    <s v="NO"/>
    <s v="Arbolado urbano"/>
    <s v="CD=Contratación Directa"/>
    <n v="4954580000"/>
    <s v="CONTRATACIÓN DIRECTA (LEY 1150 DE 2007)"/>
    <n v="16666"/>
    <n v="0"/>
    <s v="EJECUTAR 115.000 ACTUACIONES TÉCNICAS O JURÍDICAS DE EVALUACIÓN, CONTROL, SEGUIMIENTO Y PREVENCIÓN SOBRE EL ARBOLADO URBANO DE BOGOTÁ D.C."/>
    <s v="EJECUTAR 115.000 ACTUACIONES TÉCNICAS O JURÍDICAS DE EVALUACIÓN, CONTROL, SEGUIMIENTO Y PREVENCIÓN SOBRE EL ARBOLADO URBANO DE BOGOTÁ D.C."/>
    <s v="OK"/>
    <n v="20220762"/>
    <s v="20220762"/>
    <s v="OK"/>
    <s v="WILLIAM OLMEDO PALACIOS DELGADO"/>
    <s v="WILLIAM OLMEDO PALACIOS DELGADO"/>
    <s v="OK"/>
    <s v="PRESTAR SERVICIOS PROFESIONALES PARA PROYECTAR LOS ACTOS ADMINISTRATIVOS Y DEMAS ACTUACIONES JURIDICAS RELACIONADAS CON LA PROTECCION Y CONSERVACION DEL RECURSO ARBOREO DE LA CIUDAD"/>
    <s v="PRESTAR SERVICIOS PROFESIONALES PARA PROYECTAR LOS ACTOS ADMINISTRATIVOS Y DEMAS ACTUACIONES JURIDICAS RELACIONADAS CON LA PROTECCION Y CONSERVACION DEL RECURSO ARBOREO DE LA CIUDAD"/>
    <s v="PRESTAR SERVICIOS PROFESIONALES PARA PROYECTAR LOS ACTOS ADMINISTRATIVOS Y DEMAS ACTUACIONES JURIDICAS RELACIONADAS CON LA PROTECCION Y CONSERVACION DEL RECURSO ARBOREO DE LA CIUDAD"/>
    <s v="OKs"/>
    <s v="O232020200882120"/>
    <s v="O232020200882120"/>
    <s v="O232020200882120"/>
    <s v="OKs"/>
    <s v="1-100-F001"/>
    <s v="1-100-F001"/>
    <s v="1-100-F001"/>
    <s v="OKs"/>
    <n v="844"/>
    <n v="844"/>
    <s v="OK"/>
    <n v="39681000"/>
    <n v="39681000"/>
    <s v="OK"/>
    <n v="632"/>
    <n v="632"/>
    <s v="OK"/>
    <n v="39681000"/>
    <n v="39681000"/>
    <s v=""/>
    <s v="OK"/>
    <n v="3527200"/>
    <s v="EJECUCIÓN CONTRATO"/>
    <n v="2780"/>
    <n v="2780"/>
    <s v="Contratado"/>
    <n v="0"/>
    <n v="0"/>
  </r>
  <r>
    <s v="742022_7710"/>
    <s v="164352780"/>
    <n v="7710"/>
    <s v="742022_7710"/>
    <n v="742022"/>
    <n v="7710"/>
    <n v="16435"/>
    <n v="2780"/>
    <s v="EJECUTAR 115.000 ACTUACIONES TÉCNICAS O JURÍDICAS DE EVALUACIÓN, CONTROL, SEGUIMIENTO Y PREVENCIÓN SOBRE EL ARBOLADO URBANO DE BOGOTÁ D.C.  //  O232020200882120 - SERVICIOS DE ASESORAMIENTO Y REPRESENTACIÓN JURÍDICA RELATIVOS A OTROS CAMPOS DEL DERECHO  //  1-100-F001-VA-RECURSOS DISTRITO"/>
    <s v="O23011602330000007710"/>
    <s v="CONTROL A LOS FACTORES DE DETERIORO DEL ARBOLADO URBANO Y LA FLORA EN BOGOTÁ."/>
    <s v="ARBOLADO URBANO Y FLORA"/>
    <s v="237 - AUMENTAR EN UN 15% LAS ACTUACIONES TÉCNICAS O JURÍDICAS DE EVALUACIÓN, CONTROL, SEGUIMIENTO Y PREVENCIÓN PARA LA PROTECCIÓN Y CONSERVACIÓN DEL RECURSO ARBÓREO DE LA CIUDAD."/>
    <s v="AUMENTAR EL CONTROL A LOS FACTORES DE DETERIORO DEL ARBOLADO URBANO Y LA FLORA EN BOGOTÁ D.C."/>
    <s v="AUMENTAR LA GESTIÓN SOBRE EL ARBOLADO URBANO."/>
    <s v="EVALUACIÓN, CONTROL, SEGUIMIENTO Y PREVENCIÓN SOBRE EL ARBOLADO URBANO Y LA FLORA MADERABLE Y NO MADERABLE"/>
    <x v="0"/>
    <s v="O232020200882120"/>
    <s v="SERVICIOS DE ASESORAMIENTO Y REPRESENTACIÓN JURÍDICA RELATIVOS A OTROS CAMPOS DEL DERECHO"/>
    <s v="1-100-F001-VA-RECURSOS DISTRITO"/>
    <n v="0"/>
    <s v="PRESTAR SERVICIOS PROFESIONALES PARA PROYECTAR LOS ACTOS ADMINISTRATIVOS Y DEMÁS ACTUACIONES JURÍDICAS RELACIONADAS CON LA PROTECCIÓN Y CONSERVACIÓN DEL RECURSO ARBÓREO DE LA CIUDAD. "/>
    <s v="CCE-16"/>
    <s v="CONTRATACIÓN DIRECTA"/>
    <n v="0"/>
    <s v="SI"/>
    <s v="80111600"/>
    <n v="1"/>
    <n v="1"/>
    <n v="9"/>
    <n v="1"/>
    <n v="10"/>
    <n v="39681000"/>
    <n v="0"/>
    <n v="0"/>
    <n v="0"/>
    <s v="3204004_Documentos de lineamientos técnicos para la gestión de la información y el conocimiento ambiental"/>
    <s v="DOCUMENTOS DE LINEAMIENTOS TÉCNICOS PARA LA GESTIÓN DE LA INFORMACIÓN Y EL CONOCIMIENTO AMBIENTAL"/>
    <n v="0"/>
    <n v="0"/>
    <s v="SUBDIRECCIÓN DE SILVICULTURA, FLORA Y FAUNA SILVESTRE"/>
    <s v="CARLOS ENRIQUE SAAVEDRA VALDIRI"/>
    <n v="20221160"/>
    <n v="1344"/>
    <n v="44584"/>
    <n v="39681000"/>
    <n v="1177"/>
    <n v="44587"/>
    <n v="39681000"/>
    <n v="0"/>
    <n v="4409000"/>
    <s v="SUBDIRECCIÓN CONTRACTUAL"/>
    <s v="CO-DC-11001"/>
    <s v="CARMEN ROCÍO GONZÁLEZ CANTOR - Subdirectora de Silvicultura, Flora y Fauna Silvestre"/>
    <n v="3778917"/>
    <s v="carmen.gonzalez@ambientebogota.gov.co"/>
    <s v="Av Caracas No. 54 - 38"/>
    <s v="NO"/>
    <s v="NO"/>
    <s v="NO"/>
    <s v="Arbolado urbano"/>
    <s v="CD=Contratación Directa"/>
    <n v="4954580000"/>
    <s v="CONTRATACIÓN DIRECTA (LEY 1150 DE 2007)"/>
    <n v="16435"/>
    <n v="0"/>
    <s v="EJECUTAR 115.000 ACTUACIONES TÉCNICAS O JURÍDICAS DE EVALUACIÓN, CONTROL, SEGUIMIENTO Y PREVENCIÓN SOBRE EL ARBOLADO URBANO DE BOGOTÁ D.C."/>
    <s v="EJECUTAR 115.000 ACTUACIONES TÉCNICAS O JURÍDICAS DE EVALUACIÓN, CONTROL, SEGUIMIENTO Y PREVENCIÓN SOBRE EL ARBOLADO URBANO DE BOGOTÁ D.C."/>
    <s v="OK"/>
    <n v="20221160"/>
    <s v="20221160"/>
    <s v="OK"/>
    <s v="CARLOS ENRIQUE SAAVEDRA VALDIRI"/>
    <s v="CARLOS ENRIQUE SAAVEDRA VALDIRI"/>
    <s v="OK"/>
    <s v="PRESTAR SERVICIOS PROFESIONALES PARA PROYECTAR LOS ACTOS ADMINISTRATIVOS Y DEMAS ACTUACIONES JURIDICAS RELACIONADAS CON LA PROTECCION Y CONSERVACION DEL RECURSO ARBOREO DE LA CIUDAD"/>
    <s v="PRESTAR SERVICIOS PROFESIONALES PARA PROYECTAR LOS ACTOS ADMINISTRATIVOS Y DEMAS ACTUACIONES JURIDICAS RELACIONADAS CON LA PROTECCION Y CONSERVACION DEL RECURSO ARBOREO DE LA CIUDAD"/>
    <s v="PRESTAR SERVICIOS PROFESIONALES PARA PROYECTAR LOS ACTOS ADMINISTRATIVOS Y DEMAS ACTUACIONES JURIDICAS RELACIONADAS CON LA PROTECCION Y CONSERVACION DEL RECURSO ARBOREO DE LA CIUDAD"/>
    <s v="OKs"/>
    <s v="O232020200882120"/>
    <s v="O232020200882120"/>
    <s v="O232020200882120"/>
    <s v="OKs"/>
    <s v="1-100-F001"/>
    <s v="1-100-F001"/>
    <s v="1-100-F001"/>
    <s v="OKs"/>
    <n v="1344"/>
    <n v="1344"/>
    <s v="OK"/>
    <n v="39681000"/>
    <n v="39681000"/>
    <s v="OK"/>
    <n v="1177"/>
    <n v="1177"/>
    <s v="OK"/>
    <n v="39681000"/>
    <n v="39681000"/>
    <s v=""/>
    <s v="OK"/>
    <n v="0"/>
    <s v="EJECUCIÓN CONTRATO"/>
    <n v="2780"/>
    <n v="2780"/>
    <s v="Contratado"/>
    <n v="0"/>
    <n v="0"/>
  </r>
  <r>
    <s v="752022_7710"/>
    <s v="164422780"/>
    <n v="7710"/>
    <s v="752022_7710"/>
    <n v="752022"/>
    <n v="7710"/>
    <n v="16442"/>
    <n v="2780"/>
    <s v="EJECUTAR 115.000 ACTUACIONES TÉCNICAS O JURÍDICAS DE EVALUACIÓN, CONTROL, SEGUIMIENTO Y PREVENCIÓN SOBRE EL ARBOLADO URBANO DE BOGOTÁ D.C.  //  O232020200882120 - SERVICIOS DE ASESORAMIENTO Y REPRESENTACIÓN JURÍDICA RELATIVOS A OTROS CAMPOS DEL DERECHO  //  1-100-F001-VA-RECURSOS DISTRITO"/>
    <s v="O23011602330000007710"/>
    <s v="CONTROL A LOS FACTORES DE DETERIORO DEL ARBOLADO URBANO Y LA FLORA EN BOGOTÁ."/>
    <s v="ARBOLADO URBANO Y FLORA"/>
    <s v="237 - AUMENTAR EN UN 15% LAS ACTUACIONES TÉCNICAS O JURÍDICAS DE EVALUACIÓN, CONTROL, SEGUIMIENTO Y PREVENCIÓN PARA LA PROTECCIÓN Y CONSERVACIÓN DEL RECURSO ARBÓREO DE LA CIUDAD."/>
    <s v="AUMENTAR EL CONTROL A LOS FACTORES DE DETERIORO DEL ARBOLADO URBANO Y LA FLORA EN BOGOTÁ D.C."/>
    <s v="AUMENTAR LA GESTIÓN SOBRE EL ARBOLADO URBANO."/>
    <s v="EVALUACIÓN, CONTROL, SEGUIMIENTO Y PREVENCIÓN SOBRE EL ARBOLADO URBANO Y LA FLORA MADERABLE Y NO MADERABLE"/>
    <x v="0"/>
    <s v="O232020200882120"/>
    <s v="SERVICIOS DE ASESORAMIENTO Y REPRESENTACIÓN JURÍDICA RELATIVOS A OTROS CAMPOS DEL DERECHO"/>
    <s v="1-100-F001-VA-RECURSOS DISTRITO"/>
    <n v="0"/>
    <s v="PRESTAR SERVICIOS PROFESIONALES PARA ANALIZAR, PROYECTAR Y SUSTANCIAR JURÍDICAMENTE LAS ACTUACIONES ADMINISTRATIVAS DE BAJA COMPLEJIDAD DERIVADAS DE LA EVALUACIÓN, CONTROL Y SEGUIMIENTO AL ARBOLADO URBANO."/>
    <s v="CCE-16"/>
    <s v="CONTRATACIÓN DIRECTA"/>
    <n v="0"/>
    <s v="SI"/>
    <s v="80111600"/>
    <n v="1"/>
    <n v="1"/>
    <n v="9"/>
    <n v="1"/>
    <n v="10"/>
    <n v="27090000"/>
    <n v="0"/>
    <n v="0"/>
    <n v="0"/>
    <s v="3204004_Documentos de lineamientos técnicos para la gestión de la información y el conocimiento ambiental"/>
    <s v="DOCUMENTOS DE LINEAMIENTOS TÉCNICOS PARA LA GESTIÓN DE LA INFORMACIÓN Y EL CONOCIMIENTO AMBIENTAL"/>
    <n v="0"/>
    <n v="0"/>
    <s v="SUBDIRECCIÓN DE SILVICULTURA, FLORA Y FAUNA SILVESTRE"/>
    <s v="DAYANNA IBETH ALARCON CRUZ"/>
    <n v="20220584"/>
    <n v="496"/>
    <n v="44576"/>
    <n v="27090000"/>
    <n v="516"/>
    <n v="44581"/>
    <n v="27090000"/>
    <n v="0"/>
    <n v="3010000"/>
    <s v="SUBDIRECCIÓN CONTRACTUAL"/>
    <s v="CO-DC-11001"/>
    <s v="CARMEN ROCÍO GONZÁLEZ CANTOR - Subdirectora de Silvicultura, Flora y Fauna Silvestre"/>
    <n v="3778917"/>
    <s v="carmen.gonzalez@ambientebogota.gov.co"/>
    <s v="Av Caracas No. 54 - 38"/>
    <s v="NO"/>
    <s v="NO"/>
    <s v="NO"/>
    <s v="Arbolado urbano"/>
    <s v="CD=Contratación Directa"/>
    <n v="4954580000"/>
    <s v="CONTRATACIÓN DIRECTA (LEY 1150 DE 2007)"/>
    <n v="16442"/>
    <n v="0"/>
    <s v="EJECUTAR 115.000 ACTUACIONES TÉCNICAS O JURÍDICAS DE EVALUACIÓN, CONTROL, SEGUIMIENTO Y PREVENCIÓN SOBRE EL ARBOLADO URBANO DE BOGOTÁ D.C."/>
    <s v="EJECUTAR 115.000 ACTUACIONES TÉCNICAS O JURÍDICAS DE EVALUACIÓN, CONTROL, SEGUIMIENTO Y PREVENCIÓN SOBRE EL ARBOLADO URBANO DE BOGOTÁ D.C."/>
    <s v="OK"/>
    <n v="20220584"/>
    <s v="20220584"/>
    <s v="OK"/>
    <s v="DAYANNA IBETH ALARCON CRUZ"/>
    <s v="DAYANNA IBETH ALARCON CRUZ"/>
    <s v="OK"/>
    <s v="PRESTAR SERVICIOS PROFESIONALES PARA ANALIZAR, PROYECTAR Y SUSTANCIAR JURIDICAMENTE LAS ACTUACIONES ADMINISTRATIVAS DE BAJA COMPLEJIDAD DERIVADAS DE LA EVALUACION, CONTROL Y SEGUIMIENTO AL ARBOLADO URBANO"/>
    <s v="PRESTAR SERVICIOS PROFESIONALES PARA ANALIZAR, PROYECTAR Y SUSTANCIAR JURIDICAMENTE LAS ACTUACIONES ADMINISTRATIVAS DE BAJA COMPLEJIDAD DERIVADAS DE LA EVALUACION, CONTROL Y SEGUIMIENTO AL ARBOLADO URBANO"/>
    <s v="PRESTAR SERVICIOS PROFESIONALES PARA ANALIZAR, PROYECTAR Y SUSTANCIARJURIDICAMENTE LAS ACTUACIONES ADMINISTRATIVAS DE BAJA COMPLEJIDADDERIVADAS DE LA EVALUACION, CONTROL Y SEGUIMIENTO AL ARBOLADO URBANO"/>
    <s v="OK-PAA-SIPSE-Validar PREDIS"/>
    <s v="O232020200882120"/>
    <s v="O232020200882120"/>
    <s v="O232020200882120"/>
    <s v="OKs"/>
    <s v="1-100-F001"/>
    <s v="1-100-F001"/>
    <s v="1-100-F001"/>
    <s v="OKs"/>
    <n v="496"/>
    <n v="496"/>
    <s v="OK"/>
    <n v="27090000"/>
    <n v="27090000"/>
    <s v="OK"/>
    <n v="516"/>
    <n v="516"/>
    <s v="OK"/>
    <n v="27090000"/>
    <n v="27090000"/>
    <s v=""/>
    <s v="OK"/>
    <n v="3010000"/>
    <s v="EJECUCIÓN CONTRATO"/>
    <n v="2780"/>
    <n v="2780"/>
    <s v="Contratado"/>
    <n v="0"/>
    <n v="0"/>
  </r>
  <r>
    <s v="762022_7710"/>
    <s v="164482780"/>
    <n v="7710"/>
    <s v="762022_7710"/>
    <n v="762022"/>
    <n v="7710"/>
    <n v="16448"/>
    <n v="2780"/>
    <s v="EJECUTAR 115.000 ACTUACIONES TÉCNICAS O JURÍDICAS DE EVALUACIÓN, CONTROL, SEGUIMIENTO Y PREVENCIÓN SOBRE EL ARBOLADO URBANO DE BOGOTÁ D.C.  //  O232020200882120 - SERVICIOS DE ASESORAMIENTO Y REPRESENTACIÓN JURÍDICA RELATIVOS A OTROS CAMPOS DEL DERECHO  //  1-100-F001-VA-RECURSOS DISTRITO"/>
    <s v="O23011602330000007710"/>
    <s v="CONTROL A LOS FACTORES DE DETERIORO DEL ARBOLADO URBANO Y LA FLORA EN BOGOTÁ."/>
    <s v="ARBOLADO URBANO Y FLORA"/>
    <s v="237 - AUMENTAR EN UN 15% LAS ACTUACIONES TÉCNICAS O JURÍDICAS DE EVALUACIÓN, CONTROL, SEGUIMIENTO Y PREVENCIÓN PARA LA PROTECCIÓN Y CONSERVACIÓN DEL RECURSO ARBÓREO DE LA CIUDAD."/>
    <s v="AUMENTAR EL CONTROL A LOS FACTORES DE DETERIORO DEL ARBOLADO URBANO Y LA FLORA EN BOGOTÁ D.C."/>
    <s v="AUMENTAR LA GESTIÓN SOBRE EL ARBOLADO URBANO."/>
    <s v="EVALUACIÓN, CONTROL, SEGUIMIENTO Y PREVENCIÓN SOBRE EL ARBOLADO URBANO Y LA FLORA MADERABLE Y NO MADERABLE"/>
    <x v="0"/>
    <s v="O232020200882120"/>
    <s v="SERVICIOS DE ASESORAMIENTO Y REPRESENTACIÓN JURÍDICA RELATIVOS A OTROS CAMPOS DEL DERECHO"/>
    <s v="1-100-F001-VA-RECURSOS DISTRITO"/>
    <n v="0"/>
    <s v="PRESTAR SERVICIOS PROFESIONALES PARA ANALIZAR, PROYECTAR Y SUSTANCIAR JURÍDICAMENTE LAS ACTUACIONES ADMINISTRATIVAS DE BAJA COMPLEJIDAD DERIVADAS DE LA EVALUACIÓN, CONTROL Y SEGUIMIENTO AL ARBOLADO URBANO."/>
    <s v="CCE-16"/>
    <s v="CONTRATACIÓN DIRECTA"/>
    <n v="0"/>
    <s v="SI"/>
    <s v="80111600"/>
    <n v="1"/>
    <n v="1"/>
    <n v="9"/>
    <n v="1"/>
    <n v="10"/>
    <n v="27090000"/>
    <n v="0"/>
    <n v="0"/>
    <n v="0"/>
    <s v="3204004_Documentos de lineamientos técnicos para la gestión de la información y el conocimiento ambiental"/>
    <s v="DOCUMENTOS DE LINEAMIENTOS TÉCNICOS PARA LA GESTIÓN DE LA INFORMACIÓN Y EL CONOCIMIENTO AMBIENTAL"/>
    <n v="0"/>
    <n v="0"/>
    <s v="SUBDIRECCIÓN DE SILVICULTURA, FLORA Y FAUNA SILVESTRE"/>
    <s v="DANNY VERONICA CORTES PEÑA"/>
    <n v="20220487"/>
    <n v="509"/>
    <n v="44578"/>
    <n v="27090000"/>
    <n v="1192"/>
    <n v="44587"/>
    <n v="27090000"/>
    <n v="0"/>
    <n v="3010000"/>
    <s v="SUBDIRECCIÓN CONTRACTUAL"/>
    <s v="CO-DC-11001"/>
    <s v="CARMEN ROCÍO GONZÁLEZ CANTOR - Subdirectora de Silvicultura, Flora y Fauna Silvestre"/>
    <n v="3778917"/>
    <s v="carmen.gonzalez@ambientebogota.gov.co"/>
    <s v="Av Caracas No. 54 - 38"/>
    <s v="NO"/>
    <s v="NO"/>
    <s v="NO"/>
    <s v="Arbolado urbano"/>
    <s v="CD=Contratación Directa"/>
    <n v="4954580000"/>
    <s v="CONTRATACIÓN DIRECTA (LEY 1150 DE 2007)"/>
    <n v="16448"/>
    <n v="0"/>
    <s v="EJECUTAR 115.000 ACTUACIONES TÉCNICAS O JURÍDICAS DE EVALUACIÓN, CONTROL, SEGUIMIENTO Y PREVENCIÓN SOBRE EL ARBOLADO URBANO DE BOGOTÁ D.C."/>
    <s v="EJECUTAR 115.000 ACTUACIONES TÉCNICAS O JURÍDICAS DE EVALUACIÓN, CONTROL, SEGUIMIENTO Y PREVENCIÓN SOBRE EL ARBOLADO URBANO DE BOGOTÁ D.C."/>
    <s v="OK"/>
    <n v="20220487"/>
    <s v="20220487"/>
    <s v="OK"/>
    <s v="DANNY VERONICA CORTES PEÑA"/>
    <s v="DANNY VERONICA CORTES PEÑA"/>
    <s v="OK"/>
    <s v="PRESTAR SERVICIOS PROFESIONALES PARA ANALIZAR, PROYECTAR Y SUSTANCIAR JURIDICAMENTE LAS ACTUACIONES ADMINISTRATIVAS DE BAJA COMPLEJIDAD DERIVADAS DE LA EVALUACION, CONTROL Y SEGUIMIENTO AL ARBOLADO URBANO"/>
    <s v="PRESTAR SERVICIOS PROFESIONALES PARA ANALIZAR, PROYECTAR Y SUSTANCIAR JURIDICAMENTE LAS ACTUACIONES ADMINISTRATIVAS DE BAJA COMPLEJIDAD DERIVADAS DE LA EVALUACION, CONTROL Y SEGUIMIENTO AL ARBOLADO URBANO"/>
    <s v="PRESTAR SERVICIOS PROFESIONALES PARA ANALIZAR, PROYECTAR Y SUSTANCIARJURIDICAMENTE LAS ACTUACIONES ADMINISTRATIVAS DE BAJA COMPLEJIDADDERIVADAS DE LA EVALUACION, CONTROL Y SEGUIMIENTO AL ARBOLADO URBANO"/>
    <s v="OK-PAA-SIPSE-Validar PREDIS"/>
    <s v="O232020200882120"/>
    <s v="O232020200882120"/>
    <s v="O232020200882120"/>
    <s v="OKs"/>
    <s v="1-100-F001"/>
    <s v="1-100-F001"/>
    <s v="1-100-F001"/>
    <s v="OKs"/>
    <n v="509"/>
    <n v="509"/>
    <s v="OK"/>
    <n v="27090000"/>
    <n v="27090000"/>
    <s v="OK"/>
    <n v="1192"/>
    <n v="1192"/>
    <s v="OK"/>
    <n v="27090000"/>
    <n v="27090000"/>
    <s v=""/>
    <s v="OK"/>
    <n v="3010000"/>
    <s v="EJECUCIÓN CONTRATO"/>
    <n v="2780"/>
    <n v="2780"/>
    <s v="Contratado"/>
    <n v="0"/>
    <n v="0"/>
  </r>
  <r>
    <s v="772022_7710"/>
    <s v="164842780"/>
    <n v="7710"/>
    <s v="772022_7710"/>
    <n v="772022"/>
    <n v="7710"/>
    <n v="16484"/>
    <n v="2780"/>
    <s v="EJECUTAR 115.000 ACTUACIONES TÉCNICAS O JURÍDICAS DE EVALUACIÓN, CONTROL, SEGUIMIENTO Y PREVENCIÓN SOBRE EL ARBOLADO URBANO DE BOGOTÁ D.C.  //  O232020200882120 - SERVICIOS DE ASESORAMIENTO Y REPRESENTACIÓN JURÍDICA RELATIVOS A OTROS CAMPOS DEL DERECHO  //  1-100-F001-VA-RECURSOS DISTRITO"/>
    <s v="O23011602330000007710"/>
    <s v="CONTROL A LOS FACTORES DE DETERIORO DEL ARBOLADO URBANO Y LA FLORA EN BOGOTÁ."/>
    <s v="ARBOLADO URBANO Y FLORA"/>
    <s v="237 - AUMENTAR EN UN 15% LAS ACTUACIONES TÉCNICAS O JURÍDICAS DE EVALUACIÓN, CONTROL, SEGUIMIENTO Y PREVENCIÓN PARA LA PROTECCIÓN Y CONSERVACIÓN DEL RECURSO ARBÓREO DE LA CIUDAD."/>
    <s v="AUMENTAR EL CONTROL A LOS FACTORES DE DETERIORO DEL ARBOLADO URBANO Y LA FLORA EN BOGOTÁ D.C."/>
    <s v="AUMENTAR LA GESTIÓN SOBRE EL ARBOLADO URBANO."/>
    <s v="EVALUACIÓN, CONTROL, SEGUIMIENTO Y PREVENCIÓN SOBRE EL ARBOLADO URBANO Y LA FLORA MADERABLE Y NO MADERABLE"/>
    <x v="0"/>
    <s v="O232020200882120"/>
    <s v="SERVICIOS DE ASESORAMIENTO Y REPRESENTACIÓN JURÍDICA RELATIVOS A OTROS CAMPOS DEL DERECHO"/>
    <s v="1-100-F001-VA-RECURSOS DISTRITO"/>
    <n v="0"/>
    <s v="PRESTAR SERVICIOS PROFESIONALES PARA ANALIZAR, PROYECTAR Y SUSTANCIAR JURÍDICAMENTE LAS ACTUACIONES ADMINISTRATIVAS DE BAJA COMPLEJIDAD DERIVADAS DE LA EVALUACIÓN, CONTROL Y SEGUIMIENTO AL ARBOLADO URBANO."/>
    <s v="CCE-16"/>
    <s v="CONTRATACIÓN DIRECTA"/>
    <n v="0"/>
    <s v="SI"/>
    <s v="80111600"/>
    <n v="1"/>
    <n v="1"/>
    <n v="9"/>
    <n v="1"/>
    <n v="10"/>
    <n v="27090000"/>
    <n v="0"/>
    <n v="0"/>
    <n v="0"/>
    <s v="3204004_Documentos de lineamientos técnicos para la gestión de la información y el conocimiento ambiental"/>
    <s v="DOCUMENTOS DE LINEAMIENTOS TÉCNICOS PARA LA GESTIÓN DE LA INFORMACIÓN Y EL CONOCIMIENTO AMBIENTAL"/>
    <n v="0"/>
    <n v="0"/>
    <s v="SUBDIRECCIÓN DE SILVICULTURA, FLORA Y FAUNA SILVESTRE"/>
    <s v="LEIDY DANIELA PEÑA MARTINEZ "/>
    <n v="20220383"/>
    <n v="269"/>
    <n v="44572"/>
    <n v="27090000"/>
    <n v="270"/>
    <n v="44578"/>
    <n v="27090000"/>
    <n v="0"/>
    <n v="3010000"/>
    <s v="SUBDIRECCIÓN CONTRACTUAL"/>
    <s v="CO-DC-11001"/>
    <s v="CARMEN ROCÍO GONZÁLEZ CANTOR - Subdirectora de Silvicultura, Flora y Fauna Silvestre"/>
    <n v="3778917"/>
    <s v="carmen.gonzalez@ambientebogota.gov.co"/>
    <s v="Av Caracas No. 54 - 38"/>
    <s v="NO"/>
    <s v="NO"/>
    <s v="NO"/>
    <s v="Arbolado urbano"/>
    <s v="CD=Contratación Directa"/>
    <n v="4954580000"/>
    <s v="CONTRATACIÓN DIRECTA (LEY 1150 DE 2007)"/>
    <n v="16484"/>
    <n v="0"/>
    <s v="EJECUTAR 115.000 ACTUACIONES TÉCNICAS O JURÍDICAS DE EVALUACIÓN, CONTROL, SEGUIMIENTO Y PREVENCIÓN SOBRE EL ARBOLADO URBANO DE BOGOTÁ D.C."/>
    <s v="EJECUTAR 115.000 ACTUACIONES TÉCNICAS O JURÍDICAS DE EVALUACIÓN, CONTROL, SEGUIMIENTO Y PREVENCIÓN SOBRE EL ARBOLADO URBANO DE BOGOTÁ D.C."/>
    <s v="OK"/>
    <n v="20220383"/>
    <s v="20220383"/>
    <s v="OK"/>
    <s v="LEIDY DANIELA PEÑA MARTINEZ"/>
    <s v="LEIDY DANIELA PEÑA MARTINEZ"/>
    <s v="OK"/>
    <s v="PRESTAR SERVICIOS PROFESIONALES PARA ANALIZAR, PROYECTAR Y SUSTANCIAR JURIDICAMENTE LAS ACTUACIONES ADMINISTRATIVAS DE BAJA COMPLEJIDAD DERIVADAS DE LA EVALUACION, CONTROL Y SEGUIMIENTO AL ARBOLADO URBANO"/>
    <s v="PRESTAR SERVICIOS PROFESIONALES PARA ANALIZAR, PROYECTAR Y SUSTANCIAR JURIDICAMENTE LAS ACTUACIONES ADMINISTRATIVAS DE BAJA COMPLEJIDAD DERIVADAS DE LA EVALUACION, CONTROL Y SEGUIMIENTO AL ARBOLADO URBANO"/>
    <s v="PRESTAR SERVICIOS PROFESIONALES PARA ANALIZAR, PROYECTAR Y SUSTANCIARJURIDICAMENTE LAS ACTUACIONES ADMINISTRATIVAS DE BAJA COMPLEJIDADDERIVADAS DE LA EVALUACION, CONTROL Y SEGUIMIENTO AL ARBOLADO URBANO"/>
    <s v="OK-PAA-SIPSE-Validar PREDIS"/>
    <s v="O232020200882120"/>
    <s v="O232020200882120"/>
    <s v="O232020200882120"/>
    <s v="OKs"/>
    <s v="1-100-F001"/>
    <s v="1-100-F001"/>
    <s v="1-100-F001"/>
    <s v="OKs"/>
    <n v="269"/>
    <n v="269"/>
    <s v="OK"/>
    <n v="27090000"/>
    <n v="27090000"/>
    <s v="OK"/>
    <n v="270"/>
    <n v="270"/>
    <s v="OK"/>
    <n v="27090000"/>
    <n v="27090000"/>
    <s v=""/>
    <s v="OK"/>
    <n v="4013333"/>
    <s v="EJECUCIÓN CONTRATO"/>
    <n v="2780"/>
    <n v="2780"/>
    <s v="Contratado"/>
    <n v="0"/>
    <n v="0"/>
  </r>
  <r>
    <s v="782022_7710"/>
    <s v="164902780"/>
    <n v="7710"/>
    <s v="782022_7710"/>
    <n v="782022"/>
    <n v="7710"/>
    <n v="16490"/>
    <n v="2780"/>
    <s v="EJECUTAR 115.000 ACTUACIONES TÉCNICAS O JURÍDICAS DE EVALUACIÓN, CONTROL, SEGUIMIENTO Y PREVENCIÓN SOBRE EL ARBOLADO URBANO DE BOGOTÁ D.C.  //  O232020200882120 - SERVICIOS DE ASESORAMIENTO Y REPRESENTACIÓN JURÍDICA RELATIVOS A OTROS CAMPOS DEL DERECHO  //  1-100-F001-VA-RECURSOS DISTRITO"/>
    <s v="O23011602330000007710"/>
    <s v="CONTROL A LOS FACTORES DE DETERIORO DEL ARBOLADO URBANO Y LA FLORA EN BOGOTÁ."/>
    <s v="ARBOLADO URBANO Y FLORA"/>
    <s v="237 - AUMENTAR EN UN 15% LAS ACTUACIONES TÉCNICAS O JURÍDICAS DE EVALUACIÓN, CONTROL, SEGUIMIENTO Y PREVENCIÓN PARA LA PROTECCIÓN Y CONSERVACIÓN DEL RECURSO ARBÓREO DE LA CIUDAD."/>
    <s v="AUMENTAR EL CONTROL A LOS FACTORES DE DETERIORO DEL ARBOLADO URBANO Y LA FLORA EN BOGOTÁ D.C."/>
    <s v="AUMENTAR LA GESTIÓN SOBRE EL ARBOLADO URBANO."/>
    <s v="EVALUACIÓN, CONTROL, SEGUIMIENTO Y PREVENCIÓN SOBRE EL ARBOLADO URBANO Y LA FLORA MADERABLE Y NO MADERABLE"/>
    <x v="0"/>
    <s v="O232020200882120"/>
    <s v="SERVICIOS DE ASESORAMIENTO Y REPRESENTACIÓN JURÍDICA RELATIVOS A OTROS CAMPOS DEL DERECHO"/>
    <s v="1-100-F001-VA-RECURSOS DISTRITO"/>
    <n v="0"/>
    <s v="PRESTAR SERVICIOS PROFESIONALES PARA ANALIZAR, PROYECTAR Y SUSTANCIAR JURÍDICAMENTE LAS ACTUACIONES ADMINISTRATIVAS DE BAJA COMPLEJIDAD DERIVADAS DE LA EVALUACIÓN, CONTROL Y SEGUIMIENTO AL ARBOLADO URBANO."/>
    <s v="CCE-16"/>
    <s v="CONTRATACIÓN DIRECTA"/>
    <n v="0"/>
    <s v="SI"/>
    <s v="80111600"/>
    <n v="1"/>
    <n v="1"/>
    <n v="9"/>
    <n v="1"/>
    <n v="10"/>
    <n v="27090000"/>
    <n v="0"/>
    <n v="0"/>
    <n v="0"/>
    <s v="3204004_Documentos de lineamientos técnicos para la gestión de la información y el conocimiento ambiental"/>
    <s v="DOCUMENTOS DE LINEAMIENTOS TÉCNICOS PARA LA GESTIÓN DE LA INFORMACIÓN Y EL CONOCIMIENTO AMBIENTAL"/>
    <n v="0"/>
    <n v="0"/>
    <s v="SUBDIRECCIÓN DE SILVICULTURA, FLORA Y FAUNA SILVESTRE"/>
    <s v="VIVIAN ANDREA ALVAREZ FORERO"/>
    <n v="20220352"/>
    <n v="434"/>
    <n v="44575"/>
    <n v="27090000"/>
    <n v="393"/>
    <n v="44580"/>
    <n v="27090000"/>
    <n v="0"/>
    <n v="3010000"/>
    <s v="SUBDIRECCIÓN CONTRACTUAL"/>
    <s v="CO-DC-11001"/>
    <s v="CARMEN ROCÍO GONZÁLEZ CANTOR - Subdirectora de Silvicultura, Flora y Fauna Silvestre"/>
    <n v="3778917"/>
    <s v="carmen.gonzalez@ambientebogota.gov.co"/>
    <s v="Av Caracas No. 54 - 38"/>
    <s v="NO"/>
    <s v="NO"/>
    <s v="NO"/>
    <s v="Arbolado urbano"/>
    <s v="CD=Contratación Directa"/>
    <n v="4954580000"/>
    <s v="CONTRATACIÓN DIRECTA (LEY 1150 DE 2007)"/>
    <n v="16490"/>
    <n v="0"/>
    <s v="EJECUTAR 115.000 ACTUACIONES TÉCNICAS O JURÍDICAS DE EVALUACIÓN, CONTROL, SEGUIMIENTO Y PREVENCIÓN SOBRE EL ARBOLADO URBANO DE BOGOTÁ D.C."/>
    <s v="EJECUTAR 115.000 ACTUACIONES TÉCNICAS O JURÍDICAS DE EVALUACIÓN, CONTROL, SEGUIMIENTO Y PREVENCIÓN SOBRE EL ARBOLADO URBANO DE BOGOTÁ D.C."/>
    <s v="OK"/>
    <n v="20220352"/>
    <s v="20220352"/>
    <s v="OK"/>
    <s v="VIVIAN ANDREA ALVAREZ FORERO"/>
    <s v="VIVIAN ANDREA ALVAREZ FORERO"/>
    <s v="OK"/>
    <s v="PRESTAR SERVICIOS PROFESIONALES PARA ANALIZAR, PROYECTAR Y SUSTANCIAR JURIDICAMENTE LAS ACTUACIONES ADMINISTRATIVAS DE BAJA COMPLEJIDAD DERIVADAS DE LA EVALUACION, CONTROL Y SEGUIMIENTO AL ARBOLADO URBANO"/>
    <s v="PRESTAR SERVICIOS PROFESIONALES PARA ANALIZAR, PROYECTAR Y SUSTANCIAR JURIDICAMENTE LAS ACTUACIONES ADMINISTRATIVAS DE BAJA COMPLEJIDAD DERIVADAS DE LA EVALUACION, CONTROL Y SEGUIMIENTO AL ARBOLADO URBANO"/>
    <s v="PRESTAR SERVICIOS PROFESIONALES PARA ANALIZAR, PROYECTAR Y SUSTANCIARJURIDICAMENTE LAS ACTUACIONES ADMINISTRATIVAS DE BAJA COMPLEJIDADDERIVADAS DE LA EVALUACION, CONTROL Y SEGUIMIENTO AL ARBOLADO URBANO"/>
    <s v="OK-PAA-SIPSE-Validar PREDIS"/>
    <s v="O232020200882120"/>
    <s v="O232020200882120"/>
    <s v="O232020200882120"/>
    <s v="OKs"/>
    <s v="1-100-F001"/>
    <s v="1-100-F001"/>
    <s v="1-100-F001"/>
    <s v="OKs"/>
    <n v="434"/>
    <n v="434"/>
    <s v="OK"/>
    <n v="27090000"/>
    <n v="27090000"/>
    <s v="OK"/>
    <n v="393"/>
    <n v="393"/>
    <s v="OK"/>
    <n v="27090000"/>
    <n v="27090000"/>
    <s v=""/>
    <s v="OK"/>
    <n v="3010000"/>
    <s v="EJECUCIÓN CONTRATO"/>
    <n v="2780"/>
    <n v="2780"/>
    <s v="Contratado"/>
    <n v="0"/>
    <n v="0"/>
  </r>
  <r>
    <s v="792022_7710"/>
    <s v="162832786"/>
    <n v="7710"/>
    <s v="792022_7710"/>
    <n v="792022"/>
    <n v="7710"/>
    <n v="16283"/>
    <n v="2786"/>
    <s v="EJECUTAR 115.000 ACTUACIONES TÉCNICAS O JURÍDICAS DE EVALUACIÓN, CONTROL, SEGUIMIENTO Y PREVENCIÓN SOBRE EL ARBOLADO URBANO DE BOGOTÁ D.C.  //  O232020200882199 - OTROS SERVICIOS JURÍDICOS N.C.P.  //  1-100-F001-VA-RECURSOS DISTRITO"/>
    <s v="O23011602330000007710"/>
    <s v="CONTROL A LOS FACTORES DE DETERIORO DEL ARBOLADO URBANO Y LA FLORA EN BOGOTÁ."/>
    <s v="ARBOLADO URBANO Y FLORA"/>
    <s v="237 - AUMENTAR EN UN 15% LAS ACTUACIONES TÉCNICAS O JURÍDICAS DE EVALUACIÓN, CONTROL, SEGUIMIENTO Y PREVENCIÓN PARA LA PROTECCIÓN Y CONSERVACIÓN DEL RECURSO ARBÓREO DE LA CIUDAD."/>
    <s v="AUMENTAR EL CONTROL A LOS FACTORES DE DETERIORO DEL ARBOLADO URBANO Y LA FLORA EN BOGOTÁ D.C."/>
    <s v="AUMENTAR LA GESTIÓN SOBRE EL ARBOLADO URBANO."/>
    <s v="EVALUACIÓN, CONTROL, SEGUIMIENTO Y PREVENCIÓN SOBRE EL ARBOLADO URBANO Y LA FLORA MADERABLE Y NO MADERABLE"/>
    <x v="0"/>
    <s v="O232020200882199"/>
    <s v="OTROS SERVICIOS JURÍDICOS N.C.P."/>
    <s v="1-100-F001-VA-RECURSOS DISTRITO"/>
    <n v="0"/>
    <s v="PRESTAR SERVICIOS PROFESIONALES PARA BRINDAR ASESORÍA JURÍDICA Y ADELANTAR LA GESTIÓN PARA LLEVAR A CABO LOS PROCESOS CONTRACTUALES REQUERIDOS EN EL PROCESO DE EVALUACIÓN, CONTROL Y SEGUIMIENTO AL ARBOLADO URBANO."/>
    <s v="CCE-16"/>
    <s v="CONTRATACIÓN DIRECTA"/>
    <n v="0"/>
    <s v="SI"/>
    <s v="80111600"/>
    <n v="1"/>
    <n v="1"/>
    <n v="10"/>
    <n v="1"/>
    <n v="11"/>
    <n v="67450000"/>
    <n v="0"/>
    <n v="0"/>
    <n v="0"/>
    <s v="3204004_Documentos de lineamientos técnicos para la gestión de la información y el conocimiento ambiental"/>
    <s v="DOCUMENTOS DE LINEAMIENTOS TÉCNICOS PARA LA GESTIÓN DE LA INFORMACIÓN Y EL CONOCIMIENTO AMBIENTAL"/>
    <n v="0"/>
    <n v="0"/>
    <s v="SUBDIRECCIÓN DE SILVICULTURA, FLORA Y FAUNA SILVESTRE"/>
    <s v="ALBA LUCERO CORREDOR MARTIN"/>
    <n v="20220499"/>
    <n v="594"/>
    <n v="44578"/>
    <n v="67450000"/>
    <n v="386"/>
    <n v="44580"/>
    <n v="67450000"/>
    <n v="0"/>
    <n v="6745000"/>
    <s v="SUBDIRECCIÓN CONTRACTUAL"/>
    <s v="CO-DC-11001"/>
    <s v="CARMEN ROCÍO GONZÁLEZ CANTOR - Subdirectora de Silvicultura, Flora y Fauna Silvestre"/>
    <n v="3778917"/>
    <s v="carmen.gonzalez@ambientebogota.gov.co"/>
    <s v="Av Caracas No. 54 - 38"/>
    <s v="NO"/>
    <s v="NO"/>
    <s v="NO"/>
    <s v="Arbolado urbano"/>
    <s v="CD=Contratación Directa"/>
    <n v="4954580000"/>
    <s v="CONTRATACIÓN DIRECTA (LEY 1150 DE 2007)"/>
    <n v="16283"/>
    <n v="0"/>
    <s v="EJECUTAR 115.000 ACTUACIONES TÉCNICAS O JURÍDICAS DE EVALUACIÓN, CONTROL, SEGUIMIENTO Y PREVENCIÓN SOBRE EL ARBOLADO URBANO DE BOGOTÁ D.C."/>
    <s v="EJECUTAR 115.000 ACTUACIONES TÉCNICAS O JURÍDICAS DE EVALUACIÓN, CONTROL, SEGUIMIENTO Y PREVENCIÓN SOBRE EL ARBOLADO URBANO DE BOGOTÁ D.C."/>
    <s v="OK"/>
    <n v="20220499"/>
    <s v="20220499"/>
    <s v="OK"/>
    <s v="ALBA LUCERO CORREDOR MARTIN"/>
    <s v="ALBA LUCERO CORREDOR MARTIN"/>
    <s v="OK"/>
    <s v="PRESTAR SERVICIOS PROFESIONALES PARA BRINDAR ASESORIA JURIDICA Y ADELANTAR LA GESTION PARA LLEVAR A CABO LOS PROCESOS CONTRACTUALES REQUERIDOS EN EL PROCESO DE EVALUACION, CONTROL Y SEGUIMIENTO AL ARBOLADO URBANO"/>
    <s v="PRESTAR SERVICIOS PROFESIONALES PARA BRINDAR ASESORIA JURIDICA Y ADELANTAR LA GESTION PARA LLEVAR A CABO LOS PROCESOS CONTRACTUALES REQUERIDOS EN EL PROCESO DE EVALUACION, CONTROL Y SEGUIMIENTO AL ARBOLADO URBANO"/>
    <s v="PRESTAR SERVICIOS PROFESIONALES PARA BRINDAR ASESORIA JURIDICA Y ADELANTAR LA GESTION PARA LLEVAR A CABO LOS PROCESOS CONTRACTUALES REQUERIDOS EN EL PROCESO DE EVALUACION, CONTROL Y SEGUIMIENTO AL ARBOLADO URBANO"/>
    <s v="OKs"/>
    <s v="O232020200882199"/>
    <s v="O232020200882199"/>
    <s v="O232020200882199"/>
    <s v="OKs"/>
    <s v="1-100-F001"/>
    <s v="1-100-F001"/>
    <s v="1-100-F001"/>
    <s v="OKs"/>
    <n v="594"/>
    <n v="594"/>
    <s v="OK"/>
    <n v="67450000"/>
    <n v="67450000"/>
    <s v="OK"/>
    <n v="386"/>
    <n v="386"/>
    <s v="OK"/>
    <n v="67450000"/>
    <n v="67450000"/>
    <s v=""/>
    <s v="OK"/>
    <n v="9218167"/>
    <s v="EJECUCIÓN CONTRATO"/>
    <n v="2786"/>
    <n v="2786"/>
    <s v="Contratado"/>
    <n v="0"/>
    <n v="0"/>
  </r>
  <r>
    <s v="802022_7710"/>
    <s v="162852787"/>
    <n v="7710"/>
    <s v="802022_7710"/>
    <n v="802022"/>
    <n v="7710"/>
    <n v="16285"/>
    <n v="2787"/>
    <s v="EJECUTAR 115.000 ACTUACIONES TÉCNICAS O JURÍDICAS DE EVALUACIÓN, CONTROL, SEGUIMIENTO Y PREVENCIÓN SOBRE EL ARBOLADO URBANO DE BOGOTÁ D.C.  //  O232020200991114 - SERVICIOS DE PLANIFICACIÓN ECONÓMICA, SOCIAL Y ESTADÍSTICA DE LA ADMINISTRACIÓN PUBLICA  //  1-100-F001-VA-RECURSOS DISTRITO"/>
    <s v="O23011602330000007710"/>
    <s v="CONTROL A LOS FACTORES DE DETERIORO DEL ARBOLADO URBANO Y LA FLORA EN BOGOTÁ."/>
    <s v="ARBOLADO URBANO Y FLORA"/>
    <s v="237 - AUMENTAR EN UN 15% LAS ACTUACIONES TÉCNICAS O JURÍDICAS DE EVALUACIÓN, CONTROL, SEGUIMIENTO Y PREVENCIÓN PARA LA PROTECCIÓN Y CONSERVACIÓN DEL RECURSO ARBÓREO DE LA CIUDAD."/>
    <s v="AUMENTAR EL CONTROL A LOS FACTORES DE DETERIORO DEL ARBOLADO URBANO Y LA FLORA EN BOGOTÁ D.C."/>
    <s v="AUMENTAR LA GESTIÓN SOBRE EL ARBOLADO URBANO."/>
    <s v="EVALUACIÓN, CONTROL, SEGUIMIENTO Y PREVENCIÓN SOBRE EL ARBOLADO URBANO Y LA FLORA MADERABLE Y NO MADERABLE"/>
    <x v="0"/>
    <s v="O232020200991114"/>
    <s v="SERVICIOS DE PLANIFICACIÓN ECONÓMICA, SOCIAL Y ESTADÍSTICA DE LA ADMINISTRACIÓN PUBLICA"/>
    <s v="1-100-F001-VA-RECURSOS DISTRITO"/>
    <n v="0"/>
    <s v="PRESTAR SERVICIOS PROFESIONALES PARA LIDERAR, GESTIONAR Y MONITOREAR LOS PROCESOS DE PLANEACIÓN Y SEGUIMIENTO FINANCIERO REQUERIDOS PARA LA EJECUCIÓN DE LAS ACTUACIONES TÉCNICAS Y JURÍDICAS SOBRE EL ARBOLADO URBANO."/>
    <s v="CCE-16"/>
    <s v="CONTRATACIÓN DIRECTA"/>
    <n v="0"/>
    <s v="SI"/>
    <s v="80111600"/>
    <n v="1"/>
    <n v="1"/>
    <n v="10"/>
    <n v="1"/>
    <n v="11"/>
    <n v="67450000"/>
    <n v="0"/>
    <n v="0"/>
    <n v="0"/>
    <s v="3204004_Documentos de lineamientos técnicos para la gestión de la información y el conocimiento ambiental"/>
    <s v="DOCUMENTOS DE LINEAMIENTOS TÉCNICOS PARA LA GESTIÓN DE LA INFORMACIÓN Y EL CONOCIMIENTO AMBIENTAL"/>
    <n v="0"/>
    <n v="0"/>
    <s v="SUBDIRECCIÓN DE SILVICULTURA, FLORA Y FAUNA SILVESTRE"/>
    <s v="CINDY  GISSEL  PARRA  TRUJILLO"/>
    <n v="20220030"/>
    <n v="96"/>
    <n v="44565"/>
    <n v="67450000"/>
    <n v="35"/>
    <n v="44568"/>
    <n v="67450000"/>
    <n v="0"/>
    <n v="6745000"/>
    <s v="SUBDIRECCIÓN CONTRACTUAL"/>
    <s v="CO-DC-11001"/>
    <s v="CARMEN ROCÍO GONZÁLEZ CANTOR - Subdirectora de Silvicultura, Flora y Fauna Silvestre"/>
    <n v="3778917"/>
    <s v="carmen.gonzalez@ambientebogota.gov.co"/>
    <s v="Av Caracas No. 54 - 38"/>
    <s v="NO"/>
    <s v="NO"/>
    <s v="NO"/>
    <s v="Arbolado urbano"/>
    <s v="CD=Contratación Directa"/>
    <n v="4954580000"/>
    <s v="CONTRATACIÓN DIRECTA (LEY 1150 DE 2007)"/>
    <n v="16285"/>
    <n v="0"/>
    <s v="EJECUTAR 115.000 ACTUACIONES TÉCNICAS O JURÍDICAS DE EVALUACIÓN, CONTROL, SEGUIMIENTO Y PREVENCIÓN SOBRE EL ARBOLADO URBANO DE BOGOTÁ D.C."/>
    <s v="EJECUTAR 115.000 ACTUACIONES TÉCNICAS O JURÍDICAS DE EVALUACIÓN, CONTROL, SEGUIMIENTO Y PREVENCIÓN SOBRE EL ARBOLADO URBANO DE BOGOTÁ D.C."/>
    <s v="OK"/>
    <n v="20220030"/>
    <s v="20220030"/>
    <s v="OK"/>
    <s v="CINDY GISSEL PARRA TRUJILLO"/>
    <s v="CINDY GISSEL PARRA TRUJILLO"/>
    <s v="OK"/>
    <s v="PRESTAR SERVICIOS PROFESIONALES PARA LIDERAR, GESTIONAR Y MONITOREAR LOS PROCESOS DE PLANEACION Y SEGUIMIENTO FINANCIERO REQUERIDOS PARA LA EJECUCION DE LAS ACTUACIONES TECNICAS Y JURIDICAS SOBRE EL ARBOLADO URBANO"/>
    <s v="PRESTAR SERVICIOS PROFESIONALES PARA LIDERAR, GESTIONAR Y MONITOREAR LOS PROCESOS DE PLANEACION Y SEGUIMIENTO FINANCIERO REQUERIDOS PARA LA EJECUCION DE LAS ACTUACIONES TECNICAS Y JURIDICAS SOBRE EL ARBOLADO URBANO"/>
    <s v="PRESTAR SERVICIOS PROFESIONALES PARA LIDERAR, GESTIONAR Y MONITOREAR LOSPROCESOS DE PLANEACION Y SEGUIMIENTO FINANCIERO REQUERIDOS PARA LA EJECUCION DE LAS ACTUACIONES TECNICAS Y JURIDICAS SOBRE EL ARBOLADO URBANO"/>
    <s v="OK-PAA-SIPSE-Validar PREDIS"/>
    <s v="O232020200991114"/>
    <s v="O232020200991114"/>
    <s v="O232020200991114"/>
    <s v="OKs"/>
    <s v="1-100-F001"/>
    <s v="1-100-F001"/>
    <s v="1-100-F001"/>
    <s v="OKs"/>
    <n v="96"/>
    <n v="96"/>
    <s v="OK"/>
    <n v="67450000"/>
    <n v="67450000"/>
    <s v="OK"/>
    <n v="35"/>
    <n v="35"/>
    <s v="OK"/>
    <n v="67450000"/>
    <n v="67450000"/>
    <s v=""/>
    <s v="OK"/>
    <n v="11241667"/>
    <s v="EJECUCIÓN CONTRATO"/>
    <n v="2787"/>
    <n v="2787"/>
    <s v="Contratado"/>
    <n v="0"/>
    <n v="0"/>
  </r>
  <r>
    <s v="812022_7710"/>
    <s v="163302792"/>
    <n v="7710"/>
    <s v="812022_7710"/>
    <n v="812022"/>
    <n v="7710"/>
    <n v="16330"/>
    <n v="2792"/>
    <s v="EJECUTAR 115.000 ACTUACIONES TÉCNICAS O JURÍDICAS DE EVALUACIÓN, CONTROL, SEGUIMIENTO Y PREVENCIÓN SOBRE EL ARBOLADO URBANO DE BOGOTÁ D.C.  //  O232020200991116 - SERVICIOS DE LOS ÓRGANOS DE CONTROL Y OTRAS INSTITUCIONES  //  1-100-F001-VA-RECURSOS DISTRITO"/>
    <s v="O23011602330000007710"/>
    <s v="CONTROL A LOS FACTORES DE DETERIORO DEL ARBOLADO URBANO Y LA FLORA EN BOGOTÁ."/>
    <s v="ARBOLADO URBANO Y FLORA"/>
    <s v="237 - AUMENTAR EN UN 15% LAS ACTUACIONES TÉCNICAS O JURÍDICAS DE EVALUACIÓN, CONTROL, SEGUIMIENTO Y PREVENCIÓN PARA LA PROTECCIÓN Y CONSERVACIÓN DEL RECURSO ARBÓREO DE LA CIUDAD."/>
    <s v="AUMENTAR EL CONTROL A LOS FACTORES DE DETERIORO DEL ARBOLADO URBANO Y LA FLORA EN BOGOTÁ D.C."/>
    <s v="AUMENTAR LA GESTIÓN SOBRE EL ARBOLADO URBANO."/>
    <s v="EVALUACIÓN, CONTROL, SEGUIMIENTO Y PREVENCIÓN SOBRE EL ARBOLADO URBANO Y LA FLORA MADERABLE Y NO MADERABLE"/>
    <x v="0"/>
    <s v="O232020200991116"/>
    <s v="SERVICIOS DE LOS ÓRGANOS DE CONTROL Y OTRAS INSTITUCIONES"/>
    <s v="1-100-F001-VA-RECURSOS DISTRITO"/>
    <n v="0"/>
    <s v="PRESTAR SERVICIOS PROFESIONALES PARA GESTIONAR LAS ACTIVIDADES DE SEGUIMIENTO A LOS PROCESOS Y PROCEDIMIENTOS DE ATENCIÓN OPORTUNA A PQRS Y DEMÁS ACTUACIONES DE SEGUIMIENTO REQUERIDAS PARA LA PROTECCIÓN DEL ARBOLADO URBANO"/>
    <s v="CCE-16"/>
    <s v="CONTRATACIÓN DIRECTA"/>
    <n v="0"/>
    <s v="SI"/>
    <s v="80111600"/>
    <n v="1"/>
    <n v="1"/>
    <n v="10"/>
    <n v="1"/>
    <n v="11"/>
    <n v="67450000"/>
    <n v="0"/>
    <n v="0"/>
    <n v="0"/>
    <s v="3204004_Documentos de lineamientos técnicos para la gestión de la información y el conocimiento ambiental"/>
    <s v="DOCUMENTOS DE LINEAMIENTOS TÉCNICOS PARA LA GESTIÓN DE LA INFORMACIÓN Y EL CONOCIMIENTO AMBIENTAL"/>
    <n v="0"/>
    <n v="0"/>
    <s v="SUBDIRECCIÓN DE SILVICULTURA, FLORA Y FAUNA SILVESTRE"/>
    <s v="SLEYNA  VASQUEZ RODRIGUEZ"/>
    <n v="20220179"/>
    <n v="193"/>
    <n v="44567"/>
    <n v="67450000"/>
    <n v="132"/>
    <n v="44574"/>
    <n v="67450000"/>
    <n v="0"/>
    <n v="6745000"/>
    <s v="SUBDIRECCIÓN CONTRACTUAL"/>
    <s v="CO-DC-11001"/>
    <s v="CARMEN ROCÍO GONZÁLEZ CANTOR - Subdirectora de Silvicultura, Flora y Fauna Silvestre"/>
    <n v="3778917"/>
    <s v="carmen.gonzalez@ambientebogota.gov.co"/>
    <s v="Av Caracas No. 54 - 38"/>
    <s v="NO"/>
    <s v="NO"/>
    <s v="NO"/>
    <s v="Arbolado urbano"/>
    <s v="CD=Contratación Directa"/>
    <n v="4954580000"/>
    <s v="CONTRATACIÓN DIRECTA (LEY 1150 DE 2007)"/>
    <n v="16330"/>
    <n v="0"/>
    <s v="EJECUTAR 115.000 ACTUACIONES TÉCNICAS O JURÍDICAS DE EVALUACIÓN, CONTROL, SEGUIMIENTO Y PREVENCIÓN SOBRE EL ARBOLADO URBANO DE BOGOTÁ D.C."/>
    <s v="EJECUTAR 115.000 ACTUACIONES TÉCNICAS O JURÍDICAS DE EVALUACIÓN, CONTROL, SEGUIMIENTO Y PREVENCIÓN SOBRE EL ARBOLADO URBANO DE BOGOTÁ D.C."/>
    <s v="OK"/>
    <n v="20220179"/>
    <s v="20220179"/>
    <s v="OK"/>
    <s v="SLEYNA VASQUEZ RODRIGUEZ"/>
    <s v="SLEYNA VASQUEZ RODRIGUEZ"/>
    <s v="OK"/>
    <s v="PRESTAR SERVICIOS PROFESIONALES PARA GESTIONAR LAS ACTIVIDADES DE SEGUIMIENTO A LOS PROCESOS Y PROCEDIMIENTOS DE ATENCION OPORTUNA A PQRS Y DEMAS ACTUACIONES DE SEGUIMIENTO REQUERIDAS PARA LA PROTECCION DEL ARBOLADO URBANO"/>
    <s v="PRESTAR SERVICIOS PROFESIONALES PARA GESTIONAR LAS ACTIVIDADES DE SEGUIMIENTO A LOS PROCESOS Y PROCEDIMIENTOS DE ATENCION OPORTUNA A PQRS Y DEMAS ACTUACIONES DE SEGUIMIENTO REQUERIDAS PARA LA PROTECCION DEL ARBOLADO URBANO"/>
    <s v="PRESTAR SERVICIOS PROFESIONALES PARA GESTIONAR LAS ACTIVIDADES DESEGUIMIENTO A LOS PROCESOS Y PROCEDIMIENTOS DE ATENCION OPORTUNA A PQRSY DEMAS ACTUACIONES DE SEGUIMIENTO REQUERIDAS PARA LA PROTECCION DELARBOLADO URBANO"/>
    <s v="OK-PAA-SIPSE-Validar PREDIS"/>
    <s v="O232020200991116"/>
    <s v="O232020200991116"/>
    <s v="O232020200991116"/>
    <s v="OKs"/>
    <s v="1-100-F001"/>
    <s v="1-100-F001"/>
    <s v="1-100-F001"/>
    <s v="OKs"/>
    <n v="193"/>
    <n v="193"/>
    <s v="OK"/>
    <n v="67450000"/>
    <n v="67450000"/>
    <s v="OK"/>
    <n v="132"/>
    <n v="132"/>
    <s v="OK"/>
    <n v="67450000"/>
    <n v="67450000"/>
    <s v=""/>
    <s v="OK"/>
    <n v="9892667"/>
    <s v="EJECUCIÓN CONTRATO"/>
    <n v="2792"/>
    <n v="2792"/>
    <s v="Contratado"/>
    <n v="0"/>
    <n v="0"/>
  </r>
  <r>
    <s v="822022_7710"/>
    <s v="163592792"/>
    <n v="7710"/>
    <s v="822022_7710"/>
    <n v="822022"/>
    <n v="7710"/>
    <n v="16359"/>
    <n v="2792"/>
    <s v="EJECUTAR 115.000 ACTUACIONES TÉCNICAS O JURÍDICAS DE EVALUACIÓN, CONTROL, SEGUIMIENTO Y PREVENCIÓN SOBRE EL ARBOLADO URBANO DE BOGOTÁ D.C.  //  O232020200991116 - SERVICIOS DE LOS ÓRGANOS DE CONTROL Y OTRAS INSTITUCIONES  //  1-100-F001-VA-RECURSOS DISTRITO"/>
    <s v="O23011602330000007710"/>
    <s v="CONTROL A LOS FACTORES DE DETERIORO DEL ARBOLADO URBANO Y LA FLORA EN BOGOTÁ."/>
    <s v="ARBOLADO URBANO Y FLORA"/>
    <s v="237 - AUMENTAR EN UN 15% LAS ACTUACIONES TÉCNICAS O JURÍDICAS DE EVALUACIÓN, CONTROL, SEGUIMIENTO Y PREVENCIÓN PARA LA PROTECCIÓN Y CONSERVACIÓN DEL RECURSO ARBÓREO DE LA CIUDAD."/>
    <s v="AUMENTAR EL CONTROL A LOS FACTORES DE DETERIORO DEL ARBOLADO URBANO Y LA FLORA EN BOGOTÁ D.C."/>
    <s v="AUMENTAR LA GESTIÓN SOBRE EL ARBOLADO URBANO."/>
    <s v="EVALUACIÓN, CONTROL, SEGUIMIENTO Y PREVENCIÓN SOBRE EL ARBOLADO URBANO Y LA FLORA MADERABLE Y NO MADERABLE"/>
    <x v="0"/>
    <s v="O232020200991116"/>
    <s v="SERVICIOS DE LOS ÓRGANOS DE CONTROL Y OTRAS INSTITUCIONES"/>
    <s v="1-100-F001-VA-RECURSOS DISTRITO"/>
    <n v="0"/>
    <s v="PRESTAR SERVICIOS PROFESIONALES PARA REALIZAR LA REVISIÓN, ACTUALIZACIÓN Y SEGUIMIENTO DE LOS PROCESOS Y PROCEDIMIENTOS REQUERIDOS PARA LA PROTECCIÓN DEL ARBOLADO URBANO"/>
    <s v="CCE-16"/>
    <s v="CONTRATACIÓN DIRECTA"/>
    <n v="0"/>
    <s v="SI"/>
    <s v="80111600"/>
    <n v="1"/>
    <n v="1"/>
    <n v="10"/>
    <n v="1"/>
    <n v="11"/>
    <n v="50780000"/>
    <n v="0"/>
    <n v="0"/>
    <n v="0"/>
    <s v="3204004_Documentos de lineamientos técnicos para la gestión de la información y el conocimiento ambiental"/>
    <s v="DOCUMENTOS DE LINEAMIENTOS TÉCNICOS PARA LA GESTIÓN DE LA INFORMACIÓN Y EL CONOCIMIENTO AMBIENTAL"/>
    <n v="0"/>
    <n v="0"/>
    <s v="SUBDIRECCIÓN DE SILVICULTURA, FLORA Y FAUNA SILVESTRE"/>
    <s v="MARCELA  PLAZAS TORRES"/>
    <n v="20220725"/>
    <n v="920"/>
    <n v="44580"/>
    <n v="50780000"/>
    <n v="775"/>
    <n v="44584"/>
    <n v="50780000"/>
    <n v="0"/>
    <n v="5078000"/>
    <s v="SUBDIRECCIÓN CONTRACTUAL"/>
    <s v="CO-DC-11001"/>
    <s v="CARMEN ROCÍO GONZÁLEZ CANTOR - Subdirectora de Silvicultura, Flora y Fauna Silvestre"/>
    <n v="3778917"/>
    <s v="carmen.gonzalez@ambientebogota.gov.co"/>
    <s v="Av Caracas No. 54 - 38"/>
    <s v="NO"/>
    <s v="NO"/>
    <s v="NO"/>
    <s v="Arbolado urbano"/>
    <s v="CD=Contratación Directa"/>
    <n v="4954580000"/>
    <s v="CONTRATACIÓN DIRECTA (LEY 1150 DE 2007)"/>
    <n v="16359"/>
    <n v="0"/>
    <s v="EJECUTAR 115.000 ACTUACIONES TÉCNICAS O JURÍDICAS DE EVALUACIÓN, CONTROL, SEGUIMIENTO Y PREVENCIÓN SOBRE EL ARBOLADO URBANO DE BOGOTÁ D.C."/>
    <s v="EJECUTAR 115.000 ACTUACIONES TÉCNICAS O JURÍDICAS DE EVALUACIÓN, CONTROL, SEGUIMIENTO Y PREVENCIÓN SOBRE EL ARBOLADO URBANO DE BOGOTÁ D.C."/>
    <s v="OK"/>
    <n v="20220725"/>
    <s v="20220725"/>
    <s v="OK"/>
    <s v="MARCELA PLAZAS TORRES"/>
    <s v="MARCELA PLAZAS TORRES"/>
    <s v="OK"/>
    <s v="PRESTAR SERVICIOS PROFESIONALES PARA REALIZAR LA REVISION, ACTUALIZACION Y SEGUIMIENTO DE LOS PROCESOS Y PROCEDIMIENTOS REQUERIDOS PARA LA PROTECCION DEL ARBOLADO URBANO"/>
    <s v="PRESTAR SERVICIOS PROFESIONALES PARA REALIZAR LA REVISION, ACTUALIZACION Y SEGUIMIENTO DE LOS PROCESOS Y PROCEDIMIENTOS REQUERIDOS PARA LA PROTECCION DEL ARBOLADO URBANO"/>
    <s v="PRESTAR SERVICIOS PROFESIONALES PARA REALIZAR LA REVISION, ACTUALIZACION Y SEGUIMIENTO DE LOS PROCESOS Y PROCEDIMIENTOS REQUERIDOS PARA LA PROTECCION DEL ARBOLADO URBANO"/>
    <s v="OKs"/>
    <s v="O232020200991116"/>
    <s v="O232020200991116"/>
    <s v="O232020200991116"/>
    <s v="OKs"/>
    <s v="1-100-F001"/>
    <s v="1-100-F001"/>
    <s v="1-100-F001"/>
    <s v="OKs"/>
    <n v="920"/>
    <n v="920"/>
    <s v="OK"/>
    <n v="50780000"/>
    <n v="50780000"/>
    <s v="OK"/>
    <n v="775"/>
    <n v="775"/>
    <s v="OK"/>
    <n v="50780000"/>
    <n v="50780000"/>
    <s v=""/>
    <s v="OK"/>
    <n v="4570200"/>
    <s v="EJECUCIÓN CONTRATO"/>
    <n v="2792"/>
    <n v="2792"/>
    <s v="Contratado"/>
    <n v="0"/>
    <n v="0"/>
  </r>
  <r>
    <s v="832022_7710"/>
    <s v="163812788"/>
    <n v="7710"/>
    <s v="832022_7710"/>
    <n v="832022"/>
    <n v="7710"/>
    <n v="16381"/>
    <n v="2788"/>
    <s v="EJECUTAR 115.000 ACTUACIONES TÉCNICAS O JURÍDICAS DE EVALUACIÓN, CONTROL, SEGUIMIENTO Y PREVENCIÓN SOBRE EL ARBOLADO URBANO DE BOGOTÁ D.C.  //  O232020200882221 - SERVICIOS DE CONTABILIDAD  //  1-100-F001-VA-RECURSOS DISTRITO"/>
    <s v="O23011602330000007710"/>
    <s v="CONTROL A LOS FACTORES DE DETERIORO DEL ARBOLADO URBANO Y LA FLORA EN BOGOTÁ."/>
    <s v="ARBOLADO URBANO Y FLORA"/>
    <s v="237 - AUMENTAR EN UN 15% LAS ACTUACIONES TÉCNICAS O JURÍDICAS DE EVALUACIÓN, CONTROL, SEGUIMIENTO Y PREVENCIÓN PARA LA PROTECCIÓN Y CONSERVACIÓN DEL RECURSO ARBÓREO DE LA CIUDAD."/>
    <s v="AUMENTAR EL CONTROL A LOS FACTORES DE DETERIORO DEL ARBOLADO URBANO Y LA FLORA EN BOGOTÁ D.C."/>
    <s v="AUMENTAR LA GESTIÓN SOBRE EL ARBOLADO URBANO."/>
    <s v="EVALUACIÓN, CONTROL, SEGUIMIENTO Y PREVENCIÓN SOBRE EL ARBOLADO URBANO Y LA FLORA MADERABLE Y NO MADERABLE"/>
    <x v="0"/>
    <s v="O232020200882221"/>
    <s v="SERVICIOS DE CONTABILIDAD"/>
    <s v="1-100-F001-VA-RECURSOS DISTRITO"/>
    <n v="0"/>
    <s v="PRESTAR SERVICIOS PROFESIONALES PARA REALIZAR EL SEGUIMIENTO FINANCIERO, CONTABLE Y ADMINISTRATIVO DERIVADO DE LAS ACTUACIONES TÉCNICAS Y JURÍDICAS DE EVALUACIÓN, CONTROL, SEGUIMIENTO Y PREVENCIÓN SOBRE EL RECURSO ARBÓREO DE LA CIUDAD. "/>
    <s v="CCE-16"/>
    <s v="CONTRATACIÓN DIRECTA"/>
    <n v="0"/>
    <s v="SI"/>
    <s v="80111600"/>
    <n v="1"/>
    <n v="1"/>
    <n v="9"/>
    <n v="1"/>
    <n v="10"/>
    <n v="35217000"/>
    <n v="0"/>
    <n v="0"/>
    <n v="0"/>
    <s v="3204004_Documentos de lineamientos técnicos para la gestión de la información y el conocimiento ambiental"/>
    <s v="DOCUMENTOS DE LINEAMIENTOS TÉCNICOS PARA LA GESTIÓN DE LA INFORMACIÓN Y EL CONOCIMIENTO AMBIENTAL"/>
    <n v="0"/>
    <n v="0"/>
    <s v="SUBDIRECCIÓN DE SILVICULTURA, FLORA Y FAUNA SILVESTRE"/>
    <s v="KAREN LORENA RAMOS VELASQUEZ"/>
    <n v="20220440"/>
    <n v="426"/>
    <n v="44574"/>
    <n v="35217000"/>
    <n v="465"/>
    <n v="44581"/>
    <n v="35217000"/>
    <n v="0"/>
    <n v="3913000"/>
    <s v="SUBDIRECCIÓN CONTRACTUAL"/>
    <s v="CO-DC-11001"/>
    <s v="CARMEN ROCÍO GONZÁLEZ CANTOR - Subdirectora de Silvicultura, Flora y Fauna Silvestre"/>
    <n v="3778917"/>
    <s v="carmen.gonzalez@ambientebogota.gov.co"/>
    <s v="Av Caracas No. 54 - 38"/>
    <s v="NO"/>
    <s v="NO"/>
    <s v="NO"/>
    <s v="Arbolado urbano"/>
    <s v="CD=Contratación Directa"/>
    <n v="4954580000"/>
    <s v="CONTRATACIÓN DIRECTA (LEY 1150 DE 2007)"/>
    <n v="16381"/>
    <n v="0"/>
    <s v="EJECUTAR 115.000 ACTUACIONES TÉCNICAS O JURÍDICAS DE EVALUACIÓN, CONTROL, SEGUIMIENTO Y PREVENCIÓN SOBRE EL ARBOLADO URBANO DE BOGOTÁ D.C."/>
    <s v="EJECUTAR 115.000 ACTUACIONES TÉCNICAS O JURÍDICAS DE EVALUACIÓN, CONTROL, SEGUIMIENTO Y PREVENCIÓN SOBRE EL ARBOLADO URBANO DE BOGOTÁ D.C."/>
    <s v="OK"/>
    <n v="20220440"/>
    <s v="20220440"/>
    <s v="OK"/>
    <s v="KAREN LORENA RAMOS VELASQUEZ"/>
    <s v="KAREN LORENA RAMOS VELASQUEZ"/>
    <s v="OK"/>
    <s v="PRESTAR SERVICIOS PROFESIONALES PARA REALIZAR EL SEGUIMIENTO FINANCIERO, CONTABLE Y ADMINISTRATIVO DERIVADO DE LAS ACTUACIONES TECNICAS Y JURIDICAS DE EVALUACION, CONTROL, SEGUIMIENTO Y PREVENCION SOBRE EL RECURSO ARBOREO DE LA CIUDAD"/>
    <s v="PRESTAR SERVICIOS PROFESIONALES PARA REALIZAR EL SEGUIMIENTO FINANCIERO, CONTABLE Y ADMINISTRATIVO DERIVADO DE LAS ACTUACIONES TECNICAS Y JURIDICAS DE EVALUACION, CONTROL, SEGUIMIENTO Y PREVENCION SOBRE EL RECURSO ARBOREO DE LA CIUDAD"/>
    <s v="PRESTAR SERVICIOS PROFESIONALES PARA REALIZAR EL SEGUIMIENTO FINANCIERO, CONTABLE Y ADMINISTRATIVO DERIVADO DE LAS ACTUACIONES TECNICAS Y JURIDICAS DE EVALUACION, CONTROL, SEGUIMIENTO Y PREVENCION SOBRE EL RECURSO ARBOREO DE LA CIUDAD"/>
    <s v="OKs"/>
    <s v="O232020200882221"/>
    <s v="O232020200882221"/>
    <s v="O232020200882221"/>
    <s v="OKs"/>
    <s v="1-100-F001"/>
    <s v="1-100-F001"/>
    <s v="1-100-F001"/>
    <s v="OKs"/>
    <n v="426"/>
    <n v="426"/>
    <s v="OK"/>
    <n v="35217000"/>
    <n v="35217000"/>
    <s v="OK"/>
    <n v="465"/>
    <n v="465"/>
    <s v="OK"/>
    <n v="35217000"/>
    <n v="35217000"/>
    <s v=""/>
    <s v="OK"/>
    <n v="5217333"/>
    <s v="EJECUCIÓN CONTRATO"/>
    <n v="2788"/>
    <n v="2788"/>
    <s v="Contratado"/>
    <n v="0"/>
    <n v="0"/>
  </r>
  <r>
    <s v="842022_7710"/>
    <s v="162942789"/>
    <n v="7710"/>
    <s v="842022_7710"/>
    <n v="842022"/>
    <n v="7710"/>
    <n v="16294"/>
    <n v="2789"/>
    <s v="EJECUTAR 115.000 ACTUACIONES TÉCNICAS O JURÍDICAS DE EVALUACIÓN, CONTROL, SEGUIMIENTO Y PREVENCIÓN SOBRE EL ARBOLADO URBANO DE BOGOTÁ D.C.  //  O232020200885940 - SERVICIOS ADMINISTRATIVOS COMBINADOS DE OFICINA  //  1-100-F001-VA-RECURSOS DISTRITO"/>
    <s v="O23011602330000007710"/>
    <s v="CONTROL A LOS FACTORES DE DETERIORO DEL ARBOLADO URBANO Y LA FLORA EN BOGOTÁ."/>
    <s v="ARBOLADO URBANO Y FLORA"/>
    <s v="237 - AUMENTAR EN UN 15% LAS ACTUACIONES TÉCNICAS O JURÍDICAS DE EVALUACIÓN, CONTROL, SEGUIMIENTO Y PREVENCIÓN PARA LA PROTECCIÓN Y CONSERVACIÓN DEL RECURSO ARBÓREO DE LA CIUDAD."/>
    <s v="AUMENTAR EL CONTROL A LOS FACTORES DE DETERIORO DEL ARBOLADO URBANO Y LA FLORA EN BOGOTÁ D.C."/>
    <s v="AUMENTAR LA GESTIÓN SOBRE EL ARBOLADO URBANO."/>
    <s v="EVALUACIÓN, CONTROL, SEGUIMIENTO Y PREVENCIÓN SOBRE EL ARBOLADO URBANO Y LA FLORA MADERABLE Y NO MADERABLE"/>
    <x v="0"/>
    <s v="O232020200885940"/>
    <s v="SERVICIOS ADMINISTRATIVOS COMBINADOS DE OFICINA"/>
    <s v="1-100-F001-VA-RECURSOS DISTRITO"/>
    <n v="0"/>
    <s v="PRESTAR SERVICIOS DE APOYO A LA GESTIÓN PARA ADELANTAR LOS TRÁMITES ADMINISTRATIVOS DE LOS DOCUMENTOS QUE INGRESAN Y EGRESAN A LA SSFFS."/>
    <s v="CCE-16"/>
    <s v="CONTRATACIÓN DIRECTA"/>
    <n v="0"/>
    <s v="SI"/>
    <s v="80111600"/>
    <n v="1"/>
    <n v="1"/>
    <n v="10"/>
    <n v="1"/>
    <n v="11"/>
    <n v="26780000"/>
    <n v="0"/>
    <n v="0"/>
    <n v="0"/>
    <s v="3204004_Documentos de lineamientos técnicos para la gestión de la información y el conocimiento ambiental"/>
    <s v="DOCUMENTOS DE LINEAMIENTOS TÉCNICOS PARA LA GESTIÓN DE LA INFORMACIÓN Y EL CONOCIMIENTO AMBIENTAL"/>
    <n v="0"/>
    <n v="0"/>
    <s v="SUBDIRECCIÓN DE SILVICULTURA, FLORA Y FAUNA SILVESTRE"/>
    <s v="RUSSY ESBELSA UMAÑA GIL"/>
    <n v="20220064"/>
    <n v="196"/>
    <n v="44567"/>
    <n v="26780000"/>
    <n v="47"/>
    <n v="44568"/>
    <n v="26780000"/>
    <n v="0"/>
    <n v="2678000"/>
    <s v="SUBDIRECCIÓN CONTRACTUAL"/>
    <s v="CO-DC-11001"/>
    <s v="CARMEN ROCÍO GONZÁLEZ CANTOR - Subdirectora de Silvicultura, Flora y Fauna Silvestre"/>
    <n v="3778917"/>
    <s v="carmen.gonzalez@ambientebogota.gov.co"/>
    <s v="Av Caracas No. 54 - 38"/>
    <s v="NO"/>
    <s v="NO"/>
    <s v="NO"/>
    <s v="Arbolado urbano"/>
    <s v="CD=Contratación Directa"/>
    <n v="4954580000"/>
    <s v="CONTRATACIÓN DIRECTA (LEY 1150 DE 2007)"/>
    <n v="16294"/>
    <n v="0"/>
    <s v="EJECUTAR 115.000 ACTUACIONES TÉCNICAS O JURÍDICAS DE EVALUACIÓN, CONTROL, SEGUIMIENTO Y PREVENCIÓN SOBRE EL ARBOLADO URBANO DE BOGOTÁ D.C."/>
    <s v="EJECUTAR 115.000 ACTUACIONES TÉCNICAS O JURÍDICAS DE EVALUACIÓN, CONTROL, SEGUIMIENTO Y PREVENCIÓN SOBRE EL ARBOLADO URBANO DE BOGOTÁ D.C."/>
    <s v="OK"/>
    <n v="20220064"/>
    <s v="20220064"/>
    <s v="OK"/>
    <s v="RUSSY ESBELSA UMAÑA GIL"/>
    <s v="RUSSY ESBELSA UMAÑA GIL"/>
    <s v="OK"/>
    <s v="PRESTAR SERVICIOS DE APOYO A LA GESTION PARA ADELANTAR LOS TRAMITES ADMINISTRATIVOS DE LOS DOCUMENTOS QUE INGRESAN Y EGRESAN A LA SSFFS"/>
    <s v="PRESTAR SERVICIOS DE APOYO A LA GESTION PARA ADELANTAR LOS TRAMITES ADMINISTRATIVOS DE LOS DOCUMENTOS QUE INGRESAN Y EGRESAN A LA SSFFS"/>
    <s v="PRESTAR SERVICIOS DE APOYO A LA GESTION PARA ADELANTAR LOS TRAMITESADMINISTRATIVOS DE LOS DOCUMENTOS QUE INGRESAN Y EGRESAN A LA SSFFS"/>
    <s v="OK-PAA-SIPSE-Validar PREDIS"/>
    <s v="O232020200885940"/>
    <s v="O232020200885940"/>
    <s v="O232020200885940"/>
    <s v="OKs"/>
    <s v="1-100-F001"/>
    <s v="1-100-F001"/>
    <s v="1-100-F001"/>
    <s v="OKs"/>
    <n v="196"/>
    <n v="196"/>
    <s v="OK"/>
    <n v="26780000"/>
    <n v="26780000"/>
    <s v="OK"/>
    <n v="47"/>
    <n v="47"/>
    <s v="OK"/>
    <n v="26780000"/>
    <n v="26780000"/>
    <s v=""/>
    <s v="OK"/>
    <n v="4374067"/>
    <s v="EJECUCIÓN CONTRATO"/>
    <n v="2789"/>
    <n v="2789"/>
    <s v="Contratado"/>
    <n v="0"/>
    <n v="0"/>
  </r>
  <r>
    <s v="852022_7710"/>
    <s v="164172789"/>
    <n v="7710"/>
    <s v="852022_7710"/>
    <n v="852022"/>
    <n v="7710"/>
    <n v="16417"/>
    <n v="2789"/>
    <s v="EJECUTAR 115.000 ACTUACIONES TÉCNICAS O JURÍDICAS DE EVALUACIÓN, CONTROL, SEGUIMIENTO Y PREVENCIÓN SOBRE EL ARBOLADO URBANO DE BOGOTÁ D.C.  //  O232020200885940 - SERVICIOS ADMINISTRATIVOS COMBINADOS DE OFICINA  //  1-100-F001-VA-RECURSOS DISTRITO"/>
    <s v="O23011602330000007710"/>
    <s v="CONTROL A LOS FACTORES DE DETERIORO DEL ARBOLADO URBANO Y LA FLORA EN BOGOTÁ."/>
    <s v="ARBOLADO URBANO Y FLORA"/>
    <s v="237 - AUMENTAR EN UN 15% LAS ACTUACIONES TÉCNICAS O JURÍDICAS DE EVALUACIÓN, CONTROL, SEGUIMIENTO Y PREVENCIÓN PARA LA PROTECCIÓN Y CONSERVACIÓN DEL RECURSO ARBÓREO DE LA CIUDAD."/>
    <s v="AUMENTAR EL CONTROL A LOS FACTORES DE DETERIORO DEL ARBOLADO URBANO Y LA FLORA EN BOGOTÁ D.C."/>
    <s v="AUMENTAR LA GESTIÓN SOBRE EL ARBOLADO URBANO."/>
    <s v="EVALUACIÓN, CONTROL, SEGUIMIENTO Y PREVENCIÓN SOBRE EL ARBOLADO URBANO Y LA FLORA MADERABLE Y NO MADERABLE"/>
    <x v="0"/>
    <s v="O232020200885940"/>
    <s v="SERVICIOS ADMINISTRATIVOS COMBINADOS DE OFICINA"/>
    <s v="1-100-F001-VA-RECURSOS DISTRITO"/>
    <n v="0"/>
    <s v="PRESTAR SERVICIOS DE APOYO A LA GESTIÓN EN LAS ACTIVIDADES ADMINISTRATIVAS Y TÉCNICAS RELACIONADAS CON LA EVALUACIÓN, CONTROL, SEGUIMIENTO Y PREVENCIÓN SOBRE EL RECURSO ARBÓREO DE LA CIUDAD"/>
    <s v="CCE-16"/>
    <s v="CONTRATACIÓN DIRECTA"/>
    <n v="0"/>
    <s v="SI"/>
    <s v="80111600"/>
    <n v="1"/>
    <n v="1"/>
    <n v="9"/>
    <n v="1"/>
    <n v="10"/>
    <n v="24102000"/>
    <n v="0"/>
    <n v="0"/>
    <n v="0"/>
    <s v="3204004_Documentos de lineamientos técnicos para la gestión de la información y el conocimiento ambiental"/>
    <s v="DOCUMENTOS DE LINEAMIENTOS TÉCNICOS PARA LA GESTIÓN DE LA INFORMACIÓN Y EL CONOCIMIENTO AMBIENTAL"/>
    <n v="0"/>
    <n v="0"/>
    <s v="SUBDIRECCIÓN DE SILVICULTURA, FLORA Y FAUNA SILVESTRE"/>
    <s v="CLAUDIA  PATRICIA PARDO ZAMORA"/>
    <n v="20220992"/>
    <n v="1153"/>
    <n v="44582"/>
    <n v="24102000"/>
    <n v="786"/>
    <n v="44584"/>
    <n v="24102000"/>
    <n v="0"/>
    <n v="2678000"/>
    <s v="SUBDIRECCIÓN CONTRACTUAL"/>
    <s v="CO-DC-11001"/>
    <s v="CARMEN ROCÍO GONZÁLEZ CANTOR - Subdirectora de Silvicultura, Flora y Fauna Silvestre"/>
    <n v="3778917"/>
    <s v="carmen.gonzalez@ambientebogota.gov.co"/>
    <s v="Av Caracas No. 54 - 38"/>
    <s v="NO"/>
    <s v="NO"/>
    <s v="NO"/>
    <s v="Arbolado urbano"/>
    <s v="CD=Contratación Directa"/>
    <n v="4954580000"/>
    <s v="CONTRATACIÓN DIRECTA (LEY 1150 DE 2007)"/>
    <n v="16417"/>
    <n v="0"/>
    <s v="EJECUTAR 115.000 ACTUACIONES TÉCNICAS O JURÍDICAS DE EVALUACIÓN, CONTROL, SEGUIMIENTO Y PREVENCIÓN SOBRE EL ARBOLADO URBANO DE BOGOTÁ D.C."/>
    <s v="EJECUTAR 115.000 ACTUACIONES TÉCNICAS O JURÍDICAS DE EVALUACIÓN, CONTROL, SEGUIMIENTO Y PREVENCIÓN SOBRE EL ARBOLADO URBANO DE BOGOTÁ D.C."/>
    <s v="OK"/>
    <n v="20220992"/>
    <s v="20220992"/>
    <s v="OK"/>
    <s v="CLAUDIA PATRICIA PARDO ZAMORA"/>
    <s v="CLAUDIA PATRICIA PARDO ZAMORA"/>
    <s v="OK"/>
    <s v="PRESTAR SERVICIOS DE APOYO A LA GESTION EN LAS ACTIVIDADES ADMINISTRATIVAS Y TECNICAS RELACIONADAS CON LA EVALUACION, CONTROL, SEGUIMIENTO Y PREVENCION SOBRE EL RECURSO ARBOREO DE LA CIUDAD"/>
    <s v="PRESTAR SERVICIOS DE APOYO A LA GESTION EN LAS ACTIVIDADES ADMINISTRATIVAS Y TECNICAS RELACIONADAS CON LA EVALUACION, CONTROL, SEGUIMIENTO Y PREVENCION SOBRE EL RECURSO ARBOREO DE LA CIUDAD"/>
    <s v="PRESTAR SERVICIOS DE APOYO A LA GESTION EN LAS ACTIVIDADES ADMINISTRATIVAS Y TECNICAS RELACIONADAS CON LA EVALUACION, CONTROL, SEGUIMIENTO Y PREVENCION SOBRE EL RECURSO ARBOREO DE LA CIUDAD"/>
    <s v="OKs"/>
    <s v="O232020200885940"/>
    <s v="O232020200885940"/>
    <s v="O232020200885940"/>
    <s v="OKs"/>
    <s v="1-100-F001"/>
    <s v="1-100-F001"/>
    <s v="1-100-F001"/>
    <s v="OKs"/>
    <n v="1153"/>
    <n v="1153"/>
    <s v="OK"/>
    <n v="24102000"/>
    <n v="24102000"/>
    <s v="OK"/>
    <n v="786"/>
    <n v="786"/>
    <s v="OK"/>
    <n v="24102000"/>
    <n v="24102000"/>
    <s v=""/>
    <s v="OK"/>
    <n v="2678000"/>
    <s v="EJECUCIÓN CONTRATO"/>
    <n v="2789"/>
    <n v="2789"/>
    <s v="Contratado"/>
    <n v="0"/>
    <n v="0"/>
  </r>
  <r>
    <s v="862022_7710"/>
    <s v="165832790"/>
    <n v="7710"/>
    <s v="862022_7710"/>
    <n v="862022"/>
    <n v="7710"/>
    <n v="16583"/>
    <n v="2790"/>
    <s v="EJECUTAR 115.000 ACTUACIONES TÉCNICAS O JURÍDICAS DE EVALUACIÓN, CONTROL, SEGUIMIENTO Y PREVENCIÓN SOBRE EL ARBOLADO URBANO DE BOGOTÁ D.C.  //  O232020200885954 - SERVICIOS DE PREPARACIÓN DE DOCUMENTOS Y OTROS SERVICIOS ESPECIALIZADOS DE APOYO A OFICINA  //  1-100-F001-VA-RECURSOS DISTRITO"/>
    <s v="O23011602330000007710"/>
    <s v="CONTROL A LOS FACTORES DE DETERIORO DEL ARBOLADO URBANO Y LA FLORA EN BOGOTÁ."/>
    <s v="ARBOLADO URBANO Y FLORA"/>
    <s v="237 - AUMENTAR EN UN 15% LAS ACTUACIONES TÉCNICAS O JURÍDICAS DE EVALUACIÓN, CONTROL, SEGUIMIENTO Y PREVENCIÓN PARA LA PROTECCIÓN Y CONSERVACIÓN DEL RECURSO ARBÓREO DE LA CIUDAD."/>
    <s v="AUMENTAR EL CONTROL A LOS FACTORES DE DETERIORO DEL ARBOLADO URBANO Y LA FLORA EN BOGOTÁ D.C."/>
    <s v="AUMENTAR LA GESTIÓN SOBRE EL ARBOLADO URBANO."/>
    <s v="EVALUACIÓN, CONTROL, SEGUIMIENTO Y PREVENCIÓN SOBRE EL ARBOLADO URBANO Y LA FLORA MADERABLE Y NO MADERABLE"/>
    <x v="0"/>
    <s v="O232020200885954"/>
    <s v="SERVICIOS DE PREPARACIÓN DE DOCUMENTOS Y OTROS SERVICIOS ESPECIALIZADOS DE APOYO A OFICINA"/>
    <s v="1-100-F001-VA-RECURSOS DISTRITO"/>
    <n v="0"/>
    <s v="PRESTAR SERVICIOS PROFESIONALES PARA LIDERAR EL GRUPO DE GESTIÓN DOCUMENTAL Y EXPEDIENTES A CARGO DE LA SSFFS."/>
    <s v="CCE-16"/>
    <s v="CONTRATACIÓN DIRECTA"/>
    <n v="0"/>
    <s v="SI"/>
    <s v="80111600"/>
    <n v="1"/>
    <n v="1"/>
    <n v="10"/>
    <n v="1"/>
    <n v="11"/>
    <n v="35070000"/>
    <n v="0"/>
    <n v="0"/>
    <n v="0"/>
    <s v="3204004_Documentos de lineamientos técnicos para la gestión de la información y el conocimiento ambiental"/>
    <s v="DOCUMENTOS DE LINEAMIENTOS TÉCNICOS PARA LA GESTIÓN DE LA INFORMACIÓN Y EL CONOCIMIENTO AMBIENTAL"/>
    <n v="0"/>
    <n v="0"/>
    <s v="SUBDIRECCIÓN DE SILVICULTURA, FLORA Y FAUNA SILVESTRE"/>
    <s v="MARIA  CAMILA  PINEDA  CHARRY"/>
    <n v="20220024"/>
    <n v="48"/>
    <n v="44565"/>
    <n v="35070000"/>
    <n v="101"/>
    <n v="44572"/>
    <n v="35070000"/>
    <n v="0"/>
    <n v="3507000"/>
    <s v="SUBDIRECCIÓN CONTRACTUAL"/>
    <s v="CO-DC-11001"/>
    <s v="CARMEN ROCÍO GONZÁLEZ CANTOR - Subdirectora de Silvicultura, Flora y Fauna Silvestre"/>
    <n v="3778917"/>
    <s v="carmen.gonzalez@ambientebogota.gov.co"/>
    <s v="Av Caracas No. 54 - 38"/>
    <s v="NO"/>
    <s v="NO"/>
    <s v="NO"/>
    <s v="Arbolado urbano"/>
    <s v="CD=Contratación Directa"/>
    <n v="4954580000"/>
    <s v="CONTRATACIÓN DIRECTA (LEY 1150 DE 2007)"/>
    <n v="16583"/>
    <n v="0"/>
    <s v="EJECUTAR 115.000 ACTUACIONES TÉCNICAS O JURÍDICAS DE EVALUACIÓN, CONTROL, SEGUIMIENTO Y PREVENCIÓN SOBRE EL ARBOLADO URBANO DE BOGOTÁ D.C."/>
    <s v="EJECUTAR 115.000 ACTUACIONES TÉCNICAS O JURÍDICAS DE EVALUACIÓN, CONTROL, SEGUIMIENTO Y PREVENCIÓN SOBRE EL ARBOLADO URBANO DE BOGOTÁ D.C."/>
    <s v="OK"/>
    <n v="20220024"/>
    <s v="20220024"/>
    <s v="OK"/>
    <s v="MARIA CAMILA PINEDA CHARRY"/>
    <s v="MARIA CAMILA PINEDA CHARRY"/>
    <s v="OK"/>
    <s v="PRESTAR SERVICIOS PROFESIONALES PARA LIDERAR EL GRUPO DE GESTION DOCUMENTAL Y EXPEDIENTES A CARGO DE LA SSFFS"/>
    <s v="PRESTAR SERVICIOS PROFESIONALES PARA LIDERAR EL GRUPO DE GESTION DOCUMENTAL Y EXPEDIENTES A CARGO DE LA SSFFS"/>
    <s v="PRESTAR SERVICIOS PROFESIONALES PARA LIDERAR EL GRUPO DE GESTION DOCUMENTAL Y EXPEDIENTES A CARGO DE LA SSFFS"/>
    <s v="OKs"/>
    <s v="O232020200885954"/>
    <s v="O232020200885954"/>
    <s v="O232020200885954"/>
    <s v="OKs"/>
    <s v="1-100-F001"/>
    <s v="1-100-F001"/>
    <s v="1-100-F001"/>
    <s v="OKs"/>
    <n v="48"/>
    <n v="48"/>
    <s v="OK"/>
    <n v="35070000"/>
    <n v="35070000"/>
    <s v="OK"/>
    <n v="101"/>
    <n v="101"/>
    <s v="OK"/>
    <n v="35070000"/>
    <n v="35070000"/>
    <s v=""/>
    <s v="OK"/>
    <n v="5728100"/>
    <s v="EJECUCIÓN CONTRATO"/>
    <n v="2790"/>
    <n v="2790"/>
    <s v="Contratado"/>
    <n v="0"/>
    <n v="0"/>
  </r>
  <r>
    <s v="872022_7710"/>
    <s v="166702783"/>
    <n v="7710"/>
    <s v="872022_7710"/>
    <n v="872022"/>
    <n v="7710"/>
    <n v="16670"/>
    <n v="2783"/>
    <s v="EJECUTAR 115.000 ACTUACIONES TÉCNICAS O JURÍDICAS DE EVALUACIÓN, CONTROL, SEGUIMIENTO Y PREVENCIÓN SOBRE EL ARBOLADO URBANO DE BOGOTÁ D.C.  //  O232020200668014 - SERVICIOS DE GESTIÓN DOCUMENTAL  //  1-100-F001-VA-RECURSOS DISTRITO"/>
    <s v="O23011602330000007710"/>
    <s v="CONTROL A LOS FACTORES DE DETERIORO DEL ARBOLADO URBANO Y LA FLORA EN BOGOTÁ."/>
    <s v="ARBOLADO URBANO Y FLORA"/>
    <s v="237 - AUMENTAR EN UN 15% LAS ACTUACIONES TÉCNICAS O JURÍDICAS DE EVALUACIÓN, CONTROL, SEGUIMIENTO Y PREVENCIÓN PARA LA PROTECCIÓN Y CONSERVACIÓN DEL RECURSO ARBÓREO DE LA CIUDAD."/>
    <s v="AUMENTAR EL CONTROL A LOS FACTORES DE DETERIORO DEL ARBOLADO URBANO Y LA FLORA EN BOGOTÁ D.C."/>
    <s v="AUMENTAR LA GESTIÓN SOBRE EL ARBOLADO URBANO."/>
    <s v="EVALUACIÓN, CONTROL, SEGUIMIENTO Y PREVENCIÓN SOBRE EL ARBOLADO URBANO Y LA FLORA MADERABLE Y NO MADERABLE"/>
    <x v="0"/>
    <s v="O232020200668014"/>
    <s v="SERVICIOS DE GESTIÓN DOCUMENTAL"/>
    <s v="1-100-F001-VA-RECURSOS DISTRITO"/>
    <n v="0"/>
    <s v="PRESTAR SERVICIOS DE APOYO A LA GESTIÓN PARA LA ADECUADA ADMINISTRACIÓN, ORGANIZACIÓN Y CONSERVACIÓN DE LOS EXPEDIENTES Y ARCHIVO DE GESTIÓN DOCUMENTAL Y EL TRÁMITE DE NOTIFICACIONES Y COMUNICACIONES DE ACTOS ADMINISTRATIVOS Y CONCEPTOS TÉCNICOS A CARGO DE LA SSFFS."/>
    <s v="CCE-16"/>
    <s v="CONTRATACIÓN DIRECTA"/>
    <n v="0"/>
    <s v="SI"/>
    <s v="80111600"/>
    <n v="1"/>
    <n v="1"/>
    <n v="10"/>
    <n v="1"/>
    <n v="11"/>
    <n v="21830000"/>
    <n v="0"/>
    <n v="0"/>
    <n v="0"/>
    <s v="3204004_Documentos de lineamientos técnicos para la gestión de la información y el conocimiento ambiental"/>
    <s v="DOCUMENTOS DE LINEAMIENTOS TÉCNICOS PARA LA GESTIÓN DE LA INFORMACIÓN Y EL CONOCIMIENTO AMBIENTAL"/>
    <n v="0"/>
    <n v="0"/>
    <s v="SUBDIRECCIÓN DE SILVICULTURA, FLORA Y FAUNA SILVESTRE"/>
    <s v="YURANI  MURILLO CORREA"/>
    <n v="20220412"/>
    <n v="276"/>
    <n v="44572"/>
    <n v="21830000"/>
    <n v="598"/>
    <n v="44582"/>
    <n v="21830000"/>
    <n v="0"/>
    <n v="2183000"/>
    <s v="SUBDIRECCIÓN CONTRACTUAL"/>
    <s v="CO-DC-11001"/>
    <s v="CARMEN ROCÍO GONZÁLEZ CANTOR - Subdirectora de Silvicultura, Flora y Fauna Silvestre"/>
    <n v="3778917"/>
    <s v="carmen.gonzalez@ambientebogota.gov.co"/>
    <s v="Av Caracas No. 54 - 38"/>
    <s v="NO"/>
    <s v="NO"/>
    <s v="NO"/>
    <s v="Arbolado urbano"/>
    <s v="CD=Contratación Directa"/>
    <n v="4954580000"/>
    <s v="CONTRATACIÓN DIRECTA (LEY 1150 DE 2007)"/>
    <n v="16670"/>
    <n v="0"/>
    <s v="EJECUTAR 115.000 ACTUACIONES TÉCNICAS O JURÍDICAS DE EVALUACIÓN, CONTROL, SEGUIMIENTO Y PREVENCIÓN SOBRE EL ARBOLADO URBANO DE BOGOTÁ D.C."/>
    <s v="EJECUTAR 115.000 ACTUACIONES TÉCNICAS O JURÍDICAS DE EVALUACIÓN, CONTROL, SEGUIMIENTO Y PREVENCIÓN SOBRE EL ARBOLADO URBANO DE BOGOTÁ D.C."/>
    <s v="OK"/>
    <n v="20220412"/>
    <s v="20220412"/>
    <s v="OK"/>
    <s v="YURANI MURILLO CORREA"/>
    <s v="YURANI MURILLO CORREA"/>
    <s v="OK"/>
    <s v="PRESTAR SERVICIOS DE APOYO A LA GESTION PARA LA ADECUADA ADMINISTRACION, ORGANIZACION Y CONSERVACION DE LOS EXPEDIENTES Y ARCHIVO DE GESTION DOCUMENTAL Y EL TRAMITE DE NOTIFICACIONES Y COMUNICACIONES DE ACTOS ADMINISTRATIVOS Y CONCEPTOS TECNICOS A CARGO DE LA SSFFS"/>
    <s v="PRESTAR SERVICIOS DE APOYO A LA GESTION PARA LA ADECUADA ADMINISTRACION, ORGANIZACION Y CONSERVACION DE LOS EXPEDIENTES Y ARCHIVO DE GESTION DOCUMENTAL Y EL TRAMITE DE NOTIFICACIONES Y COMUNICACIONES DE ACTOS ADMINISTRATIVOS Y CONCEPTOS TECNICOS A CARGO DE LA SSFFS"/>
    <s v="PRESTAR SERVICIOS DE APOYO A LA GESTION PARA LA ADECUADA ADMINISTRACION,ORGANIZACION Y CONSERVACION DE LOS EXPEDIENTES Y ARCHIVO DE GESTIONDOCUMENTAL Y EL TRAMITE DE NOTIFICACIONES Y COMUNICACIONES DE ACTOSADMINISTRATIVOS Y CONCEPTOS TECNICOS A CARGO DE LA SSFFS"/>
    <s v="OK-PAA-SIPSE-Validar PREDIS"/>
    <s v="O232020200668014"/>
    <s v="O232020200668014"/>
    <s v="O232020200668014"/>
    <s v="OKs"/>
    <s v="1-100-F001"/>
    <s v="1-100-F001"/>
    <s v="1-100-F001"/>
    <s v="OKs"/>
    <n v="276"/>
    <n v="276"/>
    <s v="OK"/>
    <n v="21830000"/>
    <n v="21830000"/>
    <s v="OK"/>
    <n v="598"/>
    <n v="598"/>
    <s v="OK"/>
    <n v="21830000"/>
    <n v="21830000"/>
    <s v=""/>
    <s v="OK"/>
    <n v="2692367"/>
    <s v="EJECUCIÓN CONTRATO"/>
    <n v="2783"/>
    <n v="2783"/>
    <s v="Contratado"/>
    <n v="0"/>
    <n v="0"/>
  </r>
  <r>
    <s v="882022_7710"/>
    <s v="167072783"/>
    <n v="7710"/>
    <s v="882022_7710"/>
    <n v="882022"/>
    <n v="7710"/>
    <n v="16707"/>
    <n v="2783"/>
    <s v="EJECUTAR 115.000 ACTUACIONES TÉCNICAS O JURÍDICAS DE EVALUACIÓN, CONTROL, SEGUIMIENTO Y PREVENCIÓN SOBRE EL ARBOLADO URBANO DE BOGOTÁ D.C.  //  O232020200668014 - SERVICIOS DE GESTIÓN DOCUMENTAL  //  1-100-F001-VA-RECURSOS DISTRITO"/>
    <s v="O23011602330000007710"/>
    <s v="CONTROL A LOS FACTORES DE DETERIORO DEL ARBOLADO URBANO Y LA FLORA EN BOGOTÁ."/>
    <s v="ARBOLADO URBANO Y FLORA"/>
    <s v="237 - AUMENTAR EN UN 15% LAS ACTUACIONES TÉCNICAS O JURÍDICAS DE EVALUACIÓN, CONTROL, SEGUIMIENTO Y PREVENCIÓN PARA LA PROTECCIÓN Y CONSERVACIÓN DEL RECURSO ARBÓREO DE LA CIUDAD."/>
    <s v="AUMENTAR EL CONTROL A LOS FACTORES DE DETERIORO DEL ARBOLADO URBANO Y LA FLORA EN BOGOTÁ D.C."/>
    <s v="AUMENTAR LA GESTIÓN SOBRE EL ARBOLADO URBANO."/>
    <s v="EVALUACIÓN, CONTROL, SEGUIMIENTO Y PREVENCIÓN SOBRE EL ARBOLADO URBANO Y LA FLORA MADERABLE Y NO MADERABLE"/>
    <x v="0"/>
    <s v="O232020200668014"/>
    <s v="SERVICIOS DE GESTIÓN DOCUMENTAL"/>
    <s v="1-100-F001-VA-RECURSOS DISTRITO"/>
    <n v="0"/>
    <s v="PRESTAR SERVICIOS DE APOYO A LA GESTIÓN PARA LA ADECUADA ADMINISTRACIÓN, ORGANIZACIÓN Y CONSERVACIÓN DE LOS EXPEDIENTES Y ARCHIVO DE GESTIÓN DOCUMENTAL Y EL TRÁMITE DE NOTIFICACIONES Y COMUNICACIONES DE ACTOS ADMINISTRATIVOS Y CONCEPTOS TÉCNICOS A CARGO DE LA SSFFS."/>
    <s v="CCE-16"/>
    <s v="CONTRATACIÓN DIRECTA"/>
    <n v="0"/>
    <s v="SI"/>
    <s v="80111600"/>
    <n v="1"/>
    <n v="1"/>
    <n v="10"/>
    <n v="1"/>
    <n v="11"/>
    <n v="21830000"/>
    <n v="0"/>
    <n v="0"/>
    <n v="0"/>
    <s v="3204004_Documentos de lineamientos técnicos para la gestión de la información y el conocimiento ambiental"/>
    <s v="DOCUMENTOS DE LINEAMIENTOS TÉCNICOS PARA LA GESTIÓN DE LA INFORMACIÓN Y EL CONOCIMIENTO AMBIENTAL"/>
    <n v="0"/>
    <n v="0"/>
    <s v="SUBDIRECCIÓN DE SILVICULTURA, FLORA Y FAUNA SILVESTRE"/>
    <s v="MARLEN ROCIO GONZALEZ  GARCIA"/>
    <n v="20220415"/>
    <n v="324"/>
    <n v="44573"/>
    <n v="21830000"/>
    <n v="557"/>
    <n v="44582"/>
    <n v="21830000"/>
    <n v="0"/>
    <n v="2183000"/>
    <s v="SUBDIRECCIÓN CONTRACTUAL"/>
    <s v="CO-DC-11001"/>
    <s v="CARMEN ROCÍO GONZÁLEZ CANTOR - Subdirectora de Silvicultura, Flora y Fauna Silvestre"/>
    <n v="3778917"/>
    <s v="carmen.gonzalez@ambientebogota.gov.co"/>
    <s v="Av Caracas No. 54 - 38"/>
    <s v="NO"/>
    <s v="NO"/>
    <s v="NO"/>
    <s v="Arbolado urbano"/>
    <s v="CD=Contratación Directa"/>
    <n v="4954580000"/>
    <s v="CONTRATACIÓN DIRECTA (LEY 1150 DE 2007)"/>
    <n v="16707"/>
    <n v="0"/>
    <s v="EJECUTAR 115.000 ACTUACIONES TÉCNICAS O JURÍDICAS DE EVALUACIÓN, CONTROL, SEGUIMIENTO Y PREVENCIÓN SOBRE EL ARBOLADO URBANO DE BOGOTÁ D.C."/>
    <s v="EJECUTAR 115.000 ACTUACIONES TÉCNICAS O JURÍDICAS DE EVALUACIÓN, CONTROL, SEGUIMIENTO Y PREVENCIÓN SOBRE EL ARBOLADO URBANO DE BOGOTÁ D.C."/>
    <s v="OK"/>
    <n v="20220415"/>
    <s v="20220415"/>
    <s v="OK"/>
    <s v="MARLEN ROCIO GONZALEZ GARCIA"/>
    <s v="MARLEN ROCIO GONZALEZ GARCIA"/>
    <s v="OK"/>
    <s v="PRESTAR SERVICIOS DE APOYO A LA GESTION PARA LA ADECUADA ADMINISTRACION, ORGANIZACION Y CONSERVACION DE LOS EXPEDIENTES Y ARCHIVO DE GESTION DOCUMENTAL Y EL TRAMITE DE NOTIFICACIONES Y COMUNICACIONES DE ACTOS ADMINISTRATIVOS Y CONCEPTOS TECNICOS A CARGO DE LA SSFFS"/>
    <s v="PRESTAR SERVICIOS DE APOYO A LA GESTION PARA LA ADECUADA ADMINISTRACION, ORGANIZACION Y CONSERVACION DE LOS EXPEDIENTES Y ARCHIVO DE GESTION DOCUMENTAL Y EL TRAMITE DE NOTIFICACIONES Y COMUNICACIONES DE ACTOS ADMINISTRATIVOS Y CONCEPTOS TECNICOS A CARGO DE LA SSFFS"/>
    <s v="PRESTAR SERVICIOS DE APOYO A LA GESTION PARA LA ADECUADA ADMINISTRACION, ORGANIZACION Y CONSERVACION DE LOS EXPEDIENTES Y ARCHIVO DE GESTION DOCUMENTAL Y EL TRAMITE DE NOTIFICACIONES Y COMUNICACIONES DE ACTOS ADMINISTRATIVOS Y CONCEPTOS TECNICOS A CARGO DE LA SSFFS"/>
    <s v="OKs"/>
    <s v="O232020200668014"/>
    <s v="O232020200668014"/>
    <s v="O232020200668014"/>
    <s v="OKs"/>
    <s v="1-100-F001"/>
    <s v="1-100-F001"/>
    <s v="1-100-F001"/>
    <s v="OKs"/>
    <n v="324"/>
    <n v="324"/>
    <s v="OK"/>
    <n v="21830000"/>
    <n v="21830000"/>
    <s v="OK"/>
    <n v="557"/>
    <n v="557"/>
    <s v="OK"/>
    <n v="21830000"/>
    <n v="21830000"/>
    <s v=""/>
    <s v="OK"/>
    <n v="2183000"/>
    <s v="EJECUCIÓN CONTRATO"/>
    <n v="2783"/>
    <n v="2783"/>
    <s v="Contratado"/>
    <n v="0"/>
    <n v="0"/>
  </r>
  <r>
    <s v="892022_7710"/>
    <s v="167342783"/>
    <n v="7710"/>
    <s v="892022_7710"/>
    <n v="892022"/>
    <n v="7710"/>
    <n v="16734"/>
    <n v="2783"/>
    <s v="EJECUTAR 115.000 ACTUACIONES TÉCNICAS O JURÍDICAS DE EVALUACIÓN, CONTROL, SEGUIMIENTO Y PREVENCIÓN SOBRE EL ARBOLADO URBANO DE BOGOTÁ D.C.  //  O232020200668014 - SERVICIOS DE GESTIÓN DOCUMENTAL  //  1-100-F001-VA-RECURSOS DISTRITO"/>
    <s v="O23011602330000007710"/>
    <s v="CONTROL A LOS FACTORES DE DETERIORO DEL ARBOLADO URBANO Y LA FLORA EN BOGOTÁ."/>
    <s v="ARBOLADO URBANO Y FLORA"/>
    <s v="237 - AUMENTAR EN UN 15% LAS ACTUACIONES TÉCNICAS O JURÍDICAS DE EVALUACIÓN, CONTROL, SEGUIMIENTO Y PREVENCIÓN PARA LA PROTECCIÓN Y CONSERVACIÓN DEL RECURSO ARBÓREO DE LA CIUDAD."/>
    <s v="AUMENTAR EL CONTROL A LOS FACTORES DE DETERIORO DEL ARBOLADO URBANO Y LA FLORA EN BOGOTÁ D.C."/>
    <s v="AUMENTAR LA GESTIÓN SOBRE EL ARBOLADO URBANO."/>
    <s v="EVALUACIÓN, CONTROL, SEGUIMIENTO Y PREVENCIÓN SOBRE EL ARBOLADO URBANO Y LA FLORA MADERABLE Y NO MADERABLE"/>
    <x v="0"/>
    <s v="O232020200668014"/>
    <s v="SERVICIOS DE GESTIÓN DOCUMENTAL"/>
    <s v="1-100-F001-VA-RECURSOS DISTRITO"/>
    <n v="0"/>
    <s v="PRESTAR SERVICIOS DE APOYO A LA GESTIÓN PARA LA ADECUADA ADMINISTRACIÓN, ORGANIZACIÓN Y CONSERVACIÓN DE LOS EXPEDIENTES Y ARCHIVO DE GESTIÓN DOCUMENTAL Y EL TRÁMITE DE NOTIFICACIONES Y COMUNICACIONES DE ACTOS ADMINISTRATIVOS Y CONCEPTOS TÉCNICOS A CARGO DE LA SSFFS."/>
    <s v="CCE-16"/>
    <s v="CONTRATACIÓN DIRECTA"/>
    <n v="0"/>
    <s v="SI"/>
    <s v="80111600"/>
    <n v="1"/>
    <n v="1"/>
    <n v="10"/>
    <n v="1"/>
    <n v="11"/>
    <n v="21830000"/>
    <n v="0"/>
    <n v="0"/>
    <n v="0"/>
    <s v="3204004_Documentos de lineamientos técnicos para la gestión de la información y el conocimiento ambiental"/>
    <s v="DOCUMENTOS DE LINEAMIENTOS TÉCNICOS PARA LA GESTIÓN DE LA INFORMACIÓN Y EL CONOCIMIENTO AMBIENTAL"/>
    <n v="0"/>
    <n v="0"/>
    <s v="SUBDIRECCIÓN DE SILVICULTURA, FLORA Y FAUNA SILVESTRE"/>
    <s v="ANGY KATHERINNE BOHORQUEZ VELANDIA"/>
    <n v="20220842"/>
    <n v="935"/>
    <n v="44580"/>
    <n v="21830000"/>
    <n v="913"/>
    <n v="44587"/>
    <n v="21830000"/>
    <n v="0"/>
    <n v="2183000"/>
    <s v="SUBDIRECCIÓN CONTRACTUAL"/>
    <s v="CO-DC-11001"/>
    <s v="CARMEN ROCÍO GONZÁLEZ CANTOR - Subdirectora de Silvicultura, Flora y Fauna Silvestre"/>
    <n v="3778917"/>
    <s v="carmen.gonzalez@ambientebogota.gov.co"/>
    <s v="Av Caracas No. 54 - 38"/>
    <s v="NO"/>
    <s v="NO"/>
    <s v="NO"/>
    <s v="Arbolado urbano"/>
    <s v="CD=Contratación Directa"/>
    <n v="4954580000"/>
    <s v="CONTRATACIÓN DIRECTA (LEY 1150 DE 2007)"/>
    <n v="16734"/>
    <n v="0"/>
    <s v="EJECUTAR 115.000 ACTUACIONES TÉCNICAS O JURÍDICAS DE EVALUACIÓN, CONTROL, SEGUIMIENTO Y PREVENCIÓN SOBRE EL ARBOLADO URBANO DE BOGOTÁ D.C."/>
    <s v="EJECUTAR 115.000 ACTUACIONES TÉCNICAS O JURÍDICAS DE EVALUACIÓN, CONTROL, SEGUIMIENTO Y PREVENCIÓN SOBRE EL ARBOLADO URBANO DE BOGOTÁ D.C."/>
    <s v="OK"/>
    <n v="20220842"/>
    <s v="20220842"/>
    <s v="OK"/>
    <s v="ANGY KATHERINNE BOHORQUEZ VELANDIA"/>
    <s v="ANGY KATHERINNE BOHORQUEZ VELANDIA"/>
    <s v="OK"/>
    <s v="PRESTAR SERVICIOS DE APOYO A LA GESTION PARA LA ADECUADA ADMINISTRACION, ORGANIZACION Y CONSERVACION DE LOS EXPEDIENTES Y ARCHIVO DE GESTION DOCUMENTAL Y EL TRAMITE DE NOTIFICACIONES Y COMUNICACIONES DE ACTOS ADMINISTRATIVOS Y CONCEPTOS TECNICOS A CARGO DE LA SSFFS"/>
    <s v="PRESTAR SERVICIOS DE APOYO A LA GESTION PARA LA ADECUADA ADMINISTRACION, ORGANIZACION Y CONSERVACION DE LOS EXPEDIENTES Y ARCHIVO DE GESTION DOCUMENTAL Y EL TRAMITE DE NOTIFICACIONES Y COMUNICACIONES DE ACTOS ADMINISTRATIVOS Y CONCEPTOS TECNICOS A CARGO DE LA SSFFS"/>
    <s v="PRESTAR SERVICIOS DE APOYO A LA GESTION PARA LA ADECUADA ADMINISTRACION, ORGANIZACION Y CONSERVACION DE LOS EXPEDIENTES Y ARCHIVO DE GESTION DOCUMENTAL Y EL TRAMITE DE NOTIFICACIONES Y COMUNICACIONES DE ACTOS ADMINISTRATIVOS Y CONCEPTOS TECNICOS A CARGO DE LA SSFFS"/>
    <s v="OKs"/>
    <s v="O232020200668014"/>
    <s v="O232020200668014"/>
    <s v="O232020200668014"/>
    <s v="OKs"/>
    <s v="1-100-F001"/>
    <s v="1-100-F001"/>
    <s v="1-100-F001"/>
    <s v="OKs"/>
    <n v="935"/>
    <n v="935"/>
    <s v="OK"/>
    <n v="21830000"/>
    <n v="21830000"/>
    <s v="OK"/>
    <n v="913"/>
    <n v="913"/>
    <s v="OK"/>
    <n v="21830000"/>
    <n v="21830000"/>
    <s v=""/>
    <s v="OK"/>
    <n v="2183000"/>
    <s v="EJECUCIÓN CONTRATO"/>
    <n v="2783"/>
    <n v="2783"/>
    <s v="Contratado"/>
    <n v="0"/>
    <n v="0"/>
  </r>
  <r>
    <s v="902022_7710"/>
    <s v="167532783"/>
    <n v="7710"/>
    <s v="902022_7710"/>
    <n v="902022"/>
    <n v="7710"/>
    <n v="16753"/>
    <n v="2783"/>
    <s v="EJECUTAR 115.000 ACTUACIONES TÉCNICAS O JURÍDICAS DE EVALUACIÓN, CONTROL, SEGUIMIENTO Y PREVENCIÓN SOBRE EL ARBOLADO URBANO DE BOGOTÁ D.C.  //  O232020200668014 - SERVICIOS DE GESTIÓN DOCUMENTAL  //  1-100-F001-VA-RECURSOS DISTRITO"/>
    <s v="O23011602330000007710"/>
    <s v="CONTROL A LOS FACTORES DE DETERIORO DEL ARBOLADO URBANO Y LA FLORA EN BOGOTÁ."/>
    <s v="ARBOLADO URBANO Y FLORA"/>
    <s v="237 - AUMENTAR EN UN 15% LAS ACTUACIONES TÉCNICAS O JURÍDICAS DE EVALUACIÓN, CONTROL, SEGUIMIENTO Y PREVENCIÓN PARA LA PROTECCIÓN Y CONSERVACIÓN DEL RECURSO ARBÓREO DE LA CIUDAD."/>
    <s v="AUMENTAR EL CONTROL A LOS FACTORES DE DETERIORO DEL ARBOLADO URBANO Y LA FLORA EN BOGOTÁ D.C."/>
    <s v="AUMENTAR LA GESTIÓN SOBRE EL ARBOLADO URBANO."/>
    <s v="EVALUACIÓN, CONTROL, SEGUIMIENTO Y PREVENCIÓN SOBRE EL ARBOLADO URBANO Y LA FLORA MADERABLE Y NO MADERABLE"/>
    <x v="0"/>
    <s v="O232020200668014"/>
    <s v="SERVICIOS DE GESTIÓN DOCUMENTAL"/>
    <s v="1-100-F001-VA-RECURSOS DISTRITO"/>
    <n v="0"/>
    <s v="PRESTAR SERVICIOS DE APOYO A LA GESTIÓN PARA LA ADECUADA ADMINISTRACIÓN, ORGANIZACIÓN Y CONSERVACIÓN DE LOS EXPEDIENTES Y ARCHIVO DE GESTIÓN DOCUMENTAL Y EL TRÁMITE DE NOTIFICACIONES Y COMUNICACIONES DE ACTOS ADMINISTRATIVOS Y CONCEPTOS TÉCNICOS A CARGO DE LA SSFFS."/>
    <s v="CCE-16"/>
    <s v="CONTRATACIÓN DIRECTA"/>
    <n v="0"/>
    <s v="SI"/>
    <s v="80111600"/>
    <n v="1"/>
    <n v="1"/>
    <n v="10"/>
    <n v="1"/>
    <n v="11"/>
    <n v="21830000"/>
    <n v="0"/>
    <n v="0"/>
    <n v="0"/>
    <s v="3204004_Documentos de lineamientos técnicos para la gestión de la información y el conocimiento ambiental"/>
    <s v="DOCUMENTOS DE LINEAMIENTOS TÉCNICOS PARA LA GESTIÓN DE LA INFORMACIÓN Y EL CONOCIMIENTO AMBIENTAL"/>
    <n v="0"/>
    <n v="0"/>
    <s v="SUBDIRECCIÓN DE SILVICULTURA, FLORA Y FAUNA SILVESTRE"/>
    <s v="JUAN CAMILO AREVALO PEÑA"/>
    <n v="20220556"/>
    <n v="670"/>
    <n v="44578"/>
    <n v="21830000"/>
    <n v="689"/>
    <n v="44583"/>
    <n v="21830000"/>
    <n v="0"/>
    <n v="2183000"/>
    <s v="SUBDIRECCIÓN CONTRACTUAL"/>
    <s v="CO-DC-11001"/>
    <s v="CARMEN ROCÍO GONZÁLEZ CANTOR - Subdirectora de Silvicultura, Flora y Fauna Silvestre"/>
    <n v="3778917"/>
    <s v="carmen.gonzalez@ambientebogota.gov.co"/>
    <s v="Av Caracas No. 54 - 38"/>
    <s v="NO"/>
    <s v="NO"/>
    <s v="NO"/>
    <s v="Arbolado urbano"/>
    <s v="CD=Contratación Directa"/>
    <n v="4954580000"/>
    <s v="CONTRATACIÓN DIRECTA (LEY 1150 DE 2007)"/>
    <n v="16753"/>
    <n v="0"/>
    <s v="EJECUTAR 115.000 ACTUACIONES TÉCNICAS O JURÍDICAS DE EVALUACIÓN, CONTROL, SEGUIMIENTO Y PREVENCIÓN SOBRE EL ARBOLADO URBANO DE BOGOTÁ D.C."/>
    <s v="EJECUTAR 115.000 ACTUACIONES TÉCNICAS O JURÍDICAS DE EVALUACIÓN, CONTROL, SEGUIMIENTO Y PREVENCIÓN SOBRE EL ARBOLADO URBANO DE BOGOTÁ D.C."/>
    <s v="OK"/>
    <n v="20220556"/>
    <s v="20220556"/>
    <s v="OK"/>
    <s v="JUAN CAMILO AREVALO PEÑA"/>
    <s v="JUAN CAMILO AREVALO PEÑA"/>
    <s v="OK"/>
    <s v="PRESTAR SERVICIOS DE APOYO A LA GESTION PARA LA ADECUADA ADMINISTRACION, ORGANIZACION Y CONSERVACION DE LOS EXPEDIENTES Y ARCHIVO DE GESTION DOCUMENTAL Y EL TRAMITE DE NOTIFICACIONES Y COMUNICACIONES DE ACTOS ADMINISTRATIVOS Y CONCEPTOS TECNICOS A CARGO DE LA SSFFS"/>
    <s v="PRESTAR SERVICIOS DE APOYO A LA GESTION PARA LA ADECUADA ADMINISTRACION, ORGANIZACION Y CONSERVACION DE LOS EXPEDIENTES Y ARCHIVO DE GESTION DOCUMENTAL Y EL TRAMITE DE NOTIFICACIONES Y COMUNICACIONES DE ACTOS ADMINISTRATIVOS Y CONCEPTOS TECNICOS A CARGO DE LA SSFFS"/>
    <s v="PRESTAR SERVICIOS DE APOYO A LA GESTION PARA LA ADECUADA ADMINISTRACION, ORGANIZACION Y CONSERVACION DE LOS EXPEDIENTES Y ARCHIVO DE GESTION DOCUMENTAL Y EL TRAMITE DE NOTIFICACIONES Y COMUNICACIONES DE ACTOS ADMINISTRATIVOS Y CONCEPTOS TECNICOS A CARGO DE LA SSFFS"/>
    <s v="OKs"/>
    <s v="O232020200668014"/>
    <s v="O232020200668014"/>
    <s v="O232020200668014"/>
    <s v="OKs"/>
    <s v="1-100-F001"/>
    <s v="1-100-F001"/>
    <s v="1-100-F001"/>
    <s v="OKs"/>
    <n v="670"/>
    <n v="670"/>
    <s v="OK"/>
    <n v="21830000"/>
    <n v="21830000"/>
    <s v="OK"/>
    <n v="689"/>
    <n v="689"/>
    <s v="OK"/>
    <n v="21830000"/>
    <n v="21830000"/>
    <s v=""/>
    <s v="OK"/>
    <n v="2619600"/>
    <s v="EJECUCIÓN CONTRATO"/>
    <n v="2783"/>
    <n v="2783"/>
    <s v="Contratado"/>
    <n v="0"/>
    <n v="0"/>
  </r>
  <r>
    <s v="912022_7710"/>
    <s v="167892783"/>
    <n v="7710"/>
    <s v="912022_7710"/>
    <n v="912022"/>
    <n v="7710"/>
    <n v="16789"/>
    <n v="2783"/>
    <s v="EJECUTAR 115.000 ACTUACIONES TÉCNICAS O JURÍDICAS DE EVALUACIÓN, CONTROL, SEGUIMIENTO Y PREVENCIÓN SOBRE EL ARBOLADO URBANO DE BOGOTÁ D.C.  //  O232020200668014 - SERVICIOS DE GESTIÓN DOCUMENTAL  //  1-100-F001-VA-RECURSOS DISTRITO"/>
    <s v="O23011602330000007710"/>
    <s v="CONTROL A LOS FACTORES DE DETERIORO DEL ARBOLADO URBANO Y LA FLORA EN BOGOTÁ."/>
    <s v="ARBOLADO URBANO Y FLORA"/>
    <s v="237 - AUMENTAR EN UN 15% LAS ACTUACIONES TÉCNICAS O JURÍDICAS DE EVALUACIÓN, CONTROL, SEGUIMIENTO Y PREVENCIÓN PARA LA PROTECCIÓN Y CONSERVACIÓN DEL RECURSO ARBÓREO DE LA CIUDAD."/>
    <s v="AUMENTAR EL CONTROL A LOS FACTORES DE DETERIORO DEL ARBOLADO URBANO Y LA FLORA EN BOGOTÁ D.C."/>
    <s v="AUMENTAR LA GESTIÓN SOBRE EL ARBOLADO URBANO."/>
    <s v="EVALUACIÓN, CONTROL, SEGUIMIENTO Y PREVENCIÓN SOBRE EL ARBOLADO URBANO Y LA FLORA MADERABLE Y NO MADERABLE"/>
    <x v="0"/>
    <s v="O232020200668014"/>
    <s v="SERVICIOS DE GESTIÓN DOCUMENTAL"/>
    <s v="1-100-F001-VA-RECURSOS DISTRITO"/>
    <n v="0"/>
    <s v="PRESTAR SERVICIOS DE APOYO A LA GESTIÓN PARA LA ADECUADA ADMINISTRACIÓN, ORGANIZACIÓN Y CONSERVACIÓN DE LOS EXPEDIENTES Y ARCHIVO DE GESTIÓN DOCUMENTAL Y EL TRÁMITE DE NOTIFICACIONES Y COMUNICACIONES DE ACTOS ADMINISTRATIVOS Y CONCEPTOS TÉCNICOS A CARGO DE LA SSFFS."/>
    <s v="CCE-16"/>
    <s v="CONTRATACIÓN DIRECTA"/>
    <n v="0"/>
    <s v="SI"/>
    <s v="80111600"/>
    <n v="1"/>
    <n v="1"/>
    <n v="9"/>
    <n v="1"/>
    <n v="10"/>
    <n v="19647000"/>
    <n v="0"/>
    <n v="0"/>
    <n v="0"/>
    <s v="3204004_Documentos de lineamientos técnicos para la gestión de la información y el conocimiento ambiental"/>
    <s v="DOCUMENTOS DE LINEAMIENTOS TÉCNICOS PARA LA GESTIÓN DE LA INFORMACIÓN Y EL CONOCIMIENTO AMBIENTAL"/>
    <n v="0"/>
    <n v="0"/>
    <s v="SUBDIRECCIÓN DE SILVICULTURA, FLORA Y FAUNA SILVESTRE"/>
    <s v="PAULA ANDREA CADENA BARRIOS "/>
    <n v="20220491"/>
    <n v="540"/>
    <n v="44578"/>
    <n v="19647000"/>
    <n v="793"/>
    <n v="44584"/>
    <n v="19647000"/>
    <n v="0"/>
    <n v="2183000"/>
    <s v="SUBDIRECCIÓN CONTRACTUAL"/>
    <s v="CO-DC-11001"/>
    <s v="CARMEN ROCÍO GONZÁLEZ CANTOR - Subdirectora de Silvicultura, Flora y Fauna Silvestre"/>
    <n v="3778917"/>
    <s v="carmen.gonzalez@ambientebogota.gov.co"/>
    <s v="Av Caracas No. 54 - 38"/>
    <s v="NO"/>
    <s v="NO"/>
    <s v="NO"/>
    <s v="Arbolado urbano"/>
    <s v="CD=Contratación Directa"/>
    <n v="4954580000"/>
    <s v="CONTRATACIÓN DIRECTA (LEY 1150 DE 2007)"/>
    <n v="16789"/>
    <n v="0"/>
    <s v="EJECUTAR 115.000 ACTUACIONES TÉCNICAS O JURÍDICAS DE EVALUACIÓN, CONTROL, SEGUIMIENTO Y PREVENCIÓN SOBRE EL ARBOLADO URBANO DE BOGOTÁ D.C."/>
    <s v="EJECUTAR 115.000 ACTUACIONES TÉCNICAS O JURÍDICAS DE EVALUACIÓN, CONTROL, SEGUIMIENTO Y PREVENCIÓN SOBRE EL ARBOLADO URBANO DE BOGOTÁ D.C."/>
    <s v="OK"/>
    <n v="20220491"/>
    <s v="20220491"/>
    <s v="OK"/>
    <s v="PAULA ANDREA CADENA BARRIOS"/>
    <s v="PAULA ANDREA CADENA BARRIOS"/>
    <s v="OK"/>
    <s v="PRESTAR SERVICIOS DE APOYO A LA GESTION PARA LA ADECUADA ADMINISTRACION, ORGANIZACION Y CONSERVACION DE LOS EXPEDIENTES Y ARCHIVO DE GESTION DOCUMENTAL Y EL TRAMITE DE NOTIFICACIONES Y COMUNICACIONES DE ACTOS ADMINISTRATIVOS Y CONCEPTOS TECNICOS A CARGO DE LA SSFFS"/>
    <s v="PRESTAR SERVICIOS DE APOYO A LA GESTION PARA LA ADECUADA ADMINISTRACION, ORGANIZACION Y CONSERVACION DE LOS EXPEDIENTES Y ARCHIVO DE GESTION DOCUMENTAL Y EL TRAMITE DE NOTIFICACIONES Y COMUNICACIONES DE ACTOS ADMINISTRATIVOS Y CONCEPTOS TECNICOS A CARGO DE LA SSFFS"/>
    <s v="PRESTAR SERVICIOS DE APOYO A LA GESTION PARA LA ADECUADA ADMINISTRACION, ORGANIZACION Y CONSERVACION DE LOS EXPEDIENTES Y ARCHIVO DE GESTION DOCUMENTAL Y EL TRAMITE DE NOTIFICACIONES Y COMUNICACIONES DE ACTOS ADMINISTRATIVOS Y CONCEPTOS TECNICOS A CARGO DE LA SSFFS"/>
    <s v="OKs"/>
    <s v="O232020200668014"/>
    <s v="O232020200668014"/>
    <s v="O232020200668014"/>
    <s v="OKs"/>
    <s v="1-100-F001"/>
    <s v="1-100-F001"/>
    <s v="1-100-F001"/>
    <s v="OKs"/>
    <n v="540"/>
    <n v="540"/>
    <s v="OK"/>
    <n v="19647000"/>
    <n v="19647000"/>
    <s v="OK"/>
    <n v="793"/>
    <n v="793"/>
    <s v="OK"/>
    <n v="19647000"/>
    <n v="19647000"/>
    <s v=""/>
    <s v="OK"/>
    <n v="0"/>
    <s v="EJECUCIÓN CONTRATO"/>
    <n v="2783"/>
    <n v="2783"/>
    <s v="Contratado"/>
    <n v="0"/>
    <n v="0"/>
  </r>
  <r>
    <s v="922022_7710"/>
    <s v="168422783"/>
    <n v="7710"/>
    <s v="922022_7710"/>
    <n v="922022"/>
    <n v="7710"/>
    <n v="16842"/>
    <n v="2783"/>
    <s v="EJECUTAR 115.000 ACTUACIONES TÉCNICAS O JURÍDICAS DE EVALUACIÓN, CONTROL, SEGUIMIENTO Y PREVENCIÓN SOBRE EL ARBOLADO URBANO DE BOGOTÁ D.C.  //  O232020200668014 - SERVICIOS DE GESTIÓN DOCUMENTAL  //  1-100-F001-VA-RECURSOS DISTRITO"/>
    <s v="O23011602330000007710"/>
    <s v="CONTROL A LOS FACTORES DE DETERIORO DEL ARBOLADO URBANO Y LA FLORA EN BOGOTÁ."/>
    <s v="ARBOLADO URBANO Y FLORA"/>
    <s v="237 - AUMENTAR EN UN 15% LAS ACTUACIONES TÉCNICAS O JURÍDICAS DE EVALUACIÓN, CONTROL, SEGUIMIENTO Y PREVENCIÓN PARA LA PROTECCIÓN Y CONSERVACIÓN DEL RECURSO ARBÓREO DE LA CIUDAD."/>
    <s v="AUMENTAR EL CONTROL A LOS FACTORES DE DETERIORO DEL ARBOLADO URBANO Y LA FLORA EN BOGOTÁ D.C."/>
    <s v="AUMENTAR LA GESTIÓN SOBRE EL ARBOLADO URBANO."/>
    <s v="EVALUACIÓN, CONTROL, SEGUIMIENTO Y PREVENCIÓN SOBRE EL ARBOLADO URBANO Y LA FLORA MADERABLE Y NO MADERABLE"/>
    <x v="0"/>
    <s v="O232020200668014"/>
    <s v="SERVICIOS DE GESTIÓN DOCUMENTAL"/>
    <s v="1-100-F001-VA-RECURSOS DISTRITO"/>
    <n v="0"/>
    <s v="PRESTAR SERVICIOS DE APOYO A LA GESTIÓN PARA LA ADECUADA ADMINISTRACIÓN, ORGANIZACIÓN Y CONSERVACIÓN DE LOS EXPEDIENTES Y ARCHIVO DE GESTIÓN DOCUMENTAL Y EL TRÁMITE DE NOTIFICACIONES Y COMUNICACIONES DE ACTOS ADMINISTRATIVOS Y CONCEPTOS TÉCNICOS A CARGO DE LA SSFFS."/>
    <s v="CCE-16"/>
    <s v="CONTRATACIÓN DIRECTA"/>
    <n v="0"/>
    <s v="SI"/>
    <s v="80111600"/>
    <n v="1"/>
    <n v="1"/>
    <n v="9"/>
    <n v="1"/>
    <n v="10"/>
    <n v="19647000"/>
    <n v="0"/>
    <n v="0"/>
    <n v="0"/>
    <s v="3204004_Documentos de lineamientos técnicos para la gestión de la información y el conocimiento ambiental"/>
    <s v="DOCUMENTOS DE LINEAMIENTOS TÉCNICOS PARA LA GESTIÓN DE LA INFORMACIÓN Y EL CONOCIMIENTO AMBIENTAL"/>
    <n v="0"/>
    <n v="0"/>
    <s v="SUBDIRECCIÓN DE SILVICULTURA, FLORA Y FAUNA SILVESTRE"/>
    <s v="GONZALO  CHACON SACHICA"/>
    <n v="20220779"/>
    <n v="754"/>
    <n v="44579"/>
    <n v="19647000"/>
    <n v="712"/>
    <n v="44584"/>
    <n v="19647000"/>
    <n v="0"/>
    <n v="2183000"/>
    <s v="SUBDIRECCIÓN CONTRACTUAL"/>
    <s v="CO-DC-11001"/>
    <s v="CARMEN ROCÍO GONZÁLEZ CANTOR - Subdirectora de Silvicultura, Flora y Fauna Silvestre"/>
    <n v="3778917"/>
    <s v="carmen.gonzalez@ambientebogota.gov.co"/>
    <s v="Av Caracas No. 54 - 38"/>
    <s v="NO"/>
    <s v="NO"/>
    <s v="NO"/>
    <s v="Arbolado urbano"/>
    <s v="CD=Contratación Directa"/>
    <n v="4954580000"/>
    <s v="CONTRATACIÓN DIRECTA (LEY 1150 DE 2007)"/>
    <n v="16842"/>
    <n v="0"/>
    <s v="EJECUTAR 115.000 ACTUACIONES TÉCNICAS O JURÍDICAS DE EVALUACIÓN, CONTROL, SEGUIMIENTO Y PREVENCIÓN SOBRE EL ARBOLADO URBANO DE BOGOTÁ D.C."/>
    <s v="EJECUTAR 115.000 ACTUACIONES TÉCNICAS O JURÍDICAS DE EVALUACIÓN, CONTROL, SEGUIMIENTO Y PREVENCIÓN SOBRE EL ARBOLADO URBANO DE BOGOTÁ D.C."/>
    <s v="OK"/>
    <n v="20220779"/>
    <s v="20220779"/>
    <s v="OK"/>
    <s v="GONZALO CHACON SACHICA"/>
    <s v="GONZALO CHACON SACHICA"/>
    <s v="OK"/>
    <s v="PRESTAR SERVICIOS DE APOYO A LA GESTION PARA LA ADECUADA ADMINISTRACION, ORGANIZACION Y CONSERVACION DE LOS EXPEDIENTES Y ARCHIVO DE GESTION DOCUMENTAL Y EL TRAMITE DE NOTIFICACIONES Y COMUNICACIONES DE ACTOS ADMINISTRATIVOS Y CONCEPTOS TECNICOS A CARGO DE LA SSFFS"/>
    <s v="PRESTAR SERVICIOS DE APOYO A LA GESTION PARA LA ADECUADA ADMINISTRACION, ORGANIZACION Y CONSERVACION DE LOS EXPEDIENTES Y ARCHIVO DE GESTION DOCUMENTAL Y EL TRAMITE DE NOTIFICACIONES Y COMUNICACIONES DE ACTOS ADMINISTRATIVOS Y CONCEPTOS TECNICOS A CARGO DE LA SSFFS"/>
    <s v="PRESTAR SERVICIOS DE APOYO A LA GESTION PARA LA ADECUADA ADMINISTRACION,ORGANIZACION Y CONSERVACION DE LOS EXPEDIENTES Y ARCHIVO DE GESTIONDOCUMENTAL Y EL TRAMITE DE NOTIFICACIONES Y COMUNICACIONES DE ACTOSADMINISTRATIVOS Y CONCEPTOS TECNICOS A CARGO DE LA SSFFS"/>
    <s v="OK-PAA-SIPSE-Validar PREDIS"/>
    <s v="O232020200668014"/>
    <s v="O232020200668014"/>
    <s v="O232020200668014"/>
    <s v="OKs"/>
    <s v="1-100-F001"/>
    <s v="1-100-F001"/>
    <s v="1-100-F001"/>
    <s v="OKs"/>
    <n v="754"/>
    <n v="754"/>
    <s v="OK"/>
    <n v="19647000"/>
    <n v="19647000"/>
    <s v="OK"/>
    <n v="712"/>
    <n v="712"/>
    <s v="OK"/>
    <n v="19647000"/>
    <n v="19647000"/>
    <s v=""/>
    <s v="OK"/>
    <n v="2183000"/>
    <s v="EJECUCIÓN CONTRATO"/>
    <n v="2783"/>
    <n v="2783"/>
    <s v="Contratado"/>
    <n v="0"/>
    <n v="0"/>
  </r>
  <r>
    <s v="932022_7710"/>
    <s v="2790"/>
    <n v="7710"/>
    <s v="932022_7710"/>
    <n v="932022"/>
    <n v="7710"/>
    <s v=""/>
    <n v="2790"/>
    <s v="EJECUTAR 115.000 ACTUACIONES TÉCNICAS O JURÍDICAS DE EVALUACIÓN, CONTROL, SEGUIMIENTO Y PREVENCIÓN SOBRE EL ARBOLADO URBANO DE BOGOTÁ D.C.  //  O232020200885954 - SERVICIOS DE PREPARACIÓN DE DOCUMENTOS Y OTROS SERVICIOS ESPECIALIZADOS DE APOYO A OFICINA  //  1-100-F001-VA-RECURSOS DISTRITO"/>
    <s v="O23011602330000007710"/>
    <s v="CONTROL A LOS FACTORES DE DETERIORO DEL ARBOLADO URBANO Y LA FLORA EN BOGOTÁ."/>
    <s v="ARBOLADO URBANO Y FLORA"/>
    <s v="237 - AUMENTAR EN UN 15% LAS ACTUACIONES TÉCNICAS O JURÍDICAS DE EVALUACIÓN, CONTROL, SEGUIMIENTO Y PREVENCIÓN PARA LA PROTECCIÓN Y CONSERVACIÓN DEL RECURSO ARBÓREO DE LA CIUDAD."/>
    <s v="AUMENTAR EL CONTROL A LOS FACTORES DE DETERIORO DEL ARBOLADO URBANO Y LA FLORA EN BOGOTÁ D.C."/>
    <s v="AUMENTAR LA GESTIÓN SOBRE EL ARBOLADO URBANO."/>
    <s v="EVALUACIÓN, CONTROL, SEGUIMIENTO Y PREVENCIÓN SOBRE EL ARBOLADO URBANO Y LA FLORA MADERABLE Y NO MADERABLE"/>
    <x v="0"/>
    <s v="O232020200885954"/>
    <s v="SERVICIOS DE PREPARACIÓN DE DOCUMENTOS Y OTROS SERVICIOS ESPECIALIZADOS DE APOYO A OFICINA"/>
    <s v="1-100-F001-VA-RECURSOS DISTRITO"/>
    <n v="0"/>
    <s v="PRESTAR SERVICIOS PROFESIONALES PARA LA REVISIÓN DE LOS DOCUMENTOS GENERADOS EN EL TRÁMITE DE NOTIFICACIÓN, COMUNICACIÓN Y PUBLICACIÓN DE LOS ACTOS ADMINISTRATIVOS EMANADOS POR LA SDA EN DESARROLLO DEL PROCESO DE EVALUACIÓN CONTROL Y SEGUIMIENTO AL ARBOLADO URBANO."/>
    <s v="CCE-16"/>
    <s v="CONTRATACIÓN DIRECTA"/>
    <n v="0"/>
    <s v="SI"/>
    <s v="80111600"/>
    <n v="6"/>
    <n v="6"/>
    <n v="6"/>
    <n v="1"/>
    <n v="12"/>
    <n v="45540000"/>
    <n v="0"/>
    <n v="0"/>
    <n v="0"/>
    <s v="3204004_Documentos de lineamientos técnicos para la gestión de la información y el conocimiento ambiental"/>
    <s v="DOCUMENTOS DE LINEAMIENTOS TÉCNICOS PARA LA GESTIÓN DE LA INFORMACIÓN Y EL CONOCIMIENTO AMBIENTAL"/>
    <n v="0"/>
    <n v="0"/>
    <s v="SUBDIRECCIÓN DE SILVICULTURA, FLORA Y FAUNA SILVESTRE"/>
    <s v=""/>
    <s v=""/>
    <s v=""/>
    <s v=""/>
    <n v="0"/>
    <s v=""/>
    <s v=""/>
    <n v="0"/>
    <n v="0"/>
    <n v="7590000"/>
    <s v="SUBDIRECCIÓN CONTRACTUAL"/>
    <s v="CO-DC-11001"/>
    <s v="CARMEN ROCÍO GONZÁLEZ CANTOR - Subdirectora de Silvicultura, Flora y Fauna Silvestre"/>
    <n v="3778917"/>
    <s v="carmen.gonzalez@ambientebogota.gov.co"/>
    <s v="Av Caracas No. 54 - 38"/>
    <s v="NO"/>
    <s v="NO"/>
    <s v="NO"/>
    <s v="Arbolado urbano"/>
    <s v="CD=Contratación Directa"/>
    <n v="4954580000"/>
    <s v=""/>
    <s v=""/>
    <n v="0"/>
    <s v="EJECUTAR 115.000 ACTUACIONES TÉCNICAS O JURÍDICAS DE EVALUACIÓN, CONTROL, SEGUIMIENTO Y PREVENCIÓN SOBRE EL ARBOLADO URBANO DE BOGOTÁ D.C."/>
    <s v=""/>
    <s v=""/>
    <s v=""/>
    <s v=""/>
    <s v=""/>
    <s v=""/>
    <s v=""/>
    <s v=""/>
    <s v="PRESTAR SERVICIOS PROFESIONALES PARA LA REVISION DE LOS DOCUMENTOS GENERADOS EN EL TRAMITE DE NOTIFICACION, COMUNICACION Y PUBLICACION DE LOS ACTOS ADMINISTRATIVOS EMANADOS POR LA SDA EN DESARROLLO DEL PROCESO DE EVALUACION CONTROL Y SEGUIMIENTO AL ARBOLADO URBANO"/>
    <s v=""/>
    <s v=""/>
    <s v=""/>
    <s v="O232020200885954"/>
    <s v=""/>
    <s v=""/>
    <s v=""/>
    <s v="1-100-F001"/>
    <s v=""/>
    <s v=""/>
    <s v=""/>
    <s v=""/>
    <s v=""/>
    <s v="OK"/>
    <n v="0"/>
    <n v="0"/>
    <s v="OK"/>
    <n v="0"/>
    <n v="0"/>
    <s v=""/>
    <n v="0"/>
    <n v="0"/>
    <s v=""/>
    <s v=""/>
    <n v="0"/>
    <s v=""/>
    <n v="2790"/>
    <n v="0"/>
    <s v="Pendiente"/>
    <n v="45540000"/>
    <n v="0"/>
  </r>
  <r>
    <s v="942022_7710"/>
    <s v="2790"/>
    <n v="7710"/>
    <s v="942022_7710"/>
    <n v="942022"/>
    <n v="7710"/>
    <s v=""/>
    <n v="2790"/>
    <s v="EJECUTAR 115.000 ACTUACIONES TÉCNICAS O JURÍDICAS DE EVALUACIÓN, CONTROL, SEGUIMIENTO Y PREVENCIÓN SOBRE EL ARBOLADO URBANO DE BOGOTÁ D.C.  //  O232020200885954 - SERVICIOS DE PREPARACIÓN DE DOCUMENTOS Y OTROS SERVICIOS ESPECIALIZADOS DE APOYO A OFICINA  //  1-100-F001-VA-RECURSOS DISTRITO"/>
    <s v="O23011602330000007710"/>
    <s v="CONTROL A LOS FACTORES DE DETERIORO DEL ARBOLADO URBANO Y LA FLORA EN BOGOTÁ."/>
    <s v="ARBOLADO URBANO Y FLORA"/>
    <s v="237 - AUMENTAR EN UN 15% LAS ACTUACIONES TÉCNICAS O JURÍDICAS DE EVALUACIÓN, CONTROL, SEGUIMIENTO Y PREVENCIÓN PARA LA PROTECCIÓN Y CONSERVACIÓN DEL RECURSO ARBÓREO DE LA CIUDAD."/>
    <s v="AUMENTAR EL CONTROL A LOS FACTORES DE DETERIORO DEL ARBOLADO URBANO Y LA FLORA EN BOGOTÁ D.C."/>
    <s v="AUMENTAR LA GESTIÓN SOBRE EL ARBOLADO URBANO."/>
    <s v="EVALUACIÓN, CONTROL, SEGUIMIENTO Y PREVENCIÓN SOBRE EL ARBOLADO URBANO Y LA FLORA MADERABLE Y NO MADERABLE"/>
    <x v="0"/>
    <s v="O232020200885954"/>
    <s v="SERVICIOS DE PREPARACIÓN DE DOCUMENTOS Y OTROS SERVICIOS ESPECIALIZADOS DE APOYO A OFICINA"/>
    <s v="1-100-F001-VA-RECURSOS DISTRITO"/>
    <n v="0"/>
    <s v="PRESTAR SERVICIOS PROFESIONALES PARA LA REVISIÓN DE LOS DOCUMENTOS GENERADOS EN EL TRÁMITE DE NOTIFICACIÓN, COMUNICACIÓN Y PUBLICACIÓN DE LOS ACTOS ADMINISTRATIVOS EMANADOS POR LA SDA EN DESARROLLO DEL PROCESO DE EVALUACIÓN CONTROL Y SEGUIMIENTO AL ARBOLADO URBANO."/>
    <s v="CCE-16"/>
    <s v="CONTRATACIÓN DIRECTA"/>
    <n v="0"/>
    <s v="SI"/>
    <s v="80111600"/>
    <n v="6"/>
    <n v="6"/>
    <n v="6"/>
    <n v="1"/>
    <n v="12"/>
    <n v="45540000"/>
    <n v="0"/>
    <n v="0"/>
    <n v="0"/>
    <s v="3204004_Documentos de lineamientos técnicos para la gestión de la información y el conocimiento ambiental"/>
    <s v="DOCUMENTOS DE LINEAMIENTOS TÉCNICOS PARA LA GESTIÓN DE LA INFORMACIÓN Y EL CONOCIMIENTO AMBIENTAL"/>
    <n v="0"/>
    <n v="0"/>
    <s v="SUBDIRECCIÓN DE SILVICULTURA, FLORA Y FAUNA SILVESTRE"/>
    <s v=""/>
    <s v=""/>
    <s v=""/>
    <s v=""/>
    <n v="0"/>
    <s v=""/>
    <s v=""/>
    <n v="0"/>
    <n v="0"/>
    <n v="7590000"/>
    <s v="SUBDIRECCIÓN CONTRACTUAL"/>
    <s v="CO-DC-11001"/>
    <s v="CARMEN ROCÍO GONZÁLEZ CANTOR - Subdirectora de Silvicultura, Flora y Fauna Silvestre"/>
    <n v="3778917"/>
    <s v="carmen.gonzalez@ambientebogota.gov.co"/>
    <s v="Av Caracas No. 54 - 38"/>
    <s v="NO"/>
    <s v="NO"/>
    <s v="NO"/>
    <s v="Arbolado urbano"/>
    <s v="CD=Contratación Directa"/>
    <n v="4954580000"/>
    <s v=""/>
    <s v=""/>
    <n v="0"/>
    <s v="EJECUTAR 115.000 ACTUACIONES TÉCNICAS O JURÍDICAS DE EVALUACIÓN, CONTROL, SEGUIMIENTO Y PREVENCIÓN SOBRE EL ARBOLADO URBANO DE BOGOTÁ D.C."/>
    <s v=""/>
    <s v=""/>
    <s v=""/>
    <s v=""/>
    <s v=""/>
    <s v=""/>
    <s v=""/>
    <s v=""/>
    <s v="PRESTAR SERVICIOS PROFESIONALES PARA LA REVISION DE LOS DOCUMENTOS GENERADOS EN EL TRAMITE DE NOTIFICACION, COMUNICACION Y PUBLICACION DE LOS ACTOS ADMINISTRATIVOS EMANADOS POR LA SDA EN DESARROLLO DEL PROCESO DE EVALUACION CONTROL Y SEGUIMIENTO AL ARBOLADO URBANO"/>
    <s v=""/>
    <s v=""/>
    <s v=""/>
    <s v="O232020200885954"/>
    <s v=""/>
    <s v=""/>
    <s v=""/>
    <s v="1-100-F001"/>
    <s v=""/>
    <s v=""/>
    <s v=""/>
    <s v=""/>
    <s v=""/>
    <s v="OK"/>
    <n v="0"/>
    <n v="0"/>
    <s v="OK"/>
    <n v="0"/>
    <n v="0"/>
    <s v=""/>
    <n v="0"/>
    <n v="0"/>
    <s v=""/>
    <s v=""/>
    <n v="0"/>
    <s v=""/>
    <n v="2790"/>
    <n v="0"/>
    <s v="Pendiente"/>
    <n v="45540000"/>
    <n v="0"/>
  </r>
  <r>
    <s v="952022_7710"/>
    <s v="2790"/>
    <n v="7710"/>
    <s v="952022_7710"/>
    <n v="952022"/>
    <n v="7710"/>
    <s v=""/>
    <n v="2790"/>
    <s v="EJECUTAR 115.000 ACTUACIONES TÉCNICAS O JURÍDICAS DE EVALUACIÓN, CONTROL, SEGUIMIENTO Y PREVENCIÓN SOBRE EL ARBOLADO URBANO DE BOGOTÁ D.C.  //  O232020200885954 - SERVICIOS DE PREPARACIÓN DE DOCUMENTOS Y OTROS SERVICIOS ESPECIALIZADOS DE APOYO A OFICINA  //  1-100-F001-VA-RECURSOS DISTRITO"/>
    <s v="O23011602330000007710"/>
    <s v="CONTROL A LOS FACTORES DE DETERIORO DEL ARBOLADO URBANO Y LA FLORA EN BOGOTÁ."/>
    <s v="ARBOLADO URBANO Y FLORA"/>
    <s v="237 - AUMENTAR EN UN 15% LAS ACTUACIONES TÉCNICAS O JURÍDICAS DE EVALUACIÓN, CONTROL, SEGUIMIENTO Y PREVENCIÓN PARA LA PROTECCIÓN Y CONSERVACIÓN DEL RECURSO ARBÓREO DE LA CIUDAD."/>
    <s v="AUMENTAR EL CONTROL A LOS FACTORES DE DETERIORO DEL ARBOLADO URBANO Y LA FLORA EN BOGOTÁ D.C."/>
    <s v="AUMENTAR LA GESTIÓN SOBRE EL ARBOLADO URBANO."/>
    <s v="EVALUACIÓN, CONTROL, SEGUIMIENTO Y PREVENCIÓN SOBRE EL ARBOLADO URBANO Y LA FLORA MADERABLE Y NO MADERABLE"/>
    <x v="0"/>
    <s v="O232020200885954"/>
    <s v="SERVICIOS DE PREPARACIÓN DE DOCUMENTOS Y OTROS SERVICIOS ESPECIALIZADOS DE APOYO A OFICINA"/>
    <s v="1-100-F001-VA-RECURSOS DISTRITO"/>
    <n v="0"/>
    <s v="PRESTAR SERVICIOS PROFESIONALES PARA LA REVISIÓN DE LOS DOCUMENTOS GENERADOS EN EL TRÁMITE DE NOTIFICACIÓN, COMUNICACIÓN Y PUBLICACIÓN DE LOS ACTOS ADMINISTRATIVOS EMANADOS POR LA SDA EN DESARROLLO DEL PROCESO DE EVALUACIÓN CONTROL Y SEGUIMIENTO AL ARBOLADO URBANO."/>
    <s v="CCE-16"/>
    <s v="CONTRATACIÓN DIRECTA"/>
    <n v="0"/>
    <s v="SI"/>
    <s v="80111600"/>
    <n v="6"/>
    <n v="6"/>
    <n v="4"/>
    <n v="1"/>
    <n v="10"/>
    <n v="30360000"/>
    <n v="0"/>
    <n v="0"/>
    <n v="0"/>
    <s v="3204004_Documentos de lineamientos técnicos para la gestión de la información y el conocimiento ambiental"/>
    <s v="DOCUMENTOS DE LINEAMIENTOS TÉCNICOS PARA LA GESTIÓN DE LA INFORMACIÓN Y EL CONOCIMIENTO AMBIENTAL"/>
    <n v="0"/>
    <n v="0"/>
    <s v="SUBDIRECCIÓN DE SILVICULTURA, FLORA Y FAUNA SILVESTRE"/>
    <s v=""/>
    <s v=""/>
    <s v=""/>
    <s v=""/>
    <n v="0"/>
    <s v=""/>
    <s v=""/>
    <n v="0"/>
    <n v="0"/>
    <n v="7590000"/>
    <s v="SUBDIRECCIÓN CONTRACTUAL"/>
    <s v="CO-DC-11001"/>
    <s v="CARMEN ROCÍO GONZÁLEZ CANTOR - Subdirectora de Silvicultura, Flora y Fauna Silvestre"/>
    <n v="3778917"/>
    <s v="carmen.gonzalez@ambientebogota.gov.co"/>
    <s v="Av Caracas No. 54 - 38"/>
    <s v="NO"/>
    <s v="NO"/>
    <s v="NO"/>
    <s v="Arbolado urbano"/>
    <s v="CD=Contratación Directa"/>
    <n v="4954580000"/>
    <s v=""/>
    <s v=""/>
    <n v="0"/>
    <s v="EJECUTAR 115.000 ACTUACIONES TÉCNICAS O JURÍDICAS DE EVALUACIÓN, CONTROL, SEGUIMIENTO Y PREVENCIÓN SOBRE EL ARBOLADO URBANO DE BOGOTÁ D.C."/>
    <s v=""/>
    <s v=""/>
    <s v=""/>
    <s v=""/>
    <s v=""/>
    <s v=""/>
    <s v=""/>
    <s v=""/>
    <s v="PRESTAR SERVICIOS PROFESIONALES PARA LA REVISION DE LOS DOCUMENTOS GENERADOS EN EL TRAMITE DE NOTIFICACION, COMUNICACION Y PUBLICACION DE LOS ACTOS ADMINISTRATIVOS EMANADOS POR LA SDA EN DESARROLLO DEL PROCESO DE EVALUACION CONTROL Y SEGUIMIENTO AL ARBOLADO URBANO"/>
    <s v=""/>
    <s v=""/>
    <s v=""/>
    <s v="O232020200885954"/>
    <s v=""/>
    <s v=""/>
    <s v=""/>
    <s v="1-100-F001"/>
    <s v=""/>
    <s v=""/>
    <s v=""/>
    <s v=""/>
    <s v=""/>
    <s v="OK"/>
    <n v="0"/>
    <n v="0"/>
    <s v="OK"/>
    <n v="0"/>
    <n v="0"/>
    <s v=""/>
    <n v="0"/>
    <n v="0"/>
    <s v=""/>
    <s v=""/>
    <n v="0"/>
    <s v=""/>
    <n v="2790"/>
    <n v="0"/>
    <s v="Pendiente"/>
    <n v="30360000"/>
    <n v="0"/>
  </r>
  <r>
    <s v="962022_7710"/>
    <s v="2790"/>
    <n v="7710"/>
    <s v="962022_7710"/>
    <n v="962022"/>
    <n v="7710"/>
    <s v=""/>
    <n v="2790"/>
    <s v="EJECUTAR 115.000 ACTUACIONES TÉCNICAS O JURÍDICAS DE EVALUACIÓN, CONTROL, SEGUIMIENTO Y PREVENCIÓN SOBRE EL ARBOLADO URBANO DE BOGOTÁ D.C.  //  O232020200885954 - SERVICIOS DE PREPARACIÓN DE DOCUMENTOS Y OTROS SERVICIOS ESPECIALIZADOS DE APOYO A OFICINA  //  1-100-F001-VA-RECURSOS DISTRITO"/>
    <s v="O23011602330000007710"/>
    <s v="CONTROL A LOS FACTORES DE DETERIORO DEL ARBOLADO URBANO Y LA FLORA EN BOGOTÁ."/>
    <s v="ARBOLADO URBANO Y FLORA"/>
    <s v="237 - AUMENTAR EN UN 15% LAS ACTUACIONES TÉCNICAS O JURÍDICAS DE EVALUACIÓN, CONTROL, SEGUIMIENTO Y PREVENCIÓN PARA LA PROTECCIÓN Y CONSERVACIÓN DEL RECURSO ARBÓREO DE LA CIUDAD."/>
    <s v="AUMENTAR EL CONTROL A LOS FACTORES DE DETERIORO DEL ARBOLADO URBANO Y LA FLORA EN BOGOTÁ D.C."/>
    <s v="AUMENTAR LA GESTIÓN SOBRE EL ARBOLADO URBANO."/>
    <s v="EVALUACIÓN, CONTROL, SEGUIMIENTO Y PREVENCIÓN SOBRE EL ARBOLADO URBANO Y LA FLORA MADERABLE Y NO MADERABLE"/>
    <x v="0"/>
    <s v="O232020200885954"/>
    <s v="SERVICIOS DE PREPARACIÓN DE DOCUMENTOS Y OTROS SERVICIOS ESPECIALIZADOS DE APOYO A OFICINA"/>
    <s v="1-100-F001-VA-RECURSOS DISTRITO"/>
    <n v="0"/>
    <s v="REORIENTACIÓN DE RECURSOS"/>
    <s v="N/A"/>
    <s v="N/A"/>
    <n v="0"/>
    <s v="NO"/>
    <s v="N/A"/>
    <s v="N/A"/>
    <s v="N/A"/>
    <s v="N/A"/>
    <s v="N/A"/>
    <s v="N/A"/>
    <n v="6270000"/>
    <n v="0"/>
    <n v="0"/>
    <n v="0"/>
    <s v="3204004_Documentos de lineamientos técnicos para la gestión de la información y el conocimiento ambiental"/>
    <s v="DOCUMENTOS DE LINEAMIENTOS TÉCNICOS PARA LA GESTIÓN DE LA INFORMACIÓN Y EL CONOCIMIENTO AMBIENTAL"/>
    <n v="0"/>
    <n v="0"/>
    <s v="SUBDIRECCIÓN DE SILVICULTURA, FLORA Y FAUNA SILVESTRE"/>
    <s v=""/>
    <s v=""/>
    <s v=""/>
    <s v=""/>
    <n v="0"/>
    <s v=""/>
    <s v=""/>
    <n v="0"/>
    <n v="0"/>
    <n v="0"/>
    <s v="SUBDIRECCIÓN CONTRACTUAL"/>
    <s v="CO-DC-11001"/>
    <s v="CARMEN ROCÍO GONZÁLEZ CANTOR - Subdirectora de Silvicultura, Flora y Fauna Silvestre"/>
    <n v="3778917"/>
    <s v="carmen.gonzalez@ambientebogota.gov.co"/>
    <s v="Av Caracas No. 54 - 38"/>
    <s v="NO"/>
    <s v="NO"/>
    <s v="NO"/>
    <s v="Arbolado urbano"/>
    <s v=""/>
    <n v="4954580000"/>
    <s v=""/>
    <s v=""/>
    <n v="0"/>
    <s v="EJECUTAR 115.000 ACTUACIONES TÉCNICAS O JURÍDICAS DE EVALUACIÓN, CONTROL, SEGUIMIENTO Y PREVENCIÓN SOBRE EL ARBOLADO URBANO DE BOGOTÁ D.C."/>
    <s v=""/>
    <s v=""/>
    <s v=""/>
    <s v=""/>
    <s v=""/>
    <s v=""/>
    <s v=""/>
    <s v=""/>
    <s v="REORIENTACION DE RECURSOS"/>
    <s v=""/>
    <s v=""/>
    <s v=""/>
    <s v="O232020200885954"/>
    <s v=""/>
    <s v=""/>
    <s v=""/>
    <s v="1-100-F001"/>
    <s v=""/>
    <s v=""/>
    <s v=""/>
    <s v=""/>
    <s v=""/>
    <s v="OK"/>
    <n v="0"/>
    <n v="0"/>
    <s v="OK"/>
    <n v="0"/>
    <n v="0"/>
    <s v=""/>
    <n v="0"/>
    <n v="0"/>
    <s v=""/>
    <s v=""/>
    <n v="0"/>
    <s v=""/>
    <n v="2790"/>
    <n v="0"/>
    <s v="Saldo Meta"/>
    <n v="6270000"/>
    <n v="0"/>
  </r>
  <r>
    <s v="972022_7710"/>
    <s v="2783"/>
    <n v="7710"/>
    <s v="972022_7710"/>
    <n v="972022"/>
    <n v="7710"/>
    <s v=""/>
    <n v="2783"/>
    <s v="EJECUTAR 115.000 ACTUACIONES TÉCNICAS O JURÍDICAS DE EVALUACIÓN, CONTROL, SEGUIMIENTO Y PREVENCIÓN SOBRE EL ARBOLADO URBANO DE BOGOTÁ D.C.  //  O232020200668014 - SERVICIOS DE GESTIÓN DOCUMENTAL  //  1-100-F001-VA-RECURSOS DISTRITO"/>
    <s v="O23011602330000007710"/>
    <s v="CONTROL A LOS FACTORES DE DETERIORO DEL ARBOLADO URBANO Y LA FLORA EN BOGOTÁ."/>
    <s v="ARBOLADO URBANO Y FLORA"/>
    <s v="237 - AUMENTAR EN UN 15% LAS ACTUACIONES TÉCNICAS O JURÍDICAS DE EVALUACIÓN, CONTROL, SEGUIMIENTO Y PREVENCIÓN PARA LA PROTECCIÓN Y CONSERVACIÓN DEL RECURSO ARBÓREO DE LA CIUDAD."/>
    <s v="AUMENTAR EL CONTROL A LOS FACTORES DE DETERIORO DEL ARBOLADO URBANO Y LA FLORA EN BOGOTÁ D.C."/>
    <s v="AUMENTAR LA GESTIÓN SOBRE EL ARBOLADO URBANO."/>
    <s v="EVALUACIÓN, CONTROL, SEGUIMIENTO Y PREVENCIÓN SOBRE EL ARBOLADO URBANO Y LA FLORA MADERABLE Y NO MADERABLE"/>
    <x v="0"/>
    <s v="O232020200668014"/>
    <s v="SERVICIOS DE GESTIÓN DOCUMENTAL"/>
    <s v="1-100-F001-VA-RECURSOS DISTRITO"/>
    <n v="0"/>
    <s v="REORIENTACIÓN DE RECURSOS"/>
    <s v="N/A"/>
    <s v="N/A"/>
    <n v="0"/>
    <s v="NO"/>
    <s v="N/A"/>
    <s v="N/A"/>
    <s v="N/A"/>
    <s v="N/A"/>
    <s v="N/A"/>
    <s v="N/A"/>
    <n v="1786000"/>
    <n v="0"/>
    <n v="0"/>
    <n v="0"/>
    <s v="3204004_Documentos de lineamientos técnicos para la gestión de la información y el conocimiento ambiental"/>
    <s v="DOCUMENTOS DE LINEAMIENTOS TÉCNICOS PARA LA GESTIÓN DE LA INFORMACIÓN Y EL CONOCIMIENTO AMBIENTAL"/>
    <n v="0"/>
    <n v="0"/>
    <s v="SUBDIRECCIÓN DE SILVICULTURA, FLORA Y FAUNA SILVESTRE"/>
    <s v=""/>
    <s v=""/>
    <s v=""/>
    <s v=""/>
    <n v="0"/>
    <s v=""/>
    <s v=""/>
    <n v="0"/>
    <n v="0"/>
    <n v="0"/>
    <s v="SUBDIRECCIÓN CONTRACTUAL"/>
    <s v="CO-DC-11001"/>
    <s v="CARMEN ROCÍO GONZÁLEZ CANTOR - Subdirectora de Silvicultura, Flora y Fauna Silvestre"/>
    <n v="3778917"/>
    <s v="carmen.gonzalez@ambientebogota.gov.co"/>
    <s v="Av Caracas No. 54 - 38"/>
    <s v="NO"/>
    <s v="NO"/>
    <s v="NO"/>
    <s v="Arbolado urbano"/>
    <s v=""/>
    <n v="4954580000"/>
    <s v=""/>
    <s v=""/>
    <n v="0"/>
    <s v="EJECUTAR 115.000 ACTUACIONES TÉCNICAS O JURÍDICAS DE EVALUACIÓN, CONTROL, SEGUIMIENTO Y PREVENCIÓN SOBRE EL ARBOLADO URBANO DE BOGOTÁ D.C."/>
    <s v=""/>
    <s v=""/>
    <s v=""/>
    <s v=""/>
    <s v=""/>
    <s v=""/>
    <s v=""/>
    <s v=""/>
    <s v="REORIENTACION DE RECURSOS"/>
    <s v=""/>
    <s v=""/>
    <s v=""/>
    <s v="O232020200668014"/>
    <s v=""/>
    <s v=""/>
    <s v=""/>
    <s v="1-100-F001"/>
    <s v=""/>
    <s v=""/>
    <s v=""/>
    <s v=""/>
    <s v=""/>
    <s v="OK"/>
    <n v="0"/>
    <n v="0"/>
    <s v="OK"/>
    <n v="0"/>
    <n v="0"/>
    <s v=""/>
    <n v="0"/>
    <n v="0"/>
    <s v=""/>
    <s v=""/>
    <n v="0"/>
    <s v=""/>
    <n v="2783"/>
    <n v="0"/>
    <s v="Saldo Meta"/>
    <n v="1786000"/>
    <n v="0"/>
  </r>
  <r>
    <s v="982022_7710"/>
    <s v="2786"/>
    <n v="7710"/>
    <s v="982022_7710"/>
    <n v="982022"/>
    <n v="7710"/>
    <s v=""/>
    <n v="2786"/>
    <s v="EJECUTAR 115.000 ACTUACIONES TÉCNICAS O JURÍDICAS DE EVALUACIÓN, CONTROL, SEGUIMIENTO Y PREVENCIÓN SOBRE EL ARBOLADO URBANO DE BOGOTÁ D.C.  //  O232020200882199 - OTROS SERVICIOS JURÍDICOS N.C.P.  //  1-100-F001-VA-RECURSOS DISTRITO"/>
    <s v="O23011602330000007710"/>
    <s v="CONTROL A LOS FACTORES DE DETERIORO DEL ARBOLADO URBANO Y LA FLORA EN BOGOTÁ."/>
    <s v="ARBOLADO URBANO Y FLORA"/>
    <s v="237 - AUMENTAR EN UN 15% LAS ACTUACIONES TÉCNICAS O JURÍDICAS DE EVALUACIÓN, CONTROL, SEGUIMIENTO Y PREVENCIÓN PARA LA PROTECCIÓN Y CONSERVACIÓN DEL RECURSO ARBÓREO DE LA CIUDAD."/>
    <s v="AUMENTAR EL CONTROL A LOS FACTORES DE DETERIORO DEL ARBOLADO URBANO Y LA FLORA EN BOGOTÁ D.C."/>
    <s v="AUMENTAR LA GESTIÓN SOBRE EL ARBOLADO URBANO."/>
    <s v="EVALUACIÓN, CONTROL, SEGUIMIENTO Y PREVENCIÓN SOBRE EL ARBOLADO URBANO Y LA FLORA MADERABLE Y NO MADERABLE"/>
    <x v="0"/>
    <s v="O232020200882199"/>
    <s v="OTROS SERVICIOS JURÍDICOS N.C.P."/>
    <s v="1-100-F001-VA-RECURSOS DISTRITO"/>
    <n v="0"/>
    <s v="REORIENTACIÓN DE RECURSOS"/>
    <s v="N/A"/>
    <s v="N/A"/>
    <n v="0"/>
    <s v="NO"/>
    <s v="N/A"/>
    <s v="N/A"/>
    <s v="N/A"/>
    <s v="N/A"/>
    <s v="N/A"/>
    <s v="N/A"/>
    <n v="1950000"/>
    <n v="0"/>
    <n v="0"/>
    <n v="0"/>
    <s v="3204004_Documentos de lineamientos técnicos para la gestión de la información y el conocimiento ambiental"/>
    <s v="DOCUMENTOS DE LINEAMIENTOS TÉCNICOS PARA LA GESTIÓN DE LA INFORMACIÓN Y EL CONOCIMIENTO AMBIENTAL"/>
    <n v="0"/>
    <n v="0"/>
    <s v="SUBDIRECCIÓN DE SILVICULTURA, FLORA Y FAUNA SILVESTRE"/>
    <s v=""/>
    <s v=""/>
    <s v=""/>
    <s v=""/>
    <n v="0"/>
    <s v=""/>
    <s v=""/>
    <n v="0"/>
    <n v="0"/>
    <n v="0"/>
    <s v="SUBDIRECCIÓN CONTRACTUAL"/>
    <s v="CO-DC-11001"/>
    <s v="CARMEN ROCÍO GONZÁLEZ CANTOR - Subdirectora de Silvicultura, Flora y Fauna Silvestre"/>
    <n v="3778917"/>
    <s v="carmen.gonzalez@ambientebogota.gov.co"/>
    <s v="Av Caracas No. 54 - 38"/>
    <s v="NO"/>
    <s v="NO"/>
    <s v="NO"/>
    <s v="Arbolado urbano"/>
    <s v=""/>
    <n v="4954580000"/>
    <s v=""/>
    <s v=""/>
    <n v="0"/>
    <s v="EJECUTAR 115.000 ACTUACIONES TÉCNICAS O JURÍDICAS DE EVALUACIÓN, CONTROL, SEGUIMIENTO Y PREVENCIÓN SOBRE EL ARBOLADO URBANO DE BOGOTÁ D.C."/>
    <s v=""/>
    <s v=""/>
    <s v=""/>
    <s v=""/>
    <s v=""/>
    <s v=""/>
    <s v=""/>
    <s v=""/>
    <s v="REORIENTACION DE RECURSOS"/>
    <s v=""/>
    <s v=""/>
    <s v=""/>
    <s v="O232020200882199"/>
    <s v=""/>
    <s v=""/>
    <s v=""/>
    <s v="1-100-F001"/>
    <s v=""/>
    <s v=""/>
    <s v=""/>
    <s v=""/>
    <s v=""/>
    <s v="OK"/>
    <n v="0"/>
    <n v="0"/>
    <s v="OK"/>
    <n v="0"/>
    <n v="0"/>
    <s v=""/>
    <n v="0"/>
    <n v="0"/>
    <s v=""/>
    <s v=""/>
    <n v="0"/>
    <s v=""/>
    <n v="2786"/>
    <n v="0"/>
    <s v="Saldo Meta"/>
    <n v="1950000"/>
    <n v="0"/>
  </r>
  <r>
    <s v="992022_7710"/>
    <s v="2788"/>
    <n v="7710"/>
    <s v="992022_7710"/>
    <n v="992022"/>
    <n v="7710"/>
    <s v=""/>
    <n v="2788"/>
    <s v="EJECUTAR 115.000 ACTUACIONES TÉCNICAS O JURÍDICAS DE EVALUACIÓN, CONTROL, SEGUIMIENTO Y PREVENCIÓN SOBRE EL ARBOLADO URBANO DE BOGOTÁ D.C.  //  O232020200882221 - SERVICIOS DE CONTABILIDAD  //  1-100-F001-VA-RECURSOS DISTRITO"/>
    <s v="O23011602330000007710"/>
    <s v="CONTROL A LOS FACTORES DE DETERIORO DEL ARBOLADO URBANO Y LA FLORA EN BOGOTÁ."/>
    <s v="ARBOLADO URBANO Y FLORA"/>
    <s v="237 - AUMENTAR EN UN 15% LAS ACTUACIONES TÉCNICAS O JURÍDICAS DE EVALUACIÓN, CONTROL, SEGUIMIENTO Y PREVENCIÓN PARA LA PROTECCIÓN Y CONSERVACIÓN DEL RECURSO ARBÓREO DE LA CIUDAD."/>
    <s v="AUMENTAR EL CONTROL A LOS FACTORES DE DETERIORO DEL ARBOLADO URBANO Y LA FLORA EN BOGOTÁ D.C."/>
    <s v="AUMENTAR LA GESTIÓN SOBRE EL ARBOLADO URBANO."/>
    <s v="EVALUACIÓN, CONTROL, SEGUIMIENTO Y PREVENCIÓN SOBRE EL ARBOLADO URBANO Y LA FLORA MADERABLE Y NO MADERABLE"/>
    <x v="0"/>
    <s v="O232020200882221"/>
    <s v="SERVICIOS DE CONTABILIDAD"/>
    <s v="1-100-F001-VA-RECURSOS DISTRITO"/>
    <n v="0"/>
    <s v="REORIENTACIÓN DE RECURSOS"/>
    <s v="N/A"/>
    <s v="N/A"/>
    <n v="0"/>
    <s v="NO"/>
    <s v="N/A"/>
    <s v="N/A"/>
    <s v="N/A"/>
    <s v="N/A"/>
    <s v="N/A"/>
    <s v="N/A"/>
    <n v="3143000"/>
    <n v="0"/>
    <n v="0"/>
    <n v="0"/>
    <s v="3204004_Documentos de lineamientos técnicos para la gestión de la información y el conocimiento ambiental"/>
    <s v="DOCUMENTOS DE LINEAMIENTOS TÉCNICOS PARA LA GESTIÓN DE LA INFORMACIÓN Y EL CONOCIMIENTO AMBIENTAL"/>
    <n v="0"/>
    <n v="0"/>
    <s v="SUBDIRECCIÓN DE SILVICULTURA, FLORA Y FAUNA SILVESTRE"/>
    <s v=""/>
    <s v=""/>
    <s v=""/>
    <s v=""/>
    <n v="0"/>
    <s v=""/>
    <s v=""/>
    <n v="0"/>
    <n v="0"/>
    <n v="0"/>
    <s v="SUBDIRECCIÓN CONTRACTUAL"/>
    <s v="CO-DC-11001"/>
    <s v="CARMEN ROCÍO GONZÁLEZ CANTOR - Subdirectora de Silvicultura, Flora y Fauna Silvestre"/>
    <n v="3778917"/>
    <s v="carmen.gonzalez@ambientebogota.gov.co"/>
    <s v="Av Caracas No. 54 - 38"/>
    <s v="NO"/>
    <s v="NO"/>
    <s v="NO"/>
    <s v="Arbolado urbano"/>
    <s v=""/>
    <n v="4954580000"/>
    <s v=""/>
    <s v=""/>
    <n v="0"/>
    <s v="EJECUTAR 115.000 ACTUACIONES TÉCNICAS O JURÍDICAS DE EVALUACIÓN, CONTROL, SEGUIMIENTO Y PREVENCIÓN SOBRE EL ARBOLADO URBANO DE BOGOTÁ D.C."/>
    <s v=""/>
    <s v=""/>
    <s v=""/>
    <s v=""/>
    <s v=""/>
    <s v=""/>
    <s v=""/>
    <s v=""/>
    <s v="REORIENTACION DE RECURSOS"/>
    <s v=""/>
    <s v=""/>
    <s v=""/>
    <s v="O232020200882221"/>
    <s v=""/>
    <s v=""/>
    <s v=""/>
    <s v="1-100-F001"/>
    <s v=""/>
    <s v=""/>
    <s v=""/>
    <s v=""/>
    <s v=""/>
    <s v="OK"/>
    <n v="0"/>
    <n v="0"/>
    <s v="OK"/>
    <n v="0"/>
    <n v="0"/>
    <s v=""/>
    <n v="0"/>
    <n v="0"/>
    <s v=""/>
    <s v=""/>
    <n v="0"/>
    <s v=""/>
    <n v="2788"/>
    <n v="0"/>
    <s v="Saldo Meta"/>
    <n v="3143000"/>
    <n v="0"/>
  </r>
  <r>
    <s v="1002022_7710"/>
    <s v="2785"/>
    <n v="7710"/>
    <s v="1002022_7710"/>
    <n v="1002022"/>
    <n v="7710"/>
    <s v=""/>
    <n v="2785"/>
    <s v="EJECUTAR 115.000 ACTUACIONES TÉCNICAS O JURÍDICAS DE EVALUACIÓN, CONTROL, SEGUIMIENTO Y PREVENCIÓN SOBRE EL ARBOLADO URBANO DE BOGOTÁ D.C.  //  O232020200883422 - SERVICIOS DE CARTOGRAFÍA  //  1-100-F001-VA-RECURSOS DISTRITO"/>
    <s v="O23011602330000007710"/>
    <s v="CONTROL A LOS FACTORES DE DETERIORO DEL ARBOLADO URBANO Y LA FLORA EN BOGOTÁ."/>
    <s v="ARBOLADO URBANO Y FLORA"/>
    <s v="237 - AUMENTAR EN UN 15% LAS ACTUACIONES TÉCNICAS O JURÍDICAS DE EVALUACIÓN, CONTROL, SEGUIMIENTO Y PREVENCIÓN PARA LA PROTECCIÓN Y CONSERVACIÓN DEL RECURSO ARBÓREO DE LA CIUDAD."/>
    <s v="AUMENTAR EL CONTROL A LOS FACTORES DE DETERIORO DEL ARBOLADO URBANO Y LA FLORA EN BOGOTÁ D.C."/>
    <s v="AUMENTAR LA GESTIÓN SOBRE EL ARBOLADO URBANO."/>
    <s v="EVALUACIÓN, CONTROL, SEGUIMIENTO Y PREVENCIÓN SOBRE EL ARBOLADO URBANO Y LA FLORA MADERABLE Y NO MADERABLE"/>
    <x v="0"/>
    <s v="O232020200883422"/>
    <s v="SERVICIOS DE CARTOGRAFÍA"/>
    <s v="1-100-F001-VA-RECURSOS DISTRITO"/>
    <n v="0"/>
    <s v="REORIENTACIÓN DE RECURSOS"/>
    <s v="N/A"/>
    <s v="N/A"/>
    <n v="0"/>
    <s v="NO"/>
    <s v="N/A"/>
    <s v="N/A"/>
    <s v="N/A"/>
    <s v="N/A"/>
    <s v="N/A"/>
    <s v="N/A"/>
    <n v="2229000"/>
    <n v="0"/>
    <n v="0"/>
    <n v="0"/>
    <s v="3204004_Documentos de lineamientos técnicos para la gestión de la información y el conocimiento ambiental"/>
    <s v="DOCUMENTOS DE LINEAMIENTOS TÉCNICOS PARA LA GESTIÓN DE LA INFORMACIÓN Y EL CONOCIMIENTO AMBIENTAL"/>
    <n v="0"/>
    <n v="0"/>
    <s v="SUBDIRECCIÓN DE SILVICULTURA, FLORA Y FAUNA SILVESTRE"/>
    <s v=""/>
    <s v=""/>
    <s v=""/>
    <s v=""/>
    <n v="0"/>
    <s v=""/>
    <s v=""/>
    <n v="0"/>
    <n v="0"/>
    <n v="0"/>
    <s v="SUBDIRECCIÓN CONTRACTUAL"/>
    <s v="CO-DC-11001"/>
    <s v="CARMEN ROCÍO GONZÁLEZ CANTOR - Subdirectora de Silvicultura, Flora y Fauna Silvestre"/>
    <n v="3778917"/>
    <s v="carmen.gonzalez@ambientebogota.gov.co"/>
    <s v="Av Caracas No. 54 - 38"/>
    <s v="NO"/>
    <s v="NO"/>
    <s v="NO"/>
    <s v="Arbolado urbano"/>
    <s v=""/>
    <n v="4954580000"/>
    <s v=""/>
    <s v=""/>
    <n v="0"/>
    <s v="EJECUTAR 115.000 ACTUACIONES TÉCNICAS O JURÍDICAS DE EVALUACIÓN, CONTROL, SEGUIMIENTO Y PREVENCIÓN SOBRE EL ARBOLADO URBANO DE BOGOTÁ D.C."/>
    <s v=""/>
    <s v=""/>
    <s v=""/>
    <s v=""/>
    <s v=""/>
    <s v=""/>
    <s v=""/>
    <s v=""/>
    <s v="REORIENTACION DE RECURSOS"/>
    <s v=""/>
    <s v=""/>
    <s v=""/>
    <s v="O232020200883422"/>
    <s v=""/>
    <s v=""/>
    <s v=""/>
    <s v="1-100-F001"/>
    <s v=""/>
    <s v=""/>
    <s v=""/>
    <s v=""/>
    <s v=""/>
    <s v="OK"/>
    <n v="0"/>
    <n v="0"/>
    <s v="OK"/>
    <n v="0"/>
    <n v="0"/>
    <s v=""/>
    <n v="0"/>
    <n v="0"/>
    <s v=""/>
    <s v=""/>
    <n v="0"/>
    <s v=""/>
    <n v="2785"/>
    <n v="0"/>
    <s v="Saldo Meta"/>
    <n v="2229000"/>
    <n v="0"/>
  </r>
  <r>
    <s v="1012022_7710"/>
    <s v="2789"/>
    <n v="7710"/>
    <s v="1012022_7710"/>
    <n v="1012022"/>
    <n v="7710"/>
    <s v=""/>
    <n v="2789"/>
    <s v="EJECUTAR 115.000 ACTUACIONES TÉCNICAS O JURÍDICAS DE EVALUACIÓN, CONTROL, SEGUIMIENTO Y PREVENCIÓN SOBRE EL ARBOLADO URBANO DE BOGOTÁ D.C.  //  O232020200885940 - SERVICIOS ADMINISTRATIVOS COMBINADOS DE OFICINA  //  1-100-F001-VA-RECURSOS DISTRITO"/>
    <s v="O23011602330000007710"/>
    <s v="CONTROL A LOS FACTORES DE DETERIORO DEL ARBOLADO URBANO Y LA FLORA EN BOGOTÁ."/>
    <s v="ARBOLADO URBANO Y FLORA"/>
    <s v="237 - AUMENTAR EN UN 15% LAS ACTUACIONES TÉCNICAS O JURÍDICAS DE EVALUACIÓN, CONTROL, SEGUIMIENTO Y PREVENCIÓN PARA LA PROTECCIÓN Y CONSERVACIÓN DEL RECURSO ARBÓREO DE LA CIUDAD."/>
    <s v="AUMENTAR EL CONTROL A LOS FACTORES DE DETERIORO DEL ARBOLADO URBANO Y LA FLORA EN BOGOTÁ D.C."/>
    <s v="AUMENTAR LA GESTIÓN SOBRE EL ARBOLADO URBANO."/>
    <s v="EVALUACIÓN, CONTROL, SEGUIMIENTO Y PREVENCIÓN SOBRE EL ARBOLADO URBANO Y LA FLORA MADERABLE Y NO MADERABLE"/>
    <x v="0"/>
    <s v="O232020200885940"/>
    <s v="SERVICIOS ADMINISTRATIVOS COMBINADOS DE OFICINA"/>
    <s v="1-100-F001-VA-RECURSOS DISTRITO"/>
    <n v="0"/>
    <s v="REORIENTACIÓN DE RECURSOS"/>
    <s v="N/A"/>
    <s v="N/A"/>
    <n v="0"/>
    <s v="NO"/>
    <s v="N/A"/>
    <s v="N/A"/>
    <s v="N/A"/>
    <s v="N/A"/>
    <s v="N/A"/>
    <s v="N/A"/>
    <n v="1618000"/>
    <n v="0"/>
    <n v="0"/>
    <n v="0"/>
    <s v="3204004_Documentos de lineamientos técnicos para la gestión de la información y el conocimiento ambiental"/>
    <s v="DOCUMENTOS DE LINEAMIENTOS TÉCNICOS PARA LA GESTIÓN DE LA INFORMACIÓN Y EL CONOCIMIENTO AMBIENTAL"/>
    <n v="0"/>
    <n v="0"/>
    <s v="SUBDIRECCIÓN DE SILVICULTURA, FLORA Y FAUNA SILVESTRE"/>
    <s v=""/>
    <s v=""/>
    <s v=""/>
    <s v=""/>
    <n v="0"/>
    <s v=""/>
    <s v=""/>
    <n v="0"/>
    <n v="0"/>
    <n v="0"/>
    <s v="SUBDIRECCIÓN CONTRACTUAL"/>
    <s v="CO-DC-11001"/>
    <s v="CARMEN ROCÍO GONZÁLEZ CANTOR - Subdirectora de Silvicultura, Flora y Fauna Silvestre"/>
    <n v="3778917"/>
    <s v="carmen.gonzalez@ambientebogota.gov.co"/>
    <s v="Av Caracas No. 54 - 38"/>
    <s v="NO"/>
    <s v="NO"/>
    <s v="NO"/>
    <s v="Arbolado urbano"/>
    <s v=""/>
    <n v="4954580000"/>
    <s v=""/>
    <s v=""/>
    <n v="0"/>
    <s v="EJECUTAR 115.000 ACTUACIONES TÉCNICAS O JURÍDICAS DE EVALUACIÓN, CONTROL, SEGUIMIENTO Y PREVENCIÓN SOBRE EL ARBOLADO URBANO DE BOGOTÁ D.C."/>
    <s v=""/>
    <s v=""/>
    <s v=""/>
    <s v=""/>
    <s v=""/>
    <s v=""/>
    <s v=""/>
    <s v=""/>
    <s v="REORIENTACION DE RECURSOS"/>
    <s v=""/>
    <s v=""/>
    <s v=""/>
    <s v="O232020200885940"/>
    <s v=""/>
    <s v=""/>
    <s v=""/>
    <s v="1-100-F001"/>
    <s v=""/>
    <s v=""/>
    <s v=""/>
    <s v=""/>
    <s v=""/>
    <s v="OK"/>
    <n v="0"/>
    <n v="0"/>
    <s v="OK"/>
    <n v="0"/>
    <n v="0"/>
    <s v=""/>
    <n v="0"/>
    <n v="0"/>
    <s v=""/>
    <s v=""/>
    <n v="0"/>
    <s v=""/>
    <n v="2789"/>
    <n v="0"/>
    <s v="Saldo Meta"/>
    <n v="1618000"/>
    <n v="0"/>
  </r>
  <r>
    <s v="1022022_7710"/>
    <s v="2787"/>
    <n v="7710"/>
    <s v="1022022_7710"/>
    <n v="1022022"/>
    <n v="7710"/>
    <s v=""/>
    <n v="2787"/>
    <s v="EJECUTAR 115.000 ACTUACIONES TÉCNICAS O JURÍDICAS DE EVALUACIÓN, CONTROL, SEGUIMIENTO Y PREVENCIÓN SOBRE EL ARBOLADO URBANO DE BOGOTÁ D.C.  //  O232020200991114 - SERVICIOS DE PLANIFICACIÓN ECONÓMICA, SOCIAL Y ESTADÍSTICA DE LA ADMINISTRACIÓN PUBLICA  //  1-100-F001-VA-RECURSOS DISTRITO"/>
    <s v="O23011602330000007710"/>
    <s v="CONTROL A LOS FACTORES DE DETERIORO DEL ARBOLADO URBANO Y LA FLORA EN BOGOTÁ."/>
    <s v="ARBOLADO URBANO Y FLORA"/>
    <s v="237 - AUMENTAR EN UN 15% LAS ACTUACIONES TÉCNICAS O JURÍDICAS DE EVALUACIÓN, CONTROL, SEGUIMIENTO Y PREVENCIÓN PARA LA PROTECCIÓN Y CONSERVACIÓN DEL RECURSO ARBÓREO DE LA CIUDAD."/>
    <s v="AUMENTAR EL CONTROL A LOS FACTORES DE DETERIORO DEL ARBOLADO URBANO Y LA FLORA EN BOGOTÁ D.C."/>
    <s v="AUMENTAR LA GESTIÓN SOBRE EL ARBOLADO URBANO."/>
    <s v="EVALUACIÓN, CONTROL, SEGUIMIENTO Y PREVENCIÓN SOBRE EL ARBOLADO URBANO Y LA FLORA MADERABLE Y NO MADERABLE"/>
    <x v="0"/>
    <s v="O232020200991114"/>
    <s v="SERVICIOS DE PLANIFICACIÓN ECONÓMICA, SOCIAL Y ESTADÍSTICA DE LA ADMINISTRACIÓN PUBLICA"/>
    <s v="1-100-F001-VA-RECURSOS DISTRITO"/>
    <n v="0"/>
    <s v="REORIENTACIÓN DE RECURSOS"/>
    <s v="N/A"/>
    <s v="N/A"/>
    <n v="0"/>
    <s v="NO"/>
    <s v="N/A"/>
    <s v="N/A"/>
    <s v="N/A"/>
    <s v="N/A"/>
    <s v="N/A"/>
    <s v="N/A"/>
    <n v="1950000"/>
    <n v="0"/>
    <n v="0"/>
    <n v="0"/>
    <s v="3204004_Documentos de lineamientos técnicos para la gestión de la información y el conocimiento ambiental"/>
    <s v="DOCUMENTOS DE LINEAMIENTOS TÉCNICOS PARA LA GESTIÓN DE LA INFORMACIÓN Y EL CONOCIMIENTO AMBIENTAL"/>
    <n v="0"/>
    <n v="0"/>
    <s v="SUBDIRECCIÓN DE SILVICULTURA, FLORA Y FAUNA SILVESTRE"/>
    <s v=""/>
    <s v=""/>
    <s v=""/>
    <s v=""/>
    <n v="0"/>
    <s v=""/>
    <s v=""/>
    <n v="0"/>
    <n v="0"/>
    <n v="0"/>
    <s v="SUBDIRECCIÓN CONTRACTUAL"/>
    <s v="CO-DC-11001"/>
    <s v="CARMEN ROCÍO GONZÁLEZ CANTOR - Subdirectora de Silvicultura, Flora y Fauna Silvestre"/>
    <n v="3778917"/>
    <s v="carmen.gonzalez@ambientebogota.gov.co"/>
    <s v="Av Caracas No. 54 - 38"/>
    <s v="NO"/>
    <s v="NO"/>
    <s v="NO"/>
    <s v="Arbolado urbano"/>
    <s v=""/>
    <n v="4954580000"/>
    <s v=""/>
    <s v=""/>
    <n v="0"/>
    <s v="EJECUTAR 115.000 ACTUACIONES TÉCNICAS O JURÍDICAS DE EVALUACIÓN, CONTROL, SEGUIMIENTO Y PREVENCIÓN SOBRE EL ARBOLADO URBANO DE BOGOTÁ D.C."/>
    <s v=""/>
    <s v=""/>
    <s v=""/>
    <s v=""/>
    <s v=""/>
    <s v=""/>
    <s v=""/>
    <s v=""/>
    <s v="REORIENTACION DE RECURSOS"/>
    <s v=""/>
    <s v=""/>
    <s v=""/>
    <s v="O232020200991114"/>
    <s v=""/>
    <s v=""/>
    <s v=""/>
    <s v="1-100-F001"/>
    <s v=""/>
    <s v=""/>
    <s v=""/>
    <s v=""/>
    <s v=""/>
    <s v="OK"/>
    <n v="0"/>
    <n v="0"/>
    <s v="OK"/>
    <n v="0"/>
    <n v="0"/>
    <s v=""/>
    <n v="0"/>
    <n v="0"/>
    <s v=""/>
    <s v=""/>
    <n v="0"/>
    <s v=""/>
    <n v="2787"/>
    <n v="0"/>
    <s v="Saldo Meta"/>
    <n v="1950000"/>
    <n v="0"/>
  </r>
  <r>
    <s v="1032022_7710"/>
    <s v="2784"/>
    <n v="7710"/>
    <s v="1032022_7710"/>
    <n v="1032022"/>
    <n v="7710"/>
    <s v=""/>
    <n v="2784"/>
    <s v="EJECUTAR 115.000 ACTUACIONES TÉCNICAS O JURÍDICAS DE EVALUACIÓN, CONTROL, SEGUIMIENTO Y PREVENCIÓN SOBRE EL ARBOLADO URBANO DE BOGOTÁ D.C.  //  O232020200991131 - SERVICIOS DE LA ADMINISTRACIÓN PÚBLICA RELACIONADOS CON LA AGRICULTURA, SILVICULTURA, PESCA Y CAZA  //  1-100-F001-VA-RECURSOS DISTRITO"/>
    <s v="O23011602330000007710"/>
    <s v="CONTROL A LOS FACTORES DE DETERIORO DEL ARBOLADO URBANO Y LA FLORA EN BOGOTÁ."/>
    <s v="ARBOLADO URBANO Y FLORA"/>
    <s v="237 - AUMENTAR EN UN 15% LAS ACTUACIONES TÉCNICAS O JURÍDICAS DE EVALUACIÓN, CONTROL, SEGUIMIENTO Y PREVENCIÓN PARA LA PROTECCIÓN Y CONSERVACIÓN DEL RECURSO ARBÓREO DE LA CIUDAD."/>
    <s v="AUMENTAR EL CONTROL A LOS FACTORES DE DETERIORO DEL ARBOLADO URBANO Y LA FLORA EN BOGOTÁ D.C."/>
    <s v="AUMENTAR LA GESTIÓN SOBRE EL ARBOLADO URBANO."/>
    <s v="EVALUACIÓN, CONTROL, SEGUIMIENTO Y PREVENCIÓN SOBRE EL ARBOLADO URBANO Y LA FLORA MADERABLE Y NO MADERABLE"/>
    <x v="0"/>
    <s v="O232020200991131"/>
    <s v="SERVICIOS DE LA ADMINISTRACIÓN PÚBLICA RELACIONADOS CON LA AGRICULTURA, SILVICULTURA, PESCA Y CAZA"/>
    <s v="1-100-F001-VA-RECURSOS DISTRITO"/>
    <n v="0"/>
    <s v="REORIENTACIÓN DE RECURSOS"/>
    <s v="N/A"/>
    <s v="N/A"/>
    <n v="0"/>
    <s v="NO"/>
    <s v="N/A"/>
    <s v="N/A"/>
    <s v="N/A"/>
    <s v="N/A"/>
    <s v="N/A"/>
    <s v="N/A"/>
    <n v="2924000"/>
    <n v="0"/>
    <n v="0"/>
    <n v="0"/>
    <s v="3204004_Documentos de lineamientos técnicos para la gestión de la información y el conocimiento ambiental"/>
    <s v="DOCUMENTOS DE LINEAMIENTOS TÉCNICOS PARA LA GESTIÓN DE LA INFORMACIÓN Y EL CONOCIMIENTO AMBIENTAL"/>
    <n v="0"/>
    <n v="0"/>
    <s v="SUBDIRECCIÓN DE SILVICULTURA, FLORA Y FAUNA SILVESTRE"/>
    <s v=""/>
    <s v=""/>
    <s v=""/>
    <s v=""/>
    <n v="0"/>
    <s v=""/>
    <s v=""/>
    <n v="0"/>
    <n v="0"/>
    <n v="0"/>
    <s v="SUBDIRECCIÓN CONTRACTUAL"/>
    <s v="CO-DC-11001"/>
    <s v="CARMEN ROCÍO GONZÁLEZ CANTOR - Subdirectora de Silvicultura, Flora y Fauna Silvestre"/>
    <n v="3778917"/>
    <s v="carmen.gonzalez@ambientebogota.gov.co"/>
    <s v="Av Caracas No. 54 - 38"/>
    <s v="NO"/>
    <s v="NO"/>
    <s v="NO"/>
    <s v="Arbolado urbano"/>
    <s v=""/>
    <n v="4954580000"/>
    <s v=""/>
    <s v=""/>
    <n v="0"/>
    <s v="EJECUTAR 115.000 ACTUACIONES TÉCNICAS O JURÍDICAS DE EVALUACIÓN, CONTROL, SEGUIMIENTO Y PREVENCIÓN SOBRE EL ARBOLADO URBANO DE BOGOTÁ D.C."/>
    <s v=""/>
    <s v=""/>
    <s v=""/>
    <s v=""/>
    <s v=""/>
    <s v=""/>
    <s v=""/>
    <s v=""/>
    <s v="REORIENTACION DE RECURSOS"/>
    <s v=""/>
    <s v=""/>
    <s v=""/>
    <s v="O232020200991131"/>
    <s v=""/>
    <s v=""/>
    <s v=""/>
    <s v="1-100-F001"/>
    <s v=""/>
    <s v=""/>
    <s v=""/>
    <s v=""/>
    <s v=""/>
    <s v="OK"/>
    <n v="0"/>
    <n v="0"/>
    <s v="OK"/>
    <n v="0"/>
    <n v="0"/>
    <s v=""/>
    <n v="0"/>
    <n v="0"/>
    <s v=""/>
    <s v=""/>
    <n v="0"/>
    <s v=""/>
    <n v="2784"/>
    <n v="0"/>
    <s v="Saldo Meta"/>
    <n v="2924000"/>
    <n v="0"/>
  </r>
  <r>
    <s v="1042022_7710"/>
    <s v="2780"/>
    <n v="7710"/>
    <s v="1042022_7710"/>
    <n v="1042022"/>
    <n v="7710"/>
    <s v=""/>
    <n v="2780"/>
    <s v="EJECUTAR 115.000 ACTUACIONES TÉCNICAS O JURÍDICAS DE EVALUACIÓN, CONTROL, SEGUIMIENTO Y PREVENCIÓN SOBRE EL ARBOLADO URBANO DE BOGOTÁ D.C.  //  O232020200882120 - SERVICIOS DE ASESORAMIENTO Y REPRESENTACIÓN JURÍDICA RELATIVOS A OTROS CAMPOS DEL DERECHO  //  1-100-F001-VA-RECURSOS DISTRITO"/>
    <s v="O23011602330000007710"/>
    <s v="CONTROL A LOS FACTORES DE DETERIORO DEL ARBOLADO URBANO Y LA FLORA EN BOGOTÁ."/>
    <s v="ARBOLADO URBANO Y FLORA"/>
    <s v="237 - AUMENTAR EN UN 15% LAS ACTUACIONES TÉCNICAS O JURÍDICAS DE EVALUACIÓN, CONTROL, SEGUIMIENTO Y PREVENCIÓN PARA LA PROTECCIÓN Y CONSERVACIÓN DEL RECURSO ARBÓREO DE LA CIUDAD."/>
    <s v="AUMENTAR EL CONTROL A LOS FACTORES DE DETERIORO DEL ARBOLADO URBANO Y LA FLORA EN BOGOTÁ D.C."/>
    <s v="AUMENTAR LA GESTIÓN SOBRE EL ARBOLADO URBANO."/>
    <s v="EVALUACIÓN, CONTROL, SEGUIMIENTO Y PREVENCIÓN SOBRE EL ARBOLADO URBANO Y LA FLORA MADERABLE Y NO MADERABLE"/>
    <x v="0"/>
    <s v="O232020200882120"/>
    <s v="SERVICIOS DE ASESORAMIENTO Y REPRESENTACIÓN JURÍDICA RELATIVOS A OTROS CAMPOS DEL DERECHO"/>
    <s v="1-100-F001-VA-RECURSOS DISTRITO"/>
    <n v="0"/>
    <s v="REORIENTACIÓN DE RECURSOS"/>
    <s v="N/A"/>
    <s v="N/A"/>
    <n v="0"/>
    <s v="NO"/>
    <s v="N/A"/>
    <s v="N/A"/>
    <s v="N/A"/>
    <s v="N/A"/>
    <s v="N/A"/>
    <s v="N/A"/>
    <n v="199000"/>
    <n v="0"/>
    <n v="0"/>
    <n v="0"/>
    <s v="3204004_Documentos de lineamientos técnicos para la gestión de la información y el conocimiento ambiental"/>
    <s v="DOCUMENTOS DE LINEAMIENTOS TÉCNICOS PARA LA GESTIÓN DE LA INFORMACIÓN Y EL CONOCIMIENTO AMBIENTAL"/>
    <n v="0"/>
    <n v="0"/>
    <s v="SUBDIRECCIÓN DE SILVICULTURA, FLORA Y FAUNA SILVESTRE"/>
    <s v=""/>
    <s v=""/>
    <s v=""/>
    <s v=""/>
    <n v="0"/>
    <s v=""/>
    <s v=""/>
    <n v="0"/>
    <n v="0"/>
    <n v="0"/>
    <s v="SUBDIRECCIÓN CONTRACTUAL"/>
    <s v="CO-DC-11001"/>
    <s v="CARMEN ROCÍO GONZÁLEZ CANTOR - Subdirectora de Silvicultura, Flora y Fauna Silvestre"/>
    <n v="3778917"/>
    <s v="carmen.gonzalez@ambientebogota.gov.co"/>
    <s v="Av Caracas No. 54 - 38"/>
    <s v="NO"/>
    <s v="NO"/>
    <s v="NO"/>
    <s v="Arbolado urbano"/>
    <s v=""/>
    <n v="4954580000"/>
    <s v=""/>
    <s v=""/>
    <n v="0"/>
    <s v="EJECUTAR 115.000 ACTUACIONES TÉCNICAS O JURÍDICAS DE EVALUACIÓN, CONTROL, SEGUIMIENTO Y PREVENCIÓN SOBRE EL ARBOLADO URBANO DE BOGOTÁ D.C."/>
    <s v=""/>
    <s v=""/>
    <s v=""/>
    <s v=""/>
    <s v=""/>
    <s v=""/>
    <s v=""/>
    <s v=""/>
    <s v="REORIENTACION DE RECURSOS"/>
    <s v=""/>
    <s v=""/>
    <s v=""/>
    <s v="O232020200882120"/>
    <s v=""/>
    <s v=""/>
    <s v=""/>
    <s v="1-100-F001"/>
    <s v=""/>
    <s v=""/>
    <s v=""/>
    <s v=""/>
    <s v=""/>
    <s v="OK"/>
    <n v="0"/>
    <n v="0"/>
    <s v="OK"/>
    <n v="0"/>
    <n v="0"/>
    <s v=""/>
    <n v="0"/>
    <n v="0"/>
    <s v=""/>
    <s v=""/>
    <n v="0"/>
    <s v=""/>
    <n v="2780"/>
    <n v="0"/>
    <s v="Saldo Meta"/>
    <n v="199000"/>
    <n v="0"/>
  </r>
  <r>
    <s v="1052022_7710"/>
    <s v="2792"/>
    <n v="7710"/>
    <s v="1052022_7710"/>
    <n v="1052022"/>
    <n v="7710"/>
    <s v=""/>
    <n v="2792"/>
    <s v="EJECUTAR 115.000 ACTUACIONES TÉCNICAS O JURÍDICAS DE EVALUACIÓN, CONTROL, SEGUIMIENTO Y PREVENCIÓN SOBRE EL ARBOLADO URBANO DE BOGOTÁ D.C.  //  O232020200991116 - SERVICIOS DE LOS ÓRGANOS DE CONTROL Y OTRAS INSTITUCIONES  //  1-100-F001-VA-RECURSOS DISTRITO"/>
    <s v="O23011602330000007710"/>
    <s v="CONTROL A LOS FACTORES DE DETERIORO DEL ARBOLADO URBANO Y LA FLORA EN BOGOTÁ."/>
    <s v="ARBOLADO URBANO Y FLORA"/>
    <s v="237 - AUMENTAR EN UN 15% LAS ACTUACIONES TÉCNICAS O JURÍDICAS DE EVALUACIÓN, CONTROL, SEGUIMIENTO Y PREVENCIÓN PARA LA PROTECCIÓN Y CONSERVACIÓN DEL RECURSO ARBÓREO DE LA CIUDAD."/>
    <s v="AUMENTAR EL CONTROL A LOS FACTORES DE DETERIORO DEL ARBOLADO URBANO Y LA FLORA EN BOGOTÁ D.C."/>
    <s v="AUMENTAR LA GESTIÓN SOBRE EL ARBOLADO URBANO."/>
    <s v="EVALUACIÓN, CONTROL, SEGUIMIENTO Y PREVENCIÓN SOBRE EL ARBOLADO URBANO Y LA FLORA MADERABLE Y NO MADERABLE"/>
    <x v="0"/>
    <s v="O232020200991116"/>
    <s v="SERVICIOS DE LOS ÓRGANOS DE CONTROL Y OTRAS INSTITUCIONES"/>
    <s v="1-100-F001-VA-RECURSOS DISTRITO"/>
    <n v="0"/>
    <s v="REORIENTACIÓN DE RECURSOS"/>
    <s v="N/A"/>
    <s v="N/A"/>
    <n v="0"/>
    <s v="NO"/>
    <s v="N/A"/>
    <s v="N/A"/>
    <s v="N/A"/>
    <s v="N/A"/>
    <s v="N/A"/>
    <s v="N/A"/>
    <n v="950000"/>
    <n v="0"/>
    <n v="0"/>
    <n v="0"/>
    <s v="3204004_Documentos de lineamientos técnicos para la gestión de la información y el conocimiento ambiental"/>
    <s v="DOCUMENTOS DE LINEAMIENTOS TÉCNICOS PARA LA GESTIÓN DE LA INFORMACIÓN Y EL CONOCIMIENTO AMBIENTAL"/>
    <n v="0"/>
    <n v="0"/>
    <s v="SUBDIRECCIÓN DE SILVICULTURA, FLORA Y FAUNA SILVESTRE"/>
    <s v=""/>
    <s v=""/>
    <s v=""/>
    <s v=""/>
    <n v="0"/>
    <s v=""/>
    <s v=""/>
    <n v="0"/>
    <n v="0"/>
    <n v="0"/>
    <s v="SUBDIRECCIÓN CONTRACTUAL"/>
    <s v="CO-DC-11001"/>
    <s v="CARMEN ROCÍO GONZÁLEZ CANTOR - Subdirectora de Silvicultura, Flora y Fauna Silvestre"/>
    <n v="3778917"/>
    <s v="carmen.gonzalez@ambientebogota.gov.co"/>
    <s v="Av Caracas No. 54 - 38"/>
    <s v="NO"/>
    <s v="NO"/>
    <s v="NO"/>
    <s v="Arbolado urbano"/>
    <s v=""/>
    <n v="4954580000"/>
    <s v=""/>
    <s v=""/>
    <n v="0"/>
    <s v="EJECUTAR 115.000 ACTUACIONES TÉCNICAS O JURÍDICAS DE EVALUACIÓN, CONTROL, SEGUIMIENTO Y PREVENCIÓN SOBRE EL ARBOLADO URBANO DE BOGOTÁ D.C."/>
    <s v=""/>
    <s v=""/>
    <s v=""/>
    <s v=""/>
    <s v=""/>
    <s v=""/>
    <s v=""/>
    <s v=""/>
    <s v="REORIENTACION DE RECURSOS"/>
    <s v=""/>
    <s v=""/>
    <s v=""/>
    <s v="O232020200991116"/>
    <s v=""/>
    <s v=""/>
    <s v=""/>
    <s v="1-100-F001"/>
    <s v=""/>
    <s v=""/>
    <s v=""/>
    <s v=""/>
    <s v=""/>
    <s v="OK"/>
    <n v="0"/>
    <n v="0"/>
    <s v="OK"/>
    <n v="0"/>
    <n v="0"/>
    <s v=""/>
    <n v="0"/>
    <n v="0"/>
    <s v=""/>
    <s v=""/>
    <n v="0"/>
    <s v=""/>
    <n v="2792"/>
    <n v="0"/>
    <s v="Saldo Meta"/>
    <n v="950000"/>
    <n v="0"/>
  </r>
  <r>
    <s v="1062022_7710"/>
    <s v="2791"/>
    <n v="7710"/>
    <s v="1062022_7710"/>
    <n v="1062022"/>
    <n v="7710"/>
    <s v=""/>
    <n v="2791"/>
    <s v="EJECUTAR 115.000 ACTUACIONES TÉCNICAS O JURÍDICAS DE EVALUACIÓN, CONTROL, SEGUIMIENTO Y PREVENCIÓN SOBRE EL ARBOLADO URBANO DE BOGOTÁ D.C.  //  O2320201003083899997 - ARTÍCULOS N.C.P. PARA PROTECCIÓN  //  1-100-F001-VA-RECURSOS DISTRITO"/>
    <s v="O23011602330000007710"/>
    <s v="CONTROL A LOS FACTORES DE DETERIORO DEL ARBOLADO URBANO Y LA FLORA EN BOGOTÁ."/>
    <s v="ARBOLADO URBANO Y FLORA"/>
    <s v="237 - AUMENTAR EN UN 15% LAS ACTUACIONES TÉCNICAS O JURÍDICAS DE EVALUACIÓN, CONTROL, SEGUIMIENTO Y PREVENCIÓN PARA LA PROTECCIÓN Y CONSERVACIÓN DEL RECURSO ARBÓREO DE LA CIUDAD."/>
    <s v="AUMENTAR EL CONTROL A LOS FACTORES DE DETERIORO DEL ARBOLADO URBANO Y LA FLORA EN BOGOTÁ D.C."/>
    <s v="AUMENTAR LA GESTIÓN SOBRE EL ARBOLADO URBANO."/>
    <s v="EVALUACIÓN, CONTROL, SEGUIMIENTO Y PREVENCIÓN SOBRE EL ARBOLADO URBANO Y LA FLORA MADERABLE Y NO MADERABLE"/>
    <x v="0"/>
    <s v="O2320201003083899997"/>
    <s v="ARTÍCULOS N.C.P. PARA PROTECCIÓN"/>
    <s v="1-100-F001-VA-RECURSOS DISTRITO"/>
    <n v="0"/>
    <s v="ADQUIRIR ELEMENTOS DE PROTECCIÓN PERSONAL, BIOSEGURIDAD, SEGURIDAD INDUSTRIAL, ERGONÓMICOS DE OFICINA Y ATENCIÓN DE EMERGENCIAS, PARA EL CUMPLIMIENTO DE LAS ACCIONES DESARROLLADAS POR LA SECRETARIA DISTRITAL DE AMBIENTE"/>
    <s v="CCE-07"/>
    <s v="SELECCIÓN ABREVIADA SUBASTA INVERSA"/>
    <n v="0"/>
    <s v="NO"/>
    <s v="46181500;46181600;46181700;46181800;46181900;416182000;46182100;46182200;46182300;46182400"/>
    <n v="4"/>
    <n v="4"/>
    <n v="8"/>
    <n v="1"/>
    <n v="12"/>
    <n v="18000000"/>
    <n v="0"/>
    <n v="0"/>
    <n v="0"/>
    <s v="3204004_Documentos de lineamientos técnicos para la gestión de la información y el conocimiento ambiental"/>
    <s v="DOCUMENTOS DE LINEAMIENTOS TÉCNICOS PARA LA GESTIÓN DE LA INFORMACIÓN Y EL CONOCIMIENTO AMBIENTAL"/>
    <n v="0"/>
    <n v="0"/>
    <s v="SUBDIRECCIÓN DE SILVICULTURA, FLORA Y FAUNA SILVESTRE"/>
    <s v=""/>
    <s v=""/>
    <s v=""/>
    <s v=""/>
    <n v="0"/>
    <s v=""/>
    <s v=""/>
    <n v="0"/>
    <n v="0"/>
    <n v="0"/>
    <s v="SUBDIRECCIÓN CONTRACTUAL"/>
    <s v="CO-DC-11001"/>
    <s v="CARMEN ROCÍO GONZÁLEZ CANTOR - Subdirectora de Silvicultura, Flora y Fauna Silvestre"/>
    <n v="3778917"/>
    <s v="carmen.gonzalez@ambientebogota.gov.co"/>
    <s v="Av Caracas No. 54 - 38"/>
    <s v="NO"/>
    <s v="SI"/>
    <s v="NO"/>
    <s v="Arbolado urbano"/>
    <s v="Selección abreviada subasta inversa"/>
    <n v="4954580000"/>
    <s v=""/>
    <s v=""/>
    <n v="0"/>
    <s v="EJECUTAR 115.000 ACTUACIONES TÉCNICAS O JURÍDICAS DE EVALUACIÓN, CONTROL, SEGUIMIENTO Y PREVENCIÓN SOBRE EL ARBOLADO URBANO DE BOGOTÁ D.C."/>
    <s v=""/>
    <s v=""/>
    <s v=""/>
    <s v=""/>
    <s v=""/>
    <s v=""/>
    <s v=""/>
    <s v=""/>
    <s v="ADQUIRIR ELEMENTOS DE PROTECCION PERSONAL, BIOSEGURIDAD, SEGURIDAD INDUSTRIAL, ERGONOMICOS DE OFICINA Y ATENCION DE EMERGENCIAS, PARA EL CUMPLIMIENTO DE LAS ACCIONES DESARROLLADAS POR LA SECRETARIA DISTRITAL DE AMBIENTE"/>
    <s v=""/>
    <s v=""/>
    <s v=""/>
    <s v="O2320201003083899997"/>
    <s v=""/>
    <s v=""/>
    <s v=""/>
    <s v="1-100-F001"/>
    <s v=""/>
    <s v=""/>
    <s v=""/>
    <s v=""/>
    <s v=""/>
    <s v="OK"/>
    <n v="0"/>
    <n v="0"/>
    <s v="OK"/>
    <n v="0"/>
    <n v="0"/>
    <s v=""/>
    <n v="0"/>
    <n v="0"/>
    <s v=""/>
    <s v=""/>
    <n v="0"/>
    <s v=""/>
    <n v="2791"/>
    <n v="0"/>
    <s v="Pendiente"/>
    <n v="18000000"/>
    <n v="0"/>
  </r>
  <r>
    <s v="1072022_7710"/>
    <s v="2781"/>
    <n v="7710"/>
    <s v="1072022_7710"/>
    <n v="1072022"/>
    <n v="7710"/>
    <s v=""/>
    <n v="2781"/>
    <s v="EJECUTAR 115.000 ACTUACIONES TÉCNICAS O JURÍDICAS DE EVALUACIÓN, CONTROL, SEGUIMIENTO Y PREVENCIÓN SOBRE EL ARBOLADO URBANO DE BOGOTÁ D.C.  //  O232020200668021 - SERVICIOS LOCALES DE MENSAJERÍA NACIONAL  //  1-100-F001-VA-RECURSOS DISTRITO"/>
    <s v="O23011602330000007710"/>
    <s v="CONTROL A LOS FACTORES DE DETERIORO DEL ARBOLADO URBANO Y LA FLORA EN BOGOTÁ."/>
    <s v="ARBOLADO URBANO Y FLORA"/>
    <s v="237 - AUMENTAR EN UN 15% LAS ACTUACIONES TÉCNICAS O JURÍDICAS DE EVALUACIÓN, CONTROL, SEGUIMIENTO Y PREVENCIÓN PARA LA PROTECCIÓN Y CONSERVACIÓN DEL RECURSO ARBÓREO DE LA CIUDAD."/>
    <s v="AUMENTAR EL CONTROL A LOS FACTORES DE DETERIORO DEL ARBOLADO URBANO Y LA FLORA EN BOGOTÁ D.C."/>
    <s v="AUMENTAR LA GESTIÓN SOBRE EL ARBOLADO URBANO."/>
    <s v="EVALUACIÓN, CONTROL, SEGUIMIENTO Y PREVENCIÓN SOBRE EL ARBOLADO URBANO Y LA FLORA MADERABLE Y NO MADERABLE"/>
    <x v="0"/>
    <s v="O232020200668021"/>
    <s v="SERVICIOS LOCALES DE MENSAJERÍA NACIONAL"/>
    <s v="1-100-F001-VA-RECURSOS DISTRITO"/>
    <n v="0"/>
    <s v="PRESTAR EL SERVICIO DE MENSAJERÍA ESPECIALIZADA Y CORREO CERTIFICADO PARA LA ADMISIÓN, RECIBO Y ENVÍO A NIVEL URBANO Y NACIONAL, DE LA CORRESPONDENCIA GENERADA POR LA SECRETARIA DISTRITAL DE AMBIENTE EN VIRTUD DE SU GESTIÓN"/>
    <s v="CCE-16"/>
    <s v="CONTRATACIÓN DIRECTA"/>
    <n v="0"/>
    <s v="NO"/>
    <s v="78102203;78102205;78102206"/>
    <n v="8"/>
    <n v="8"/>
    <n v="4"/>
    <n v="1"/>
    <n v="12"/>
    <n v="8000000"/>
    <n v="0"/>
    <n v="0"/>
    <n v="0"/>
    <s v="3204004_Documentos de lineamientos técnicos para la gestión de la información y el conocimiento ambiental"/>
    <s v="DOCUMENTOS DE LINEAMIENTOS TÉCNICOS PARA LA GESTIÓN DE LA INFORMACIÓN Y EL CONOCIMIENTO AMBIENTAL"/>
    <n v="0"/>
    <n v="0"/>
    <s v="SUBDIRECCIÓN DE SILVICULTURA, FLORA Y FAUNA SILVESTRE"/>
    <s v=""/>
    <s v=""/>
    <s v=""/>
    <s v=""/>
    <n v="0"/>
    <s v=""/>
    <s v=""/>
    <n v="0"/>
    <n v="0"/>
    <n v="0"/>
    <s v="SUBDIRECCIÓN CONTRACTUAL"/>
    <s v="CO-DC-11001"/>
    <s v="CARMEN ROCÍO GONZÁLEZ CANTOR - Subdirectora de Silvicultura, Flora y Fauna Silvestre"/>
    <n v="3778917"/>
    <s v="carmen.gonzalez@ambientebogota.gov.co"/>
    <s v="Av Caracas No. 54 - 38"/>
    <s v="NO"/>
    <s v="SI"/>
    <s v="NO"/>
    <s v="Arbolado urbano"/>
    <s v="CD=Contratación Directa"/>
    <n v="4954580000"/>
    <s v=""/>
    <s v=""/>
    <n v="0"/>
    <s v="EJECUTAR 115.000 ACTUACIONES TÉCNICAS O JURÍDICAS DE EVALUACIÓN, CONTROL, SEGUIMIENTO Y PREVENCIÓN SOBRE EL ARBOLADO URBANO DE BOGOTÁ D.C."/>
    <s v=""/>
    <s v=""/>
    <s v=""/>
    <s v=""/>
    <s v=""/>
    <s v=""/>
    <s v=""/>
    <s v=""/>
    <s v="PRESTAR EL SERVICIO DE MENSAJERIA ESPECIALIZADA Y CORREO CERTIFICADO PARA LA ADMISION, RECIBO Y ENVIO A NIVEL URBANO Y NACIONAL, DE LA CORRESPONDENCIA GENERADA POR LA SECRETARIA DISTRITAL DE AMBIENTE EN VIRTUD DE SU GESTION"/>
    <s v=""/>
    <s v=""/>
    <s v=""/>
    <s v="O232020200668021"/>
    <s v=""/>
    <s v=""/>
    <s v=""/>
    <s v="1-100-F001"/>
    <s v=""/>
    <s v=""/>
    <s v=""/>
    <s v=""/>
    <s v=""/>
    <s v="OK"/>
    <n v="0"/>
    <n v="0"/>
    <s v="OK"/>
    <n v="0"/>
    <n v="0"/>
    <s v=""/>
    <n v="0"/>
    <n v="0"/>
    <s v=""/>
    <s v=""/>
    <n v="0"/>
    <s v=""/>
    <n v="2781"/>
    <n v="0"/>
    <s v="Pendiente"/>
    <n v="8000000"/>
    <n v="0"/>
  </r>
  <r>
    <s v="1082022_7710"/>
    <s v="176612782"/>
    <n v="7710"/>
    <s v="1082022_7710"/>
    <n v="1082022"/>
    <n v="7710"/>
    <n v="17661"/>
    <n v="2782"/>
    <s v="EJECUTAR 115.000 ACTUACIONES TÉCNICAS O JURÍDICAS DE EVALUACIÓN, CONTROL, SEGUIMIENTO Y PREVENCIÓN SOBRE EL ARBOLADO URBANO DE BOGOTÁ D.C.  //  O232020200664114 - SERVICIOS DE TRANSPORTE TERRESTRE ESPECIAL LOCAL DE PASAJEROS  //  1-100-F001-VA-RECURSOS DISTRITO"/>
    <s v="O23011602330000007710"/>
    <s v="CONTROL A LOS FACTORES DE DETERIORO DEL ARBOLADO URBANO Y LA FLORA EN BOGOTÁ."/>
    <s v="ARBOLADO URBANO Y FLORA"/>
    <s v="237 - AUMENTAR EN UN 15% LAS ACTUACIONES TÉCNICAS O JURÍDICAS DE EVALUACIÓN, CONTROL, SEGUIMIENTO Y PREVENCIÓN PARA LA PROTECCIÓN Y CONSERVACIÓN DEL RECURSO ARBÓREO DE LA CIUDAD."/>
    <s v="AUMENTAR EL CONTROL A LOS FACTORES DE DETERIORO DEL ARBOLADO URBANO Y LA FLORA EN BOGOTÁ D.C."/>
    <s v="AUMENTAR LA GESTIÓN SOBRE EL ARBOLADO URBANO."/>
    <s v="EVALUACIÓN, CONTROL, SEGUIMIENTO Y PREVENCIÓN SOBRE EL ARBOLADO URBANO Y LA FLORA MADERABLE Y NO MADERABLE"/>
    <x v="0"/>
    <s v="O232020200664114"/>
    <s v="SERVICIOS DE TRANSPORTE TERRESTRE ESPECIAL LOCAL DE PASAJEROS"/>
    <s v="1-100-F001-VA-RECURSOS DISTRITO"/>
    <n v="0"/>
    <s v="PRESTAR EL SERVICIO DE TRANSPORTE PÚBLICO TERRESTRE AUTOMOTOR ESPECIAL DE PASAJEROS Y DE CARGA PARA EL DESARROLLO DE LAS ACTIVIDADES MISIONALES Y DE INVERSIÓN QUE ADELANTE LA SECRETARIA DISTRITAL DE AMBIENTE"/>
    <s v="CCE-02"/>
    <s v="LICITACIÓN PÚBLICA"/>
    <n v="0"/>
    <s v="NO"/>
    <s v="78101800;78111800"/>
    <n v="1"/>
    <n v="1"/>
    <n v="11"/>
    <n v="1"/>
    <n v="12"/>
    <n v="625000000"/>
    <n v="1"/>
    <n v="625000000"/>
    <n v="3"/>
    <s v="3204004_Documentos de lineamientos técnicos para la gestión de la información y el conocimiento ambiental"/>
    <s v="DOCUMENTOS DE LINEAMIENTOS TÉCNICOS PARA LA GESTIÓN DE LA INFORMACIÓN Y EL CONOCIMIENTO AMBIENTAL"/>
    <n v="0"/>
    <n v="0"/>
    <s v="SUBDIRECCIÓN DE SILVICULTURA, FLORA Y FAUNA SILVESTRE"/>
    <s v=""/>
    <s v=""/>
    <n v="0"/>
    <s v=""/>
    <n v="0"/>
    <s v=""/>
    <s v=" "/>
    <n v="0"/>
    <n v="0"/>
    <n v="0"/>
    <s v="SUBDIRECCIÓN CONTRACTUAL"/>
    <s v="CO-DC-11001"/>
    <s v="CARMEN ROCÍO GONZÁLEZ CANTOR - Subdirectora de Silvicultura, Flora y Fauna Silvestre"/>
    <n v="3778917"/>
    <s v="carmen.gonzalez@ambientebogota.gov.co"/>
    <s v="Av Caracas No. 54 - 38"/>
    <s v="NO"/>
    <s v="SI"/>
    <s v="NO"/>
    <s v="Arbolado urbano"/>
    <s v="Licitación pública"/>
    <n v="4954580000"/>
    <s v=" "/>
    <n v="17661"/>
    <n v="0"/>
    <s v="EJECUTAR 115.000 ACTUACIONES TÉCNICAS O JURÍDICAS DE EVALUACIÓN, CONTROL, SEGUIMIENTO Y PREVENCIÓN SOBRE EL ARBOLADO URBANO DE BOGOTÁ D.C."/>
    <s v="EJECUTAR 115.000 ACTUACIONES TÉCNICAS O JURÍDICAS DE EVALUACIÓN, CONTROL, SEGUIMIENTO Y PREVENCIÓN SOBRE EL ARBOLADO URBANO DE BOGOTÁ D.C."/>
    <s v="OK"/>
    <s v=""/>
    <s v="20211360"/>
    <s v="Por Cargar en SIPSE"/>
    <s v="N/A"/>
    <s v="TRANSPORTES ESPECIALES F.S.G S.A.S"/>
    <s v="Validar"/>
    <s v="PRESTAR EL SERVICIO DE TRANSPORTE PUBLICO TERRESTRE AUTOMOTOR ESPECIAL DE PASAJEROS Y DE CARGA PARA EL DESARROLLO DE LAS ACTIVIDADES MISIONALES Y DE INVERSION QUE ADELANTE LA SECRETARIA DISTRITAL DE AMBIENTE"/>
    <s v="&quot;1332022-7657&quot;,&quot;1152022-7702&quot;,&quot;1082022-7710&quot;,&quot;1312022-7710&quot;,&quot;432022-7711&quot;,&quot;692022-7711&quot;,&quot;122022-7743&quot;,&quot;202022-7743&quot;,&quot;322022-7743&quot;,&quot;362022-7769&quot;,&quot;62022-7769&quot;,&quot;712022-7769&quot;,&quot;902022-7769&quot;,&quot;112022-7780&quot;,&quot;332022-7780&quot;,&quot;352022-7780&quot;,&quot;422022-7780&quot;,&quot;1132022-7789&quot;,&quot;1422022-7789&quot;,&quot;292022-7789&quot;,&quot;102022-7794&quot;,&quot;722022-7794&quot;,&quot;342022-7805&quot;,&quot;362022-7811&quot;,&quot;372022-7811&quot;,&quot;382022-7811&quot;,&quot;62022-7814&quot;,&quot;312022-7820&quot; PRESTAR EL SERVICIO DE TRANSPORTE PUBLICO TERRESTRE AUTOMOTOR ESPECIAL DE PASAJEROS Y DE CARGA PARA EL DESARROLLO DE LAS ACTIVIDADES MISIONALES Y DE INVERSION QUE ADELANTE LA SECRETARIA DISTRITAL DE AMBIENTE_x000a_"/>
    <s v="ESTE CDP REMPLAZA LOS CDP EXTRAPRESUPUESALES 50, 49, 48, 46, 45, 54, 51 , 56, 52, 53, 55, 47, 57, PRESTAR EL SERVICIO DE TRANSPORTE PUBLICO TERRESTRE AUTOMOTOR ESPECIAL DDE PASAJEROS Y DE CARGA PARA EL DESARROLLO DE LAS ACTIVIDADES MISIONALES Y DE INVERSION QUE ADELANTE LA SECRETARIA DISTRITAL DE AMBIENTE"/>
    <s v="Validar"/>
    <s v="O232020200664114"/>
    <s v="O232020200664114"/>
    <s v="O232020200664114"/>
    <s v="OKs"/>
    <s v="1-100-F001"/>
    <s v="1-100-F001"/>
    <s v="1-100-F001"/>
    <s v="OKs"/>
    <n v="9"/>
    <n v="9"/>
    <s v="OK"/>
    <n v="625000000"/>
    <n v="625000000"/>
    <s v="OK"/>
    <n v="0"/>
    <n v="10"/>
    <s v="Por Cargar"/>
    <n v="0"/>
    <n v="625000000"/>
    <s v=""/>
    <s v="Por Cargar"/>
    <n v="118507336.30952381"/>
    <s v="SOLICITUD PAGO"/>
    <n v="2782"/>
    <n v="2782"/>
    <s v="Contratado"/>
    <n v="0"/>
    <n v="0"/>
  </r>
  <r>
    <s v="1092022_7710"/>
    <s v="165032793"/>
    <n v="7710"/>
    <s v="1092022_7710"/>
    <n v="1092022"/>
    <n v="7710"/>
    <n v="16503"/>
    <n v="2793"/>
    <s v="EJECUTAR 24.000 ACTUACIONES TÉCNICAS O JURÍDICAS DE EVALUACIÓN, CONTROL, SEGUIMIENTO Y PREVENCIÓN SOBRE EL RECURSO FLORA EN EL DISTRITO CAPITAL.  //  O232020200994900 - OTROS SERVICIOS DE PROTECCIÓN DEL MEDIO AMBIENTE N.C.P.  //  1-100-F001-VA-RECURSOS DISTRITO"/>
    <s v="O23011602330000007710"/>
    <s v="CONTROL A LOS FACTORES DE DETERIORO DEL ARBOLADO URBANO Y LA FLORA EN BOGOTÁ."/>
    <s v="ARBOLADO URBANO Y FLORA"/>
    <s v="239 - AUMENTAR EN UN 15% LAS ACTUACIONES TÉCNICAS O JURÍDICAS DE EVALUACIÓN, CONTROL, SEGUIMIENTO Y PREVENCIÓN SOBRE EL RECURSO FLORA."/>
    <s v="AUMENTAR EL CONTROL A LOS FACTORES DE DETERIORO DEL ARBOLADO URBANO Y LA FLORA EN BOGOTÁ D.C."/>
    <s v="AUMENTAR LA GESTIÓN PARA CONTROLAR EL TRÁFICO DE LA FLORA MADERABLE Y NO MADERABLE."/>
    <s v="EVALUACIÓN, CONTROL, SEGUIMIENTO Y PREVENCIÓN SOBRE EL ARBOLADO URBANO Y LA FLORA MADERABLE Y NO MADERABLE"/>
    <x v="1"/>
    <s v="O232020200994900"/>
    <s v="OTROS SERVICIOS DE PROTECCIÓN DEL MEDIO AMBIENTE N.C.P."/>
    <s v="1-100-F001-VA-RECURSOS DISTRITO"/>
    <n v="0"/>
    <s v="PRESTAR SERVICIOS PROFESIONALES PARA ADELANTAR LA PLANEACIÓN Y LIDERAR LAS ACTUACIONES TENDIENTES A DISMINUIR EL NÚMERO DE EMPRESAS FORESTALES NO REGISTRADAS O QUE INCUMPLAN LA NORMATIVIDAD AMBIENTAL EN MATERIA FORESTAL"/>
    <s v="CCE-16"/>
    <s v="CONTRATACIÓN DIRECTA"/>
    <n v="0"/>
    <s v="SI"/>
    <s v="80111600"/>
    <n v="1"/>
    <n v="1"/>
    <n v="10"/>
    <n v="1"/>
    <n v="11"/>
    <n v="57450000"/>
    <n v="0"/>
    <n v="0"/>
    <n v="0"/>
    <s v="3204053_Servicio de monitoreo y seguimiento de la biodiversidad y los servicios ecosistémicos "/>
    <s v="SERVICIO DE MONITOREO Y SEGUIMIENTO DE LA BIODIVERSIDAD Y LOS SERVICIOS ECOSISTÉMICOS"/>
    <n v="0"/>
    <n v="0"/>
    <s v="SUBDIRECCIÓN DE SILVICULTURA, FLORA Y FAUNA SILVESTRE"/>
    <s v="MARIA  FERNANDA ALVAREZ GALLARDO"/>
    <n v="20220389"/>
    <n v="318"/>
    <n v="44573"/>
    <n v="57450000"/>
    <n v="315"/>
    <n v="44578"/>
    <n v="57450000"/>
    <n v="0"/>
    <n v="5745000"/>
    <s v="SUBDIRECCIÓN CONTRACTUAL"/>
    <s v="CO-DC-11001"/>
    <s v="CARMEN ROCÍO GONZÁLEZ CANTOR - Subdirectora de Silvicultura, Flora y Fauna Silvestre"/>
    <n v="3778917"/>
    <s v="carmen.gonzalez@ambientebogota.gov.co"/>
    <s v="Av Caracas No. 54 - 38"/>
    <s v="NO"/>
    <s v="NO"/>
    <s v="NO"/>
    <s v="Arbolado urbano"/>
    <s v="CD=Contratación Directa"/>
    <n v="934892000"/>
    <s v="CONTRATACIÓN DIRECTA (LEY 1150 DE 2007)"/>
    <n v="16503"/>
    <n v="0"/>
    <s v="EJECUTAR 24.000 ACTUACIONES TÉCNICAS O JURÍDICAS DE EVALUACIÓN, CONTROL, SEGUIMIENTO Y PREVENCIÓN SOBRE EL RECURSO FLORA EN EL DISTRITO CAPITAL."/>
    <s v="EJECUTAR 24.000 ACTUACIONES TÉCNICAS O JURÍDICAS DE EVALUACIÓN, CONTROL, SEGUIMIENTO Y PREVENCIÓN SOBRE EL RECURSO FLORA EN EL DISTRITO CAPITAL."/>
    <s v="OK"/>
    <n v="20220389"/>
    <s v="20220389"/>
    <s v="OK"/>
    <s v="MARIA FERNANDA ALVAREZ GALLARDO"/>
    <s v="MARIA FERNANDA ALVAREZ GALLARDO"/>
    <s v="OK"/>
    <s v="PRESTAR SERVICIOS PROFESIONALES PARA ADELANTAR LA PLANEACION Y LIDERAR LAS ACTUACIONES TENDIENTES A DISMINUIR EL NUMERO DE EMPRESAS FORESTALES NO REGISTRADAS O QUE INCUMPLAN LA NORMATIVIDAD AMBIENTAL EN MATERIA FORESTAL"/>
    <s v="PRESTAR SERVICIOS PROFESIONALES PARA ADELANTAR LA PLANEACION Y LIDERAR LAS ACTUACIONES TENDIENTES A DISMINUIR EL NUMERO DE EMPRESAS FORESTALES NO REGISTRADAS O QUE INCUMPLAN LA NORMATIVIDAD AMBIENTAL EN MATERIA FORESTAL"/>
    <s v="PRESTAR SERVICIOS PROFESIONALES PARA ADELANTAR LA PLANEACION Y LIDERAR LAS ACTUACIONES TENDIENTES A DISMINUIR EL NUMERO DE EMPRESAS FORESTALES NO REGISTRADAS O QUE INCUMPLAN LA NORMATIVIDAD AMBIENTAL EN MATERIA FORESTAL"/>
    <s v="OKs"/>
    <s v="O232020200994900"/>
    <s v="O232020200994900"/>
    <s v="O232020200994900"/>
    <s v="OKs"/>
    <s v="1-100-F001"/>
    <s v="1-100-F001"/>
    <s v="1-100-F001"/>
    <s v="OKs"/>
    <n v="318"/>
    <n v="318"/>
    <s v="OK"/>
    <n v="57450000"/>
    <n v="57450000"/>
    <s v="OK"/>
    <n v="315"/>
    <n v="315"/>
    <s v="OK"/>
    <n v="57450000"/>
    <n v="57450000"/>
    <s v=""/>
    <s v="OK"/>
    <n v="7851500"/>
    <s v="EJECUCIÓN CONTRATO"/>
    <n v="2793"/>
    <n v="2793"/>
    <s v="Contratado"/>
    <n v="0"/>
    <n v="0"/>
  </r>
  <r>
    <s v="1102022_7710"/>
    <s v="165152793"/>
    <n v="7710"/>
    <s v="1102022_7710"/>
    <n v="1102022"/>
    <n v="7710"/>
    <n v="16515"/>
    <n v="2793"/>
    <s v="EJECUTAR 24.000 ACTUACIONES TÉCNICAS O JURÍDICAS DE EVALUACIÓN, CONTROL, SEGUIMIENTO Y PREVENCIÓN SOBRE EL RECURSO FLORA EN EL DISTRITO CAPITAL.  //  O232020200994900 - OTROS SERVICIOS DE PROTECCIÓN DEL MEDIO AMBIENTE N.C.P.  //  1-100-F001-VA-RECURSOS DISTRITO"/>
    <s v="O23011602330000007710"/>
    <s v="CONTROL A LOS FACTORES DE DETERIORO DEL ARBOLADO URBANO Y LA FLORA EN BOGOTÁ."/>
    <s v="ARBOLADO URBANO Y FLORA"/>
    <s v="239 - AUMENTAR EN UN 15% LAS ACTUACIONES TÉCNICAS O JURÍDICAS DE EVALUACIÓN, CONTROL, SEGUIMIENTO Y PREVENCIÓN SOBRE EL RECURSO FLORA."/>
    <s v="AUMENTAR EL CONTROL A LOS FACTORES DE DETERIORO DEL ARBOLADO URBANO Y LA FLORA EN BOGOTÁ D.C."/>
    <s v="AUMENTAR LA GESTIÓN PARA CONTROLAR EL TRÁFICO DE LA FLORA MADERABLE Y NO MADERABLE."/>
    <s v="EVALUACIÓN, CONTROL, SEGUIMIENTO Y PREVENCIÓN SOBRE EL ARBOLADO URBANO Y LA FLORA MADERABLE Y NO MADERABLE"/>
    <x v="1"/>
    <s v="O232020200994900"/>
    <s v="OTROS SERVICIOS DE PROTECCIÓN DEL MEDIO AMBIENTE N.C.P."/>
    <s v="1-100-F001-VA-RECURSOS DISTRITO"/>
    <n v="0"/>
    <s v="PRESTAR SERVICIOS PROFESIONALES PARA LIDERAR LAS ACTUACIONES CONDUCENTES A DISMINUIR EL TRÁFICO ILEGAL DE ESPECÍMENES DE FLORA EN LA JURISDICCIÓN DE LA SDA."/>
    <s v="CCE-16"/>
    <s v="CONTRATACIÓN DIRECTA"/>
    <n v="0"/>
    <s v="SI"/>
    <s v="80111600"/>
    <n v="1"/>
    <n v="1"/>
    <n v="10"/>
    <n v="1"/>
    <n v="11"/>
    <n v="57450000"/>
    <n v="0"/>
    <n v="0"/>
    <n v="0"/>
    <s v="3204053_Servicio de monitoreo y seguimiento de la biodiversidad y los servicios ecosistémicos "/>
    <s v="SERVICIO DE MONITOREO Y SEGUIMIENTO DE LA BIODIVERSIDAD Y LOS SERVICIOS ECOSISTÉMICOS"/>
    <n v="0"/>
    <n v="0"/>
    <s v="SUBDIRECCIÓN DE SILVICULTURA, FLORA Y FAUNA SILVESTRE"/>
    <s v="HECTOR MAURICIO ZEA SANDOVAL"/>
    <n v="20220795"/>
    <n v="820"/>
    <n v="44580"/>
    <n v="57450000"/>
    <n v="696"/>
    <n v="44583"/>
    <n v="57450000"/>
    <n v="0"/>
    <n v="5745000"/>
    <s v="SUBDIRECCIÓN CONTRACTUAL"/>
    <s v="CO-DC-11001"/>
    <s v="CARMEN ROCÍO GONZÁLEZ CANTOR - Subdirectora de Silvicultura, Flora y Fauna Silvestre"/>
    <n v="3778917"/>
    <s v="carmen.gonzalez@ambientebogota.gov.co"/>
    <s v="Av Caracas No. 54 - 38"/>
    <s v="NO"/>
    <s v="NO"/>
    <s v="NO"/>
    <s v="Arbolado urbano"/>
    <s v="CD=Contratación Directa"/>
    <n v="934892000"/>
    <s v="CONTRATACIÓN DIRECTA (LEY 1150 DE 2007)"/>
    <n v="16515"/>
    <n v="0"/>
    <s v="EJECUTAR 24.000 ACTUACIONES TÉCNICAS O JURÍDICAS DE EVALUACIÓN, CONTROL, SEGUIMIENTO Y PREVENCIÓN SOBRE EL RECURSO FLORA EN EL DISTRITO CAPITAL."/>
    <s v="EJECUTAR 24.000 ACTUACIONES TÉCNICAS O JURÍDICAS DE EVALUACIÓN, CONTROL, SEGUIMIENTO Y PREVENCIÓN SOBRE EL RECURSO FLORA EN EL DISTRITO CAPITAL."/>
    <s v="OK"/>
    <n v="20220795"/>
    <s v="20220795"/>
    <s v="OK"/>
    <s v="HECTOR MAURICIO ZEA SANDOVAL"/>
    <s v="HECTOR MAURICIO ZEA SANDOVAL"/>
    <s v="OK"/>
    <s v="PRESTAR SERVICIOS PROFESIONALES PARA LIDERAR LAS ACTUACIONES CONDUCENTES A DISMINUIR EL TRAFICO ILEGAL DE ESPECIMENES DE FLORA EN LA JURISDICCION DE LA SDA"/>
    <s v="PRESTAR SERVICIOS PROFESIONALES PARA LIDERAR LAS ACTUACIONES CONDUCENTES A DISMINUIR EL TRAFICO ILEGAL DE ESPECIMENES DE FLORA EN LA JURISDICCION DE LA SDA"/>
    <s v="PRESTAR SERVICIOS PROFESIONALES PARA LIDERAR LAS ACTUACIONES CONDUCENTES A DISMINUIR EL TRAFICO ILEGAL DE ESPECIMENES DE FLORA EN LA JURISDICCION DE LA SDA"/>
    <s v="OKs"/>
    <s v="O232020200994900"/>
    <s v="O232020200994900"/>
    <s v="O232020200994900"/>
    <s v="OKs"/>
    <s v="1-100-F001"/>
    <s v="1-100-F001"/>
    <s v="1-100-F001"/>
    <s v="OKs"/>
    <n v="820"/>
    <n v="820"/>
    <s v="OK"/>
    <n v="57450000"/>
    <n v="57450000"/>
    <s v="OK"/>
    <n v="696"/>
    <n v="696"/>
    <s v="OK"/>
    <n v="57450000"/>
    <n v="57450000"/>
    <s v=""/>
    <s v="OK"/>
    <n v="5745000"/>
    <s v="EJECUCIÓN CONTRATO"/>
    <n v="2793"/>
    <n v="2793"/>
    <s v="Contratado"/>
    <n v="0"/>
    <n v="0"/>
  </r>
  <r>
    <s v="1112022_7710"/>
    <s v="165222793"/>
    <n v="7710"/>
    <s v="1112022_7710"/>
    <n v="1112022"/>
    <n v="7710"/>
    <n v="16522"/>
    <n v="2793"/>
    <s v="EJECUTAR 24.000 ACTUACIONES TÉCNICAS O JURÍDICAS DE EVALUACIÓN, CONTROL, SEGUIMIENTO Y PREVENCIÓN SOBRE EL RECURSO FLORA EN EL DISTRITO CAPITAL.  //  O232020200994900 - OTROS SERVICIOS DE PROTECCIÓN DEL MEDIO AMBIENTE N.C.P.  //  1-100-F001-VA-RECURSOS DISTRITO"/>
    <s v="O23011602330000007710"/>
    <s v="CONTROL A LOS FACTORES DE DETERIORO DEL ARBOLADO URBANO Y LA FLORA EN BOGOTÁ."/>
    <s v="ARBOLADO URBANO Y FLORA"/>
    <s v="239 - AUMENTAR EN UN 15% LAS ACTUACIONES TÉCNICAS O JURÍDICAS DE EVALUACIÓN, CONTROL, SEGUIMIENTO Y PREVENCIÓN SOBRE EL RECURSO FLORA."/>
    <s v="AUMENTAR EL CONTROL A LOS FACTORES DE DETERIORO DEL ARBOLADO URBANO Y LA FLORA EN BOGOTÁ D.C."/>
    <s v="AUMENTAR LA GESTIÓN PARA CONTROLAR EL TRÁFICO DE LA FLORA MADERABLE Y NO MADERABLE."/>
    <s v="EVALUACIÓN, CONTROL, SEGUIMIENTO Y PREVENCIÓN SOBRE EL ARBOLADO URBANO Y LA FLORA MADERABLE Y NO MADERABLE"/>
    <x v="1"/>
    <s v="O232020200994900"/>
    <s v="OTROS SERVICIOS DE PROTECCIÓN DEL MEDIO AMBIENTE N.C.P."/>
    <s v="1-100-F001-VA-RECURSOS DISTRITO"/>
    <n v="0"/>
    <s v="PRESTAR SERVICIOS PROFESIONALES PARA LIDERAR LAS ACTUACIONES ENCAMINADAS AL CONTROL AL APROVECHAMIENTO Y COMERCIALIZACIÓN DEL RECURSO FLORA SILVESTRE."/>
    <s v="CCE-16"/>
    <s v="CONTRATACIÓN DIRECTA"/>
    <n v="0"/>
    <s v="SI"/>
    <s v="80111600"/>
    <n v="1"/>
    <n v="1"/>
    <n v="10"/>
    <n v="1"/>
    <n v="11"/>
    <n v="57450000"/>
    <n v="0"/>
    <n v="0"/>
    <n v="0"/>
    <s v="3204053_Servicio de monitoreo y seguimiento de la biodiversidad y los servicios ecosistémicos "/>
    <s v="SERVICIO DE MONITOREO Y SEGUIMIENTO DE LA BIODIVERSIDAD Y LOS SERVICIOS ECOSISTÉMICOS"/>
    <n v="0"/>
    <n v="0"/>
    <s v="SUBDIRECCIÓN DE SILVICULTURA, FLORA Y FAUNA SILVESTRE"/>
    <s v="CAMILO ESTEBAN CADENA VARGAS"/>
    <n v="20220759"/>
    <n v="810"/>
    <n v="44580"/>
    <n v="57450000"/>
    <n v="892"/>
    <n v="44586"/>
    <n v="57450000"/>
    <n v="0"/>
    <n v="5745000"/>
    <s v="SUBDIRECCIÓN CONTRACTUAL"/>
    <s v="CO-DC-11001"/>
    <s v="CARMEN ROCÍO GONZÁLEZ CANTOR - Subdirectora de Silvicultura, Flora y Fauna Silvestre"/>
    <n v="3778917"/>
    <s v="carmen.gonzalez@ambientebogota.gov.co"/>
    <s v="Av Caracas No. 54 - 38"/>
    <s v="NO"/>
    <s v="NO"/>
    <s v="NO"/>
    <s v="Arbolado urbano"/>
    <s v="CD=Contratación Directa"/>
    <n v="934892000"/>
    <s v="CONTRATACIÓN DIRECTA (LEY 1150 DE 2007)"/>
    <n v="16522"/>
    <n v="0"/>
    <s v="EJECUTAR 24.000 ACTUACIONES TÉCNICAS O JURÍDICAS DE EVALUACIÓN, CONTROL, SEGUIMIENTO Y PREVENCIÓN SOBRE EL RECURSO FLORA EN EL DISTRITO CAPITAL."/>
    <s v="EJECUTAR 24.000 ACTUACIONES TÉCNICAS O JURÍDICAS DE EVALUACIÓN, CONTROL, SEGUIMIENTO Y PREVENCIÓN SOBRE EL RECURSO FLORA EN EL DISTRITO CAPITAL."/>
    <s v="OK"/>
    <n v="20220759"/>
    <s v="20220759"/>
    <s v="OK"/>
    <s v="CAMILO ESTEBAN CADENA VARGAS"/>
    <s v="CAMILO ESTEBAN CADENA VARGAS"/>
    <s v="OK"/>
    <s v="PRESTAR SERVICIOS PROFESIONALES PARA LIDERAR LAS ACTUACIONES ENCAMINADAS AL CONTROL AL APROVECHAMIENTO Y COMERCIALIZACION DEL RECURSO FLORA SILVESTRE"/>
    <s v="PRESTAR SERVICIOS PROFESIONALES PARA LIDERAR LAS ACTUACIONES ENCAMINADAS AL CONTROL AL APROVECHAMIENTO Y COMERCIALIZACION DEL RECURSO FLORA SILVESTRE"/>
    <s v="PRESTAR SERVICIOS PROFESIONALES PARA LIDERAR LAS ACTUACIONES ENCAMINADASAL CONTROL AL APROVECHAMIENTO Y COMERCIALIZACION DEL RECURSO FLORASILVESTRE"/>
    <s v="OK-PAA-SIPSE-Validar PREDIS"/>
    <s v="O232020200994900"/>
    <s v="O232020200994900"/>
    <s v="O232020200994900"/>
    <s v="OKs"/>
    <s v="1-100-F001"/>
    <s v="1-100-F001"/>
    <s v="1-100-F001"/>
    <s v="OKs"/>
    <n v="810"/>
    <n v="810"/>
    <s v="OK"/>
    <n v="57450000"/>
    <n v="57450000"/>
    <s v="OK"/>
    <n v="892"/>
    <n v="892"/>
    <s v="OK"/>
    <n v="57450000"/>
    <n v="57450000"/>
    <s v=""/>
    <s v="OK"/>
    <n v="5745000"/>
    <s v="EJECUCIÓN CONTRATO"/>
    <n v="2793"/>
    <n v="2793"/>
    <s v="Contratado"/>
    <n v="0"/>
    <n v="0"/>
  </r>
  <r>
    <s v="1122022_7710"/>
    <s v="2793"/>
    <n v="7710"/>
    <s v="1122022_7710"/>
    <n v="1122022"/>
    <n v="7710"/>
    <s v=""/>
    <n v="2793"/>
    <s v="EJECUTAR 24.000 ACTUACIONES TÉCNICAS O JURÍDICAS DE EVALUACIÓN, CONTROL, SEGUIMIENTO Y PREVENCIÓN SOBRE EL RECURSO FLORA EN EL DISTRITO CAPITAL.  //  O232020200994900 - OTROS SERVICIOS DE PROTECCIÓN DEL MEDIO AMBIENTE N.C.P.  //  1-100-F001-VA-RECURSOS DISTRITO"/>
    <s v="O23011602330000007710"/>
    <s v="CONTROL A LOS FACTORES DE DETERIORO DEL ARBOLADO URBANO Y LA FLORA EN BOGOTÁ."/>
    <s v="ARBOLADO URBANO Y FLORA"/>
    <s v="239 - AUMENTAR EN UN 15% LAS ACTUACIONES TÉCNICAS O JURÍDICAS DE EVALUACIÓN, CONTROL, SEGUIMIENTO Y PREVENCIÓN SOBRE EL RECURSO FLORA."/>
    <s v="AUMENTAR EL CONTROL A LOS FACTORES DE DETERIORO DEL ARBOLADO URBANO Y LA FLORA EN BOGOTÁ D.C."/>
    <s v="AUMENTAR LA GESTIÓN PARA CONTROLAR EL TRÁFICO DE LA FLORA MADERABLE Y NO MADERABLE."/>
    <s v="EVALUACIÓN, CONTROL, SEGUIMIENTO Y PREVENCIÓN SOBRE EL ARBOLADO URBANO Y LA FLORA MADERABLE Y NO MADERABLE"/>
    <x v="1"/>
    <s v="O232020200994900"/>
    <s v="OTROS SERVICIOS DE PROTECCIÓN DEL MEDIO AMBIENTE N.C.P."/>
    <s v="1-100-F001-VA-RECURSOS DISTRITO"/>
    <n v="0"/>
    <s v="PRESTAR SERVICIOS PROFESIONALES PARA EJECUTAR ACTUACIONES DE EVALUACIÓN, SEGUIMIENTO Y CONTROL A EMPRESAS FORESTALES QUE ADELANTEN ACTIVIDADES EN LA JURISDICCIÓN DE LA SDA."/>
    <s v="CCE-16"/>
    <s v="CONTRATACIÓN DIRECTA"/>
    <n v="0"/>
    <s v="SI"/>
    <s v="80111600"/>
    <n v="7"/>
    <n v="8"/>
    <n v="4"/>
    <n v="1"/>
    <n v="12"/>
    <n v="15652000"/>
    <n v="0"/>
    <n v="0"/>
    <n v="0"/>
    <s v="3204053_Servicio de monitoreo y seguimiento de la biodiversidad y los servicios ecosistémicos "/>
    <s v="SERVICIO DE MONITOREO Y SEGUIMIENTO DE LA BIODIVERSIDAD Y LOS SERVICIOS ECOSISTÉMICOS"/>
    <n v="0"/>
    <n v="0"/>
    <s v="SUBDIRECCIÓN DE SILVICULTURA, FLORA Y FAUNA SILVESTRE"/>
    <s v=""/>
    <s v=""/>
    <s v=""/>
    <s v=""/>
    <n v="0"/>
    <s v=""/>
    <s v=""/>
    <n v="0"/>
    <n v="0"/>
    <n v="3913000"/>
    <s v="SUBDIRECCIÓN CONTRACTUAL"/>
    <s v="CO-DC-11001"/>
    <s v="CARMEN ROCÍO GONZÁLEZ CANTOR - Subdirectora de Silvicultura, Flora y Fauna Silvestre"/>
    <n v="3778917"/>
    <s v="carmen.gonzalez@ambientebogota.gov.co"/>
    <s v="Av Caracas No. 54 - 38"/>
    <s v="NO"/>
    <s v="NO"/>
    <s v="NO"/>
    <s v="Arbolado urbano"/>
    <s v="CD=Contratación Directa"/>
    <n v="934892000"/>
    <s v=""/>
    <s v=""/>
    <n v="0"/>
    <s v="EJECUTAR 24.000 ACTUACIONES TÉCNICAS O JURÍDICAS DE EVALUACIÓN, CONTROL, SEGUIMIENTO Y PREVENCIÓN SOBRE EL RECURSO FLORA EN EL DISTRITO CAPITAL."/>
    <s v=""/>
    <s v=""/>
    <s v=""/>
    <s v=""/>
    <s v=""/>
    <s v=""/>
    <s v=""/>
    <s v=""/>
    <s v="PRESTAR SERVICIOS PROFESIONALES PARA EJECUTAR ACTUACIONES DE EVALUACION, SEGUIMIENTO Y CONTROL A EMPRESAS FORESTALES QUE ADELANTEN ACTIVIDADES EN LA JURISDICCION DE LA SDA"/>
    <s v=""/>
    <s v=""/>
    <s v=""/>
    <s v="O232020200994900"/>
    <s v=""/>
    <s v=""/>
    <s v=""/>
    <s v="1-100-F001"/>
    <s v=""/>
    <s v=""/>
    <s v=""/>
    <s v=""/>
    <s v=""/>
    <s v="OK"/>
    <n v="0"/>
    <n v="0"/>
    <s v="OK"/>
    <n v="0"/>
    <n v="0"/>
    <s v=""/>
    <n v="0"/>
    <n v="0"/>
    <s v=""/>
    <s v=""/>
    <n v="0"/>
    <s v=""/>
    <n v="2793"/>
    <n v="0"/>
    <s v="Pendiente"/>
    <n v="15652000"/>
    <n v="0"/>
  </r>
  <r>
    <s v="1132022_7710"/>
    <s v="165432793"/>
    <n v="7710"/>
    <s v="1132022_7710"/>
    <n v="1132022"/>
    <n v="7710"/>
    <n v="16543"/>
    <n v="2793"/>
    <s v="EJECUTAR 24.000 ACTUACIONES TÉCNICAS O JURÍDICAS DE EVALUACIÓN, CONTROL, SEGUIMIENTO Y PREVENCIÓN SOBRE EL RECURSO FLORA EN EL DISTRITO CAPITAL.  //  O232020200994900 - OTROS SERVICIOS DE PROTECCIÓN DEL MEDIO AMBIENTE N.C.P.  //  1-100-F001-VA-RECURSOS DISTRITO"/>
    <s v="O23011602330000007710"/>
    <s v="CONTROL A LOS FACTORES DE DETERIORO DEL ARBOLADO URBANO Y LA FLORA EN BOGOTÁ."/>
    <s v="ARBOLADO URBANO Y FLORA"/>
    <s v="239 - AUMENTAR EN UN 15% LAS ACTUACIONES TÉCNICAS O JURÍDICAS DE EVALUACIÓN, CONTROL, SEGUIMIENTO Y PREVENCIÓN SOBRE EL RECURSO FLORA."/>
    <s v="AUMENTAR EL CONTROL A LOS FACTORES DE DETERIORO DEL ARBOLADO URBANO Y LA FLORA EN BOGOTÁ D.C."/>
    <s v="AUMENTAR LA GESTIÓN PARA CONTROLAR EL TRÁFICO DE LA FLORA MADERABLE Y NO MADERABLE."/>
    <s v="EVALUACIÓN, CONTROL, SEGUIMIENTO Y PREVENCIÓN SOBRE EL ARBOLADO URBANO Y LA FLORA MADERABLE Y NO MADERABLE"/>
    <x v="1"/>
    <s v="O232020200994900"/>
    <s v="OTROS SERVICIOS DE PROTECCIÓN DEL MEDIO AMBIENTE N.C.P."/>
    <s v="1-100-F001-VA-RECURSOS DISTRITO"/>
    <n v="0"/>
    <s v="PRESTAR SERVICIOS PROFESIONALES PARA EJECUTAR ACTUACIONES DE EVALUACIÓN, SEGUIMIENTO, CONTROL Y PREVENCIÓN AL APROVECHAMIENTO Y COMERCIALIZACIÓN DEL RECURSO FLORA. "/>
    <s v="CCE-16"/>
    <s v="CONTRATACIÓN DIRECTA"/>
    <n v="0"/>
    <s v="SI"/>
    <s v="80111600"/>
    <n v="1"/>
    <n v="1"/>
    <n v="10"/>
    <n v="1"/>
    <n v="11"/>
    <n v="39130000"/>
    <n v="0"/>
    <n v="0"/>
    <n v="0"/>
    <s v="3204053_Servicio de monitoreo y seguimiento de la biodiversidad y los servicios ecosistémicos "/>
    <s v="SERVICIO DE MONITOREO Y SEGUIMIENTO DE LA BIODIVERSIDAD Y LOS SERVICIOS ECOSISTÉMICOS"/>
    <n v="0"/>
    <n v="0"/>
    <s v="SUBDIRECCIÓN DE SILVICULTURA, FLORA Y FAUNA SILVESTRE"/>
    <s v="DIANA LUCIA VARGAS ROJAS"/>
    <n v="20220750"/>
    <n v="780"/>
    <n v="44579"/>
    <n v="39130000"/>
    <n v="701"/>
    <n v="44583"/>
    <n v="39130000"/>
    <n v="0"/>
    <n v="3913000"/>
    <s v="SUBDIRECCIÓN CONTRACTUAL"/>
    <s v="CO-DC-11001"/>
    <s v="CARMEN ROCÍO GONZÁLEZ CANTOR - Subdirectora de Silvicultura, Flora y Fauna Silvestre"/>
    <n v="3778917"/>
    <s v="carmen.gonzalez@ambientebogota.gov.co"/>
    <s v="Av Caracas No. 54 - 38"/>
    <s v="NO"/>
    <s v="NO"/>
    <s v="NO"/>
    <s v="Arbolado urbano"/>
    <s v="CD=Contratación Directa"/>
    <n v="934892000"/>
    <s v="CONTRATACIÓN DIRECTA (LEY 1150 DE 2007)"/>
    <n v="16543"/>
    <n v="0"/>
    <s v="EJECUTAR 24.000 ACTUACIONES TÉCNICAS O JURÍDICAS DE EVALUACIÓN, CONTROL, SEGUIMIENTO Y PREVENCIÓN SOBRE EL RECURSO FLORA EN EL DISTRITO CAPITAL."/>
    <s v="EJECUTAR 24.000 ACTUACIONES TÉCNICAS O JURÍDICAS DE EVALUACIÓN, CONTROL, SEGUIMIENTO Y PREVENCIÓN SOBRE EL RECURSO FLORA EN EL DISTRITO CAPITAL."/>
    <s v="OK"/>
    <n v="20220750"/>
    <s v="20220750"/>
    <s v="OK"/>
    <s v="DIANA LUCIA VARGAS ROJAS"/>
    <s v="DIANA LUCIA VARGAS ROJAS"/>
    <s v="OK"/>
    <s v="PRESTAR SERVICIOS PROFESIONALES PARA EJECUTAR ACTUACIONES DE EVALUACION, SEGUIMIENTO, CONTROL Y PREVENCION AL APROVECHAMIENTO Y COMERCIALIZACION DEL RECURSO FLORA"/>
    <s v="PRESTAR SERVICIOS PROFESIONALES PARA EJECUTAR ACTUACIONES DE EVALUACION, SEGUIMIENTO, CONTROL Y PREVENCION AL APROVECHAMIENTO Y COMERCIALIZACION DEL RECURSO FLORA"/>
    <s v="PRESTAR SERVICIOS PROFESIONALES PARA EJECUTAR ACTUACIONES DE EVALUACION, SEGUIMIENTO, CONTROL Y PREVENCION AL APROVECHAMIENTO Y COMERCIALIZACION DEL RECURSO FLORA"/>
    <s v="OKs"/>
    <s v="O232020200994900"/>
    <s v="O232020200994900"/>
    <s v="O232020200994900"/>
    <s v="OKs"/>
    <s v="1-100-F001"/>
    <s v="1-100-F001"/>
    <s v="1-100-F001"/>
    <s v="OKs"/>
    <n v="780"/>
    <n v="780"/>
    <s v="OK"/>
    <n v="39130000"/>
    <n v="39130000"/>
    <s v="OK"/>
    <n v="701"/>
    <n v="701"/>
    <s v="OK"/>
    <n v="39130000"/>
    <n v="39130000"/>
    <s v=""/>
    <s v="OK"/>
    <n v="3913000"/>
    <s v="EJECUCIÓN CONTRATO"/>
    <n v="2793"/>
    <n v="2793"/>
    <s v="Contratado"/>
    <n v="0"/>
    <n v="0"/>
  </r>
  <r>
    <s v="1142022_7710"/>
    <s v="165532793"/>
    <n v="7710"/>
    <s v="1142022_7710"/>
    <n v="1142022"/>
    <n v="7710"/>
    <n v="16553"/>
    <n v="2793"/>
    <s v="EJECUTAR 24.000 ACTUACIONES TÉCNICAS O JURÍDICAS DE EVALUACIÓN, CONTROL, SEGUIMIENTO Y PREVENCIÓN SOBRE EL RECURSO FLORA EN EL DISTRITO CAPITAL.  //  O232020200994900 - OTROS SERVICIOS DE PROTECCIÓN DEL MEDIO AMBIENTE N.C.P.  //  1-100-F001-VA-RECURSOS DISTRITO"/>
    <s v="O23011602330000007710"/>
    <s v="CONTROL A LOS FACTORES DE DETERIORO DEL ARBOLADO URBANO Y LA FLORA EN BOGOTÁ."/>
    <s v="ARBOLADO URBANO Y FLORA"/>
    <s v="239 - AUMENTAR EN UN 15% LAS ACTUACIONES TÉCNICAS O JURÍDICAS DE EVALUACIÓN, CONTROL, SEGUIMIENTO Y PREVENCIÓN SOBRE EL RECURSO FLORA."/>
    <s v="AUMENTAR EL CONTROL A LOS FACTORES DE DETERIORO DEL ARBOLADO URBANO Y LA FLORA EN BOGOTÁ D.C."/>
    <s v="AUMENTAR LA GESTIÓN PARA CONTROLAR EL TRÁFICO DE LA FLORA MADERABLE Y NO MADERABLE."/>
    <s v="EVALUACIÓN, CONTROL, SEGUIMIENTO Y PREVENCIÓN SOBRE EL ARBOLADO URBANO Y LA FLORA MADERABLE Y NO MADERABLE"/>
    <x v="1"/>
    <s v="O232020200994900"/>
    <s v="OTROS SERVICIOS DE PROTECCIÓN DEL MEDIO AMBIENTE N.C.P."/>
    <s v="1-100-F001-VA-RECURSOS DISTRITO"/>
    <n v="0"/>
    <s v="PRESTAR SERVICIOS PROFESIONALES PARA EJECUTAR ACTUACIONES DE EVALUACIÓN, SEGUIMIENTO, CONTROL Y PREVENCIÓN AL APROVECHAMIENTO Y COMERCIALIZACIÓN DEL RECURSO FLORA. "/>
    <s v="CCE-16"/>
    <s v="CONTRATACIÓN DIRECTA"/>
    <n v="0"/>
    <s v="SI"/>
    <s v="80111600"/>
    <n v="1"/>
    <n v="1"/>
    <n v="10"/>
    <n v="1"/>
    <n v="11"/>
    <n v="39130000"/>
    <n v="0"/>
    <n v="0"/>
    <n v="0"/>
    <s v="3204053_Servicio de monitoreo y seguimiento de la biodiversidad y los servicios ecosistémicos "/>
    <s v="SERVICIO DE MONITOREO Y SEGUIMIENTO DE LA BIODIVERSIDAD Y LOS SERVICIOS ECOSISTÉMICOS"/>
    <n v="0"/>
    <n v="0"/>
    <s v="SUBDIRECCIÓN DE SILVICULTURA, FLORA Y FAUNA SILVESTRE"/>
    <s v="RAYID AHMED RODRIGUEZ MIRANDA"/>
    <n v="20220356"/>
    <n v="448"/>
    <n v="44575"/>
    <n v="39130000"/>
    <n v="408"/>
    <n v="44580"/>
    <n v="39130000"/>
    <n v="0"/>
    <n v="3913000"/>
    <s v="SUBDIRECCIÓN CONTRACTUAL"/>
    <s v="CO-DC-11001"/>
    <s v="CARMEN ROCÍO GONZÁLEZ CANTOR - Subdirectora de Silvicultura, Flora y Fauna Silvestre"/>
    <n v="3778917"/>
    <s v="carmen.gonzalez@ambientebogota.gov.co"/>
    <s v="Av Caracas No. 54 - 38"/>
    <s v="NO"/>
    <s v="NO"/>
    <s v="NO"/>
    <s v="Arbolado urbano"/>
    <s v="CD=Contratación Directa"/>
    <n v="934892000"/>
    <s v="CONTRATACIÓN DIRECTA (LEY 1150 DE 2007)"/>
    <n v="16553"/>
    <n v="0"/>
    <s v="EJECUTAR 24.000 ACTUACIONES TÉCNICAS O JURÍDICAS DE EVALUACIÓN, CONTROL, SEGUIMIENTO Y PREVENCIÓN SOBRE EL RECURSO FLORA EN EL DISTRITO CAPITAL."/>
    <s v="EJECUTAR 24.000 ACTUACIONES TÉCNICAS O JURÍDICAS DE EVALUACIÓN, CONTROL, SEGUIMIENTO Y PREVENCIÓN SOBRE EL RECURSO FLORA EN EL DISTRITO CAPITAL."/>
    <s v="OK"/>
    <n v="20220356"/>
    <s v="20220356"/>
    <s v="OK"/>
    <s v="RAYID AHMED RODRIGUEZ MIRANDA"/>
    <s v="RAYID AHMED RODRIGUEZ MIRANDA"/>
    <s v="OK"/>
    <s v="PRESTAR SERVICIOS PROFESIONALES PARA EJECUTAR ACTUACIONES DE EVALUACION, SEGUIMIENTO, CONTROL Y PREVENCION AL APROVECHAMIENTO Y COMERCIALIZACION DEL RECURSO FLORA"/>
    <s v="PRESTAR SERVICIOS PROFESIONALES PARA EJECUTAR ACTUACIONES DE EVALUACION, SEGUIMIENTO, CONTROL Y PREVENCION AL APROVECHAMIENTO Y COMERCIALIZACION DEL RECURSO FLORA"/>
    <s v="PRESTAR SERVICIOS PROFESIONALES PARA EJECUTAR ACTUACIONES DE EVALUACION, SEGUIMIENTO, CONTROL Y PREVENCION AL APROVECHAMIENTO Y COMERCIALIZACION DEL RECURSO FLORA"/>
    <s v="OKs"/>
    <s v="O232020200994900"/>
    <s v="O232020200994900"/>
    <s v="O232020200994900"/>
    <s v="OKs"/>
    <s v="1-100-F001"/>
    <s v="1-100-F001"/>
    <s v="1-100-F001"/>
    <s v="OKs"/>
    <n v="448"/>
    <n v="448"/>
    <s v="OK"/>
    <n v="39130000"/>
    <n v="39130000"/>
    <s v="OK"/>
    <n v="408"/>
    <n v="408"/>
    <s v="OK"/>
    <n v="39130000"/>
    <n v="39130000"/>
    <s v=""/>
    <s v="OK"/>
    <n v="0"/>
    <s v="EJECUCIÓN CONTRATO"/>
    <n v="2793"/>
    <n v="2793"/>
    <s v="Contratado"/>
    <n v="0"/>
    <n v="0"/>
  </r>
  <r>
    <s v="1152022_7710"/>
    <s v="2793"/>
    <n v="7710"/>
    <s v="1152022_7710"/>
    <n v="1152022"/>
    <n v="7710"/>
    <s v=""/>
    <n v="2793"/>
    <s v="EJECUTAR 24.000 ACTUACIONES TÉCNICAS O JURÍDICAS DE EVALUACIÓN, CONTROL, SEGUIMIENTO Y PREVENCIÓN SOBRE EL RECURSO FLORA EN EL DISTRITO CAPITAL.  //  O232020200994900 - OTROS SERVICIOS DE PROTECCIÓN DEL MEDIO AMBIENTE N.C.P.  //  1-100-F001-VA-RECURSOS DISTRITO"/>
    <s v="O23011602330000007710"/>
    <s v="CONTROL A LOS FACTORES DE DETERIORO DEL ARBOLADO URBANO Y LA FLORA EN BOGOTÁ."/>
    <s v="ARBOLADO URBANO Y FLORA"/>
    <s v="239 - AUMENTAR EN UN 15% LAS ACTUACIONES TÉCNICAS O JURÍDICAS DE EVALUACIÓN, CONTROL, SEGUIMIENTO Y PREVENCIÓN SOBRE EL RECURSO FLORA."/>
    <s v="AUMENTAR EL CONTROL A LOS FACTORES DE DETERIORO DEL ARBOLADO URBANO Y LA FLORA EN BOGOTÁ D.C."/>
    <s v="AUMENTAR LA GESTIÓN PARA CONTROLAR EL TRÁFICO DE LA FLORA MADERABLE Y NO MADERABLE."/>
    <s v="EVALUACIÓN, CONTROL, SEGUIMIENTO Y PREVENCIÓN SOBRE EL ARBOLADO URBANO Y LA FLORA MADERABLE Y NO MADERABLE"/>
    <x v="1"/>
    <s v="O232020200994900"/>
    <s v="OTROS SERVICIOS DE PROTECCIÓN DEL MEDIO AMBIENTE N.C.P."/>
    <s v="1-100-F001-VA-RECURSOS DISTRITO"/>
    <n v="0"/>
    <s v="PRESTAR SERVICIOS PROFESIONALES PARA EJECUTAR ACTUACIONES DE EVALUACIÓN, SEGUIMIENTO, CONTROL Y PREVENCIÓN AL APROVECHAMIENTO Y COMERCIALIZACIÓN DEL RECURSO FLORA. "/>
    <s v="CCE-16"/>
    <s v="CONTRATACIÓN DIRECTA"/>
    <n v="0"/>
    <s v="SI"/>
    <s v="80111600"/>
    <n v="7"/>
    <n v="8"/>
    <n v="4"/>
    <n v="1"/>
    <n v="12"/>
    <n v="15652000"/>
    <n v="0"/>
    <n v="0"/>
    <n v="0"/>
    <s v="3204053_Servicio de monitoreo y seguimiento de la biodiversidad y los servicios ecosistémicos "/>
    <s v="SERVICIO DE MONITOREO Y SEGUIMIENTO DE LA BIODIVERSIDAD Y LOS SERVICIOS ECOSISTÉMICOS"/>
    <n v="0"/>
    <n v="0"/>
    <s v="SUBDIRECCIÓN DE SILVICULTURA, FLORA Y FAUNA SILVESTRE"/>
    <s v=""/>
    <s v=""/>
    <s v=""/>
    <s v=""/>
    <n v="0"/>
    <s v=""/>
    <s v=""/>
    <n v="0"/>
    <n v="0"/>
    <n v="3913000"/>
    <s v="SUBDIRECCIÓN CONTRACTUAL"/>
    <s v="CO-DC-11001"/>
    <s v="CARMEN ROCÍO GONZÁLEZ CANTOR - Subdirectora de Silvicultura, Flora y Fauna Silvestre"/>
    <n v="3778917"/>
    <s v="carmen.gonzalez@ambientebogota.gov.co"/>
    <s v="Av Caracas No. 54 - 38"/>
    <s v="NO"/>
    <s v="NO"/>
    <s v="NO"/>
    <s v="Arbolado urbano"/>
    <s v="CD=Contratación Directa"/>
    <n v="934892000"/>
    <s v=""/>
    <s v=""/>
    <n v="0"/>
    <s v="EJECUTAR 24.000 ACTUACIONES TÉCNICAS O JURÍDICAS DE EVALUACIÓN, CONTROL, SEGUIMIENTO Y PREVENCIÓN SOBRE EL RECURSO FLORA EN EL DISTRITO CAPITAL."/>
    <s v=""/>
    <s v=""/>
    <s v=""/>
    <s v=""/>
    <s v=""/>
    <s v=""/>
    <s v=""/>
    <s v=""/>
    <s v="PRESTAR SERVICIOS PROFESIONALES PARA EJECUTAR ACTUACIONES DE EVALUACION, SEGUIMIENTO, CONTROL Y PREVENCION AL APROVECHAMIENTO Y COMERCIALIZACION DEL RECURSO FLORA"/>
    <s v=""/>
    <s v=""/>
    <s v=""/>
    <s v="O232020200994900"/>
    <s v=""/>
    <s v=""/>
    <s v=""/>
    <s v="1-100-F001"/>
    <s v=""/>
    <s v=""/>
    <s v=""/>
    <s v=""/>
    <s v=""/>
    <s v="OK"/>
    <n v="0"/>
    <n v="0"/>
    <s v="OK"/>
    <n v="0"/>
    <n v="0"/>
    <s v=""/>
    <n v="0"/>
    <n v="0"/>
    <s v=""/>
    <s v=""/>
    <n v="0"/>
    <s v=""/>
    <n v="2793"/>
    <n v="0"/>
    <s v="Pendiente"/>
    <n v="15652000"/>
    <n v="0"/>
  </r>
  <r>
    <s v="1162022_7710"/>
    <s v="165792793"/>
    <n v="7710"/>
    <s v="1162022_7710"/>
    <n v="1162022"/>
    <n v="7710"/>
    <n v="16579"/>
    <n v="2793"/>
    <s v="EJECUTAR 24.000 ACTUACIONES TÉCNICAS O JURÍDICAS DE EVALUACIÓN, CONTROL, SEGUIMIENTO Y PREVENCIÓN SOBRE EL RECURSO FLORA EN EL DISTRITO CAPITAL.  //  O232020200994900 - OTROS SERVICIOS DE PROTECCIÓN DEL MEDIO AMBIENTE N.C.P.  //  1-100-F001-VA-RECURSOS DISTRITO"/>
    <s v="O23011602330000007710"/>
    <s v="CONTROL A LOS FACTORES DE DETERIORO DEL ARBOLADO URBANO Y LA FLORA EN BOGOTÁ."/>
    <s v="ARBOLADO URBANO Y FLORA"/>
    <s v="239 - AUMENTAR EN UN 15% LAS ACTUACIONES TÉCNICAS O JURÍDICAS DE EVALUACIÓN, CONTROL, SEGUIMIENTO Y PREVENCIÓN SOBRE EL RECURSO FLORA."/>
    <s v="AUMENTAR EL CONTROL A LOS FACTORES DE DETERIORO DEL ARBOLADO URBANO Y LA FLORA EN BOGOTÁ D.C."/>
    <s v="AUMENTAR LA GESTIÓN PARA CONTROLAR EL TRÁFICO DE LA FLORA MADERABLE Y NO MADERABLE."/>
    <s v="EVALUACIÓN, CONTROL, SEGUIMIENTO Y PREVENCIÓN SOBRE EL ARBOLADO URBANO Y LA FLORA MADERABLE Y NO MADERABLE"/>
    <x v="1"/>
    <s v="O232020200994900"/>
    <s v="OTROS SERVICIOS DE PROTECCIÓN DEL MEDIO AMBIENTE N.C.P."/>
    <s v="1-100-F001-VA-RECURSOS DISTRITO"/>
    <n v="0"/>
    <s v="PRESTAR SERVICIOS PROFESIONALES PARA EJECUTAR ACTUACIONES TÉCNICAS DE EVALUACIÓN, SEGUIMIENTO, CONTROL Y PREVENCIÓN DEL TRÁFICO DEL RECURSO FLORA."/>
    <s v="CCE-16"/>
    <s v="CONTRATACIÓN DIRECTA"/>
    <n v="0"/>
    <s v="SI"/>
    <s v="80111600"/>
    <n v="1"/>
    <n v="1"/>
    <n v="10"/>
    <n v="1"/>
    <n v="11"/>
    <n v="39130000"/>
    <n v="0"/>
    <n v="0"/>
    <n v="0"/>
    <s v="3204053_Servicio de monitoreo y seguimiento de la biodiversidad y los servicios ecosistémicos "/>
    <s v="SERVICIO DE MONITOREO Y SEGUIMIENTO DE LA BIODIVERSIDAD Y LOS SERVICIOS ECOSISTÉMICOS"/>
    <n v="0"/>
    <n v="0"/>
    <s v="SUBDIRECCIÓN DE SILVICULTURA, FLORA Y FAUNA SILVESTRE"/>
    <s v="JOHN FREDY ZARATE BERMUDEZ"/>
    <n v="20220388"/>
    <n v="344"/>
    <n v="44573"/>
    <n v="39130000"/>
    <n v="317"/>
    <n v="44578"/>
    <n v="39130000"/>
    <n v="0"/>
    <n v="3913000"/>
    <s v="SUBDIRECCIÓN CONTRACTUAL"/>
    <s v="CO-DC-11001"/>
    <s v="CARMEN ROCÍO GONZÁLEZ CANTOR - Subdirectora de Silvicultura, Flora y Fauna Silvestre"/>
    <n v="3778917"/>
    <s v="carmen.gonzalez@ambientebogota.gov.co"/>
    <s v="Av Caracas No. 54 - 38"/>
    <s v="NO"/>
    <s v="NO"/>
    <s v="NO"/>
    <s v="Arbolado urbano"/>
    <s v="CD=Contratación Directa"/>
    <n v="934892000"/>
    <s v="CONTRATACIÓN DIRECTA (LEY 1150 DE 2007)"/>
    <n v="16579"/>
    <n v="0"/>
    <s v="EJECUTAR 24.000 ACTUACIONES TÉCNICAS O JURÍDICAS DE EVALUACIÓN, CONTROL, SEGUIMIENTO Y PREVENCIÓN SOBRE EL RECURSO FLORA EN EL DISTRITO CAPITAL."/>
    <s v="EJECUTAR 24.000 ACTUACIONES TÉCNICAS O JURÍDICAS DE EVALUACIÓN, CONTROL, SEGUIMIENTO Y PREVENCIÓN SOBRE EL RECURSO FLORA EN EL DISTRITO CAPITAL."/>
    <s v="OK"/>
    <n v="20220388"/>
    <s v="20220388"/>
    <s v="OK"/>
    <s v="JOHN FREDY ZARATE BERMUDEZ"/>
    <s v="JOHN FREDY ZARATE BERMUDEZ"/>
    <s v="OK"/>
    <s v="PRESTAR SERVICIOS PROFESIONALES PARA EJECUTAR ACTUACIONES TECNICAS DE EVALUACION, SEGUIMIENTO, CONTROL Y PREVENCION DEL TRAFICO DEL RECURSO FLORA"/>
    <s v="PRESTAR SERVICIOS PROFESIONALES PARA EJECUTAR ACTUACIONES TECNICAS DE EVALUACION, SEGUIMIENTO, CONTROL Y PREVENCION DEL TRAFICO DEL RECURSO FLORA"/>
    <s v="PRESTAR SERVICIOS PROFESIONALES PARA EJECUTAR ACTUACIONES TECNICAS DEEVALUACION, SEGUIMIENTO, CONTROL Y PREVENCION DEL TRAFICO DEL RECURSOFLORA"/>
    <s v="OK-PAA-SIPSE-Validar PREDIS"/>
    <s v="O232020200994900"/>
    <s v="O232020200994900"/>
    <s v="O232020200994900"/>
    <s v="OKs"/>
    <s v="1-100-F001"/>
    <s v="1-100-F001"/>
    <s v="1-100-F001"/>
    <s v="OKs"/>
    <n v="344"/>
    <n v="344"/>
    <s v="OK"/>
    <n v="39130000"/>
    <n v="39130000"/>
    <s v="OK"/>
    <n v="317"/>
    <n v="317"/>
    <s v="OK"/>
    <n v="39130000"/>
    <n v="39130000"/>
    <s v=""/>
    <s v="OK"/>
    <n v="4826033"/>
    <s v="EJECUCIÓN CONTRATO"/>
    <n v="2793"/>
    <n v="2793"/>
    <s v="Contratado"/>
    <n v="0"/>
    <n v="0"/>
  </r>
  <r>
    <s v="1172022_7710"/>
    <s v="165902793"/>
    <n v="7710"/>
    <s v="1172022_7710"/>
    <n v="1172022"/>
    <n v="7710"/>
    <n v="16590"/>
    <n v="2793"/>
    <s v="EJECUTAR 24.000 ACTUACIONES TÉCNICAS O JURÍDICAS DE EVALUACIÓN, CONTROL, SEGUIMIENTO Y PREVENCIÓN SOBRE EL RECURSO FLORA EN EL DISTRITO CAPITAL.  //  O232020200994900 - OTROS SERVICIOS DE PROTECCIÓN DEL MEDIO AMBIENTE N.C.P.  //  1-100-F001-VA-RECURSOS DISTRITO"/>
    <s v="O23011602330000007710"/>
    <s v="CONTROL A LOS FACTORES DE DETERIORO DEL ARBOLADO URBANO Y LA FLORA EN BOGOTÁ."/>
    <s v="ARBOLADO URBANO Y FLORA"/>
    <s v="239 - AUMENTAR EN UN 15% LAS ACTUACIONES TÉCNICAS O JURÍDICAS DE EVALUACIÓN, CONTROL, SEGUIMIENTO Y PREVENCIÓN SOBRE EL RECURSO FLORA."/>
    <s v="AUMENTAR EL CONTROL A LOS FACTORES DE DETERIORO DEL ARBOLADO URBANO Y LA FLORA EN BOGOTÁ D.C."/>
    <s v="AUMENTAR LA GESTIÓN PARA CONTROLAR EL TRÁFICO DE LA FLORA MADERABLE Y NO MADERABLE."/>
    <s v="EVALUACIÓN, CONTROL, SEGUIMIENTO Y PREVENCIÓN SOBRE EL ARBOLADO URBANO Y LA FLORA MADERABLE Y NO MADERABLE"/>
    <x v="1"/>
    <s v="O232020200994900"/>
    <s v="OTROS SERVICIOS DE PROTECCIÓN DEL MEDIO AMBIENTE N.C.P."/>
    <s v="1-100-F001-VA-RECURSOS DISTRITO"/>
    <n v="0"/>
    <s v="PRESTAR SERVICIOS PROFESIONALES PARA EJECUTAR ACTUACIONES TÉCNICAS DE EVALUACIÓN, SEGUIMIENTO, CONTROL Y PREVENCIÓN DEL TRÁFICO DEL RECURSO FLORA."/>
    <s v="CCE-16"/>
    <s v="CONTRATACIÓN DIRECTA"/>
    <n v="0"/>
    <s v="SI"/>
    <s v="80111600"/>
    <n v="1"/>
    <n v="1"/>
    <n v="10"/>
    <n v="1"/>
    <n v="11"/>
    <n v="39130000"/>
    <n v="0"/>
    <n v="0"/>
    <n v="0"/>
    <s v="3204053_Servicio de monitoreo y seguimiento de la biodiversidad y los servicios ecosistémicos "/>
    <s v="SERVICIO DE MONITOREO Y SEGUIMIENTO DE LA BIODIVERSIDAD Y LOS SERVICIOS ECOSISTÉMICOS"/>
    <n v="0"/>
    <n v="0"/>
    <s v="SUBDIRECCIÓN DE SILVICULTURA, FLORA Y FAUNA SILVESTRE"/>
    <s v="JANETH MARCELA CAMACHO BENITEZ"/>
    <n v="20220387"/>
    <n v="285"/>
    <n v="44572"/>
    <n v="39130000"/>
    <n v="267"/>
    <n v="44578"/>
    <n v="39130000"/>
    <n v="0"/>
    <n v="3913000"/>
    <s v="SUBDIRECCIÓN CONTRACTUAL"/>
    <s v="CO-DC-11001"/>
    <s v="CARMEN ROCÍO GONZÁLEZ CANTOR - Subdirectora de Silvicultura, Flora y Fauna Silvestre"/>
    <n v="3778917"/>
    <s v="carmen.gonzalez@ambientebogota.gov.co"/>
    <s v="Av Caracas No. 54 - 38"/>
    <s v="NO"/>
    <s v="NO"/>
    <s v="NO"/>
    <s v="Arbolado urbano"/>
    <s v="CD=Contratación Directa"/>
    <n v="934892000"/>
    <s v="CONTRATACIÓN DIRECTA (LEY 1150 DE 2007)"/>
    <n v="16590"/>
    <n v="0"/>
    <s v="EJECUTAR 24.000 ACTUACIONES TÉCNICAS O JURÍDICAS DE EVALUACIÓN, CONTROL, SEGUIMIENTO Y PREVENCIÓN SOBRE EL RECURSO FLORA EN EL DISTRITO CAPITAL."/>
    <s v="EJECUTAR 24.000 ACTUACIONES TÉCNICAS O JURÍDICAS DE EVALUACIÓN, CONTROL, SEGUIMIENTO Y PREVENCIÓN SOBRE EL RECURSO FLORA EN EL DISTRITO CAPITAL."/>
    <s v="OK"/>
    <n v="20220387"/>
    <s v="20220387"/>
    <s v="OK"/>
    <s v="JANETH MARCELA CAMACHO BENITEZ"/>
    <s v="JANETH MARCELA CAMACHO BENITEZ"/>
    <s v="OK"/>
    <s v="PRESTAR SERVICIOS PROFESIONALES PARA EJECUTAR ACTUACIONES TECNICAS DE EVALUACION, SEGUIMIENTO, CONTROL Y PREVENCION DEL TRAFICO DEL RECURSO FLORA"/>
    <s v="PRESTAR SERVICIOS PROFESIONALES PARA EJECUTAR ACTUACIONES TECNICAS DE EVALUACION, SEGUIMIENTO, CONTROL Y PREVENCION DEL TRAFICO DEL RECURSO FLORA"/>
    <s v="PRESTAR SERVICIOS PROFESIONALES PARA EJECUTAR ACTUACIONES TECNICAS DEEVALUACION, SEGUIMIENTO, CONTROL Y PREVENCION DEL TRAFICO DEL RECURSOFLORA"/>
    <s v="OK-PAA-SIPSE-Validar PREDIS"/>
    <s v="O232020200994900"/>
    <s v="O232020200994900"/>
    <s v="O232020200994900"/>
    <s v="OKs"/>
    <s v="1-100-F001"/>
    <s v="1-100-F001"/>
    <s v="1-100-F001"/>
    <s v="OKs"/>
    <n v="285"/>
    <n v="285"/>
    <s v="OK"/>
    <n v="39130000"/>
    <n v="39130000"/>
    <s v="OK"/>
    <n v="267"/>
    <n v="267"/>
    <s v="OK"/>
    <n v="39130000"/>
    <n v="39130000"/>
    <s v=""/>
    <s v="OK"/>
    <n v="0"/>
    <s v="EJECUCIÓN CONTRATO"/>
    <n v="2793"/>
    <n v="2793"/>
    <s v="Contratado"/>
    <n v="0"/>
    <n v="0"/>
  </r>
  <r>
    <s v="1182022_7710"/>
    <s v="165992793"/>
    <n v="7710"/>
    <s v="1182022_7710"/>
    <n v="1182022"/>
    <n v="7710"/>
    <n v="16599"/>
    <n v="2793"/>
    <s v="EJECUTAR 24.000 ACTUACIONES TÉCNICAS O JURÍDICAS DE EVALUACIÓN, CONTROL, SEGUIMIENTO Y PREVENCIÓN SOBRE EL RECURSO FLORA EN EL DISTRITO CAPITAL.  //  O232020200994900 - OTROS SERVICIOS DE PROTECCIÓN DEL MEDIO AMBIENTE N.C.P.  //  1-100-F001-VA-RECURSOS DISTRITO"/>
    <s v="O23011602330000007710"/>
    <s v="CONTROL A LOS FACTORES DE DETERIORO DEL ARBOLADO URBANO Y LA FLORA EN BOGOTÁ."/>
    <s v="ARBOLADO URBANO Y FLORA"/>
    <s v="239 - AUMENTAR EN UN 15% LAS ACTUACIONES TÉCNICAS O JURÍDICAS DE EVALUACIÓN, CONTROL, SEGUIMIENTO Y PREVENCIÓN SOBRE EL RECURSO FLORA."/>
    <s v="AUMENTAR EL CONTROL A LOS FACTORES DE DETERIORO DEL ARBOLADO URBANO Y LA FLORA EN BOGOTÁ D.C."/>
    <s v="AUMENTAR LA GESTIÓN PARA CONTROLAR EL TRÁFICO DE LA FLORA MADERABLE Y NO MADERABLE."/>
    <s v="EVALUACIÓN, CONTROL, SEGUIMIENTO Y PREVENCIÓN SOBRE EL ARBOLADO URBANO Y LA FLORA MADERABLE Y NO MADERABLE"/>
    <x v="1"/>
    <s v="O232020200994900"/>
    <s v="OTROS SERVICIOS DE PROTECCIÓN DEL MEDIO AMBIENTE N.C.P."/>
    <s v="1-100-F001-VA-RECURSOS DISTRITO"/>
    <n v="0"/>
    <s v="PRESTAR SERVICIOS PROFESIONALES PARA EJECUTAR ACTUACIONES TÉCNICAS DE EVALUACIÓN, SEGUIMIENTO, CONTROL Y PREVENCIÓN DEL TRÁFICO DEL RECURSO FLORA."/>
    <s v="CCE-16"/>
    <s v="CONTRATACIÓN DIRECTA"/>
    <n v="0"/>
    <s v="SI"/>
    <s v="80111600"/>
    <n v="1"/>
    <n v="1"/>
    <n v="10"/>
    <n v="1"/>
    <n v="11"/>
    <n v="39130000"/>
    <n v="0"/>
    <n v="0"/>
    <n v="0"/>
    <s v="3204053_Servicio de monitoreo y seguimiento de la biodiversidad y los servicios ecosistémicos "/>
    <s v="SERVICIO DE MONITOREO Y SEGUIMIENTO DE LA BIODIVERSIDAD Y LOS SERVICIOS ECOSISTÉMICOS"/>
    <n v="0"/>
    <n v="0"/>
    <s v="SUBDIRECCIÓN DE SILVICULTURA, FLORA Y FAUNA SILVESTRE"/>
    <s v="BIBIANA ANDREA PERALTA GOMEZ"/>
    <n v="20221045"/>
    <n v="1075"/>
    <n v="44582"/>
    <n v="39130000"/>
    <n v="1290"/>
    <n v="44588"/>
    <n v="39130000"/>
    <n v="0"/>
    <n v="3913000"/>
    <s v="SUBDIRECCIÓN CONTRACTUAL"/>
    <s v="CO-DC-11001"/>
    <s v="CARMEN ROCÍO GONZÁLEZ CANTOR - Subdirectora de Silvicultura, Flora y Fauna Silvestre"/>
    <n v="3778917"/>
    <s v="carmen.gonzalez@ambientebogota.gov.co"/>
    <s v="Av Caracas No. 54 - 38"/>
    <s v="NO"/>
    <s v="NO"/>
    <s v="NO"/>
    <s v="Arbolado urbano"/>
    <s v="CD=Contratación Directa"/>
    <n v="934892000"/>
    <s v="CONTRATACIÓN DIRECTA (LEY 1150 DE 2007)"/>
    <n v="16599"/>
    <n v="0"/>
    <s v="EJECUTAR 24.000 ACTUACIONES TÉCNICAS O JURÍDICAS DE EVALUACIÓN, CONTROL, SEGUIMIENTO Y PREVENCIÓN SOBRE EL RECURSO FLORA EN EL DISTRITO CAPITAL."/>
    <s v="EJECUTAR 24.000 ACTUACIONES TÉCNICAS O JURÍDICAS DE EVALUACIÓN, CONTROL, SEGUIMIENTO Y PREVENCIÓN SOBRE EL RECURSO FLORA EN EL DISTRITO CAPITAL."/>
    <s v="OK"/>
    <n v="20221045"/>
    <s v="20221045"/>
    <s v="OK"/>
    <s v="BIBIANA ANDREA PERALTA GOMEZ"/>
    <s v="BIBIANA ANDREA PERALTA GOMEZ"/>
    <s v="OK"/>
    <s v="PRESTAR SERVICIOS PROFESIONALES PARA EJECUTAR ACTUACIONES TECNICAS DE EVALUACION, SEGUIMIENTO, CONTROL Y PREVENCION DEL TRAFICO DEL RECURSO FLORA"/>
    <s v="PRESTAR SERVICIOS PROFESIONALES PARA EJECUTAR ACTUACIONES TECNICAS DE EVALUACION, SEGUIMIENTO, CONTROL Y PREVENCION DEL TRAFICO DEL RECURSO FLORA"/>
    <s v="PRESTAR SERVICIOS PROFESIONALES PARA EJECUTAR ACTUACIONES TECNICAS DE EVALUACION, SEGUIMIENTO, CONTROL Y PREVENCION DEL TRAFICO DELRECURSO FLORA"/>
    <s v="OK-PAA-SIPSE-Validar PREDIS"/>
    <s v="O232020200994900"/>
    <s v="O232020200994900"/>
    <s v="O232020200994900"/>
    <s v="OKs"/>
    <s v="1-100-F001"/>
    <s v="1-100-F001"/>
    <s v="1-100-F001"/>
    <s v="OKs"/>
    <n v="1075"/>
    <n v="1075"/>
    <s v="OK"/>
    <n v="39130000"/>
    <n v="39130000"/>
    <s v="OK"/>
    <n v="1290"/>
    <n v="1290"/>
    <s v="OK"/>
    <n v="39130000"/>
    <n v="39130000"/>
    <s v=""/>
    <s v="OK"/>
    <n v="0"/>
    <s v="EJECUCIÓN CONTRATO"/>
    <n v="2793"/>
    <n v="2793"/>
    <s v="Contratado"/>
    <n v="0"/>
    <n v="0"/>
  </r>
  <r>
    <s v="1192022_7710"/>
    <s v="166082793"/>
    <n v="7710"/>
    <s v="1192022_7710"/>
    <n v="1192022"/>
    <n v="7710"/>
    <n v="16608"/>
    <n v="2793"/>
    <s v="EJECUTAR 24.000 ACTUACIONES TÉCNICAS O JURÍDICAS DE EVALUACIÓN, CONTROL, SEGUIMIENTO Y PREVENCIÓN SOBRE EL RECURSO FLORA EN EL DISTRITO CAPITAL.  //  O232020200994900 - OTROS SERVICIOS DE PROTECCIÓN DEL MEDIO AMBIENTE N.C.P.  //  1-100-F001-VA-RECURSOS DISTRITO"/>
    <s v="O23011602330000007710"/>
    <s v="CONTROL A LOS FACTORES DE DETERIORO DEL ARBOLADO URBANO Y LA FLORA EN BOGOTÁ."/>
    <s v="ARBOLADO URBANO Y FLORA"/>
    <s v="239 - AUMENTAR EN UN 15% LAS ACTUACIONES TÉCNICAS O JURÍDICAS DE EVALUACIÓN, CONTROL, SEGUIMIENTO Y PREVENCIÓN SOBRE EL RECURSO FLORA."/>
    <s v="AUMENTAR EL CONTROL A LOS FACTORES DE DETERIORO DEL ARBOLADO URBANO Y LA FLORA EN BOGOTÁ D.C."/>
    <s v="AUMENTAR LA GESTIÓN PARA CONTROLAR EL TRÁFICO DE LA FLORA MADERABLE Y NO MADERABLE."/>
    <s v="EVALUACIÓN, CONTROL, SEGUIMIENTO Y PREVENCIÓN SOBRE EL ARBOLADO URBANO Y LA FLORA MADERABLE Y NO MADERABLE"/>
    <x v="1"/>
    <s v="O232020200994900"/>
    <s v="OTROS SERVICIOS DE PROTECCIÓN DEL MEDIO AMBIENTE N.C.P."/>
    <s v="1-100-F001-VA-RECURSOS DISTRITO"/>
    <n v="0"/>
    <s v="PRESTAR SERVICIOS PROFESIONALES PARA EJECUTAR ACTUACIONES TÉCNICAS DE EVALUACIÓN, SEGUIMIENTO, CONTROL Y PREVENCIÓN DEL TRÁFICO DEL RECURSO FLORA."/>
    <s v="CCE-16"/>
    <s v="CONTRATACIÓN DIRECTA"/>
    <n v="0"/>
    <s v="SI"/>
    <s v="80111600"/>
    <n v="1"/>
    <n v="1"/>
    <n v="10"/>
    <n v="1"/>
    <n v="11"/>
    <n v="39130000"/>
    <n v="0"/>
    <n v="0"/>
    <n v="0"/>
    <s v="3204053_Servicio de monitoreo y seguimiento de la biodiversidad y los servicios ecosistémicos "/>
    <s v="SERVICIO DE MONITOREO Y SEGUIMIENTO DE LA BIODIVERSIDAD Y LOS SERVICIOS ECOSISTÉMICOS"/>
    <n v="0"/>
    <n v="0"/>
    <s v="SUBDIRECCIÓN DE SILVICULTURA, FLORA Y FAUNA SILVESTRE"/>
    <s v="MERLYN KATHERINE CAICEDO VILLAMARIN"/>
    <n v="20221131"/>
    <n v="1219"/>
    <n v="44583"/>
    <n v="39130000"/>
    <n v="1242"/>
    <n v="44588"/>
    <n v="39130000"/>
    <n v="0"/>
    <n v="3913000"/>
    <s v="SUBDIRECCIÓN CONTRACTUAL"/>
    <s v="CO-DC-11001"/>
    <s v="CARMEN ROCÍO GONZÁLEZ CANTOR - Subdirectora de Silvicultura, Flora y Fauna Silvestre"/>
    <n v="3778917"/>
    <s v="carmen.gonzalez@ambientebogota.gov.co"/>
    <s v="Av Caracas No. 54 - 38"/>
    <s v="NO"/>
    <s v="NO"/>
    <s v="NO"/>
    <s v="Arbolado urbano"/>
    <s v="CD=Contratación Directa"/>
    <n v="934892000"/>
    <s v="CONTRATACIÓN DIRECTA (LEY 1150 DE 2007)"/>
    <n v="16608"/>
    <n v="0"/>
    <s v="EJECUTAR 24.000 ACTUACIONES TÉCNICAS O JURÍDICAS DE EVALUACIÓN, CONTROL, SEGUIMIENTO Y PREVENCIÓN SOBRE EL RECURSO FLORA EN EL DISTRITO CAPITAL."/>
    <s v="EJECUTAR 24.000 ACTUACIONES TÉCNICAS O JURÍDICAS DE EVALUACIÓN, CONTROL, SEGUIMIENTO Y PREVENCIÓN SOBRE EL RECURSO FLORA EN EL DISTRITO CAPITAL."/>
    <s v="OK"/>
    <n v="20221131"/>
    <s v="20221131"/>
    <s v="OK"/>
    <s v="MERLYN KATHERINE CAICEDO VILLAMARIN"/>
    <s v="MERLYN KATHERINE CAICEDO VILLAMARIN"/>
    <s v="OK"/>
    <s v="PRESTAR SERVICIOS PROFESIONALES PARA EJECUTAR ACTUACIONES TECNICAS DE EVALUACION, SEGUIMIENTO, CONTROL Y PREVENCION DEL TRAFICO DEL RECURSO FLORA"/>
    <s v="PRESTAR SERVICIOS PROFESIONALES PARA EJECUTAR ACTUACIONES TECNICAS DE EVALUACION, SEGUIMIENTO, CONTROL Y PREVENCION DEL TRAFICO DEL RECURSO FLORA"/>
    <s v="PRESTAR SERVICIOS PROFESIONALES PARA EJECUTAR ACTUACIONES TECNICAS DE EVALUACION, SEGUIMIENTO, CONTROL Y PREVENCION DEL TRAFICO DELRECURSO FLORA"/>
    <s v="OK-PAA-SIPSE-Validar PREDIS"/>
    <s v="O232020200994900"/>
    <s v="O232020200994900"/>
    <s v="O232020200994900"/>
    <s v="OKs"/>
    <s v="1-100-F001"/>
    <s v="1-100-F001"/>
    <s v="1-100-F001"/>
    <s v="OKs"/>
    <n v="1219"/>
    <n v="1219"/>
    <s v="OK"/>
    <n v="39130000"/>
    <n v="39130000"/>
    <s v="OK"/>
    <n v="1242"/>
    <n v="1242"/>
    <s v="OK"/>
    <n v="39130000"/>
    <n v="39130000"/>
    <s v=""/>
    <s v="OK"/>
    <n v="0"/>
    <s v="EJECUCIÓN CONTRATO"/>
    <n v="2793"/>
    <n v="2793"/>
    <s v="Contratado"/>
    <n v="0"/>
    <n v="0"/>
  </r>
  <r>
    <s v="1202022_7710"/>
    <s v="166192793"/>
    <n v="7710"/>
    <s v="1202022_7710"/>
    <n v="1202022"/>
    <n v="7710"/>
    <n v="16619"/>
    <n v="2793"/>
    <s v="EJECUTAR 24.000 ACTUACIONES TÉCNICAS O JURÍDICAS DE EVALUACIÓN, CONTROL, SEGUIMIENTO Y PREVENCIÓN SOBRE EL RECURSO FLORA EN EL DISTRITO CAPITAL.  //  O232020200994900 - OTROS SERVICIOS DE PROTECCIÓN DEL MEDIO AMBIENTE N.C.P.  //  1-100-F001-VA-RECURSOS DISTRITO"/>
    <s v="O23011602330000007710"/>
    <s v="CONTROL A LOS FACTORES DE DETERIORO DEL ARBOLADO URBANO Y LA FLORA EN BOGOTÁ."/>
    <s v="ARBOLADO URBANO Y FLORA"/>
    <s v="239 - AUMENTAR EN UN 15% LAS ACTUACIONES TÉCNICAS O JURÍDICAS DE EVALUACIÓN, CONTROL, SEGUIMIENTO Y PREVENCIÓN SOBRE EL RECURSO FLORA."/>
    <s v="AUMENTAR EL CONTROL A LOS FACTORES DE DETERIORO DEL ARBOLADO URBANO Y LA FLORA EN BOGOTÁ D.C."/>
    <s v="AUMENTAR LA GESTIÓN PARA CONTROLAR EL TRÁFICO DE LA FLORA MADERABLE Y NO MADERABLE."/>
    <s v="EVALUACIÓN, CONTROL, SEGUIMIENTO Y PREVENCIÓN SOBRE EL ARBOLADO URBANO Y LA FLORA MADERABLE Y NO MADERABLE"/>
    <x v="1"/>
    <s v="O232020200994900"/>
    <s v="OTROS SERVICIOS DE PROTECCIÓN DEL MEDIO AMBIENTE N.C.P."/>
    <s v="1-100-F001-VA-RECURSOS DISTRITO"/>
    <n v="0"/>
    <s v="PRESTAR SERVICIOS PROFESIONALES PARA EJECUTAR ACTUACIONES DE EVALUACIÓN, SEGUIMIENTO, CONTROL Y PREVENCIÓN AL APROVECHAMIENTO, COMERCIALIZACIÓN Y MOVILIZACIÓN DEL RECURSO FLORA EN LAS OFICINAS DE ENLACE."/>
    <s v="CCE-16"/>
    <s v="CONTRATACIÓN DIRECTA"/>
    <n v="0"/>
    <s v="SI"/>
    <s v="80111600"/>
    <n v="1"/>
    <n v="1"/>
    <n v="10"/>
    <n v="1"/>
    <n v="11"/>
    <n v="39130000"/>
    <n v="0"/>
    <n v="0"/>
    <n v="0"/>
    <s v="3204053_Servicio de monitoreo y seguimiento de la biodiversidad y los servicios ecosistémicos "/>
    <s v="SERVICIO DE MONITOREO Y SEGUIMIENTO DE LA BIODIVERSIDAD Y LOS SERVICIOS ECOSISTÉMICOS"/>
    <n v="0"/>
    <n v="0"/>
    <s v="SUBDIRECCIÓN DE SILVICULTURA, FLORA Y FAUNA SILVESTRE"/>
    <s v="SEBASTIAN  NIETO OLIVEROS"/>
    <n v="20220390"/>
    <n v="316"/>
    <n v="44573"/>
    <n v="39130000"/>
    <n v="311"/>
    <n v="44578"/>
    <n v="39130000"/>
    <n v="0"/>
    <n v="3913000"/>
    <s v="SUBDIRECCIÓN CONTRACTUAL"/>
    <s v="CO-DC-11001"/>
    <s v="CARMEN ROCÍO GONZÁLEZ CANTOR - Subdirectora de Silvicultura, Flora y Fauna Silvestre"/>
    <n v="3778917"/>
    <s v="carmen.gonzalez@ambientebogota.gov.co"/>
    <s v="Av Caracas No. 54 - 38"/>
    <s v="NO"/>
    <s v="NO"/>
    <s v="NO"/>
    <s v="Arbolado urbano"/>
    <s v="CD=Contratación Directa"/>
    <n v="934892000"/>
    <s v="CONTRATACIÓN DIRECTA (LEY 1150 DE 2007)"/>
    <n v="16619"/>
    <n v="0"/>
    <s v="EJECUTAR 24.000 ACTUACIONES TÉCNICAS O JURÍDICAS DE EVALUACIÓN, CONTROL, SEGUIMIENTO Y PREVENCIÓN SOBRE EL RECURSO FLORA EN EL DISTRITO CAPITAL."/>
    <s v="EJECUTAR 24.000 ACTUACIONES TÉCNICAS O JURÍDICAS DE EVALUACIÓN, CONTROL, SEGUIMIENTO Y PREVENCIÓN SOBRE EL RECURSO FLORA EN EL DISTRITO CAPITAL."/>
    <s v="OK"/>
    <n v="20220390"/>
    <s v="20220390"/>
    <s v="OK"/>
    <s v="SEBASTIAN NIETO OLIVEROS"/>
    <s v="SEBASTIAN NIETO OLIVEROS"/>
    <s v="OK"/>
    <s v="PRESTAR SERVICIOS PROFESIONALES PARA EJECUTAR ACTUACIONES DE EVALUACION, SEGUIMIENTO, CONTROL Y PREVENCION AL APROVECHAMIENTO, COMERCIALIZACION Y MOVILIZACION DEL RECURSO FLORA EN LAS OFICINAS DE ENLACE"/>
    <s v="PRESTAR SERVICIOS PROFESIONALES PARA EJECUTAR ACTUACIONES DE EVALUACION, SEGUIMIENTO, CONTROL Y PREVENCION AL APROVECHAMIENTO, COMERCIALIZACION Y MOVILIZACION DEL RECURSO FLORA EN LAS OFICINAS DE ENLACE"/>
    <s v="PRESTAR SERVICIOS PROFESIONALES PARA EJECUTAR ACTUACIONES DE EVALUACION, SEGUIMIENTO, CONTROL Y PREVENCION AL APROVECHAMIENTO, COMERCIALIZACION Y MOVILIZACION DEL RECURSO FLORA EN LAS OFICINAS DE ENLACE"/>
    <s v="OKs"/>
    <s v="O232020200994900"/>
    <s v="O232020200994900"/>
    <s v="O232020200994900"/>
    <s v="OKs"/>
    <s v="1-100-F001"/>
    <s v="1-100-F001"/>
    <s v="1-100-F001"/>
    <s v="OKs"/>
    <n v="316"/>
    <n v="316"/>
    <s v="OK"/>
    <n v="39130000"/>
    <n v="39130000"/>
    <s v="OK"/>
    <n v="311"/>
    <n v="311"/>
    <s v="OK"/>
    <n v="39130000"/>
    <n v="39130000"/>
    <s v=""/>
    <s v="OK"/>
    <n v="5347767"/>
    <s v="EJECUCIÓN CONTRATO"/>
    <n v="2793"/>
    <n v="2793"/>
    <s v="Contratado"/>
    <n v="0"/>
    <n v="0"/>
  </r>
  <r>
    <s v="1212022_7710"/>
    <s v="166262793"/>
    <n v="7710"/>
    <s v="1212022_7710"/>
    <n v="1212022"/>
    <n v="7710"/>
    <n v="16626"/>
    <n v="2793"/>
    <s v="EJECUTAR 24.000 ACTUACIONES TÉCNICAS O JURÍDICAS DE EVALUACIÓN, CONTROL, SEGUIMIENTO Y PREVENCIÓN SOBRE EL RECURSO FLORA EN EL DISTRITO CAPITAL.  //  O232020200994900 - OTROS SERVICIOS DE PROTECCIÓN DEL MEDIO AMBIENTE N.C.P.  //  1-100-F001-VA-RECURSOS DISTRITO"/>
    <s v="O23011602330000007710"/>
    <s v="CONTROL A LOS FACTORES DE DETERIORO DEL ARBOLADO URBANO Y LA FLORA EN BOGOTÁ."/>
    <s v="ARBOLADO URBANO Y FLORA"/>
    <s v="239 - AUMENTAR EN UN 15% LAS ACTUACIONES TÉCNICAS O JURÍDICAS DE EVALUACIÓN, CONTROL, SEGUIMIENTO Y PREVENCIÓN SOBRE EL RECURSO FLORA."/>
    <s v="AUMENTAR EL CONTROL A LOS FACTORES DE DETERIORO DEL ARBOLADO URBANO Y LA FLORA EN BOGOTÁ D.C."/>
    <s v="AUMENTAR LA GESTIÓN PARA CONTROLAR EL TRÁFICO DE LA FLORA MADERABLE Y NO MADERABLE."/>
    <s v="EVALUACIÓN, CONTROL, SEGUIMIENTO Y PREVENCIÓN SOBRE EL ARBOLADO URBANO Y LA FLORA MADERABLE Y NO MADERABLE"/>
    <x v="1"/>
    <s v="O232020200994900"/>
    <s v="OTROS SERVICIOS DE PROTECCIÓN DEL MEDIO AMBIENTE N.C.P."/>
    <s v="1-100-F001-VA-RECURSOS DISTRITO"/>
    <n v="0"/>
    <s v="PRESTAR SERVICIOS PROFESIONALES PARA EJECUTAR ACTUACIONES DE EVALUACIÓN, SEGUIMIENTO, CONTROL Y PREVENCIÓN AL APROVECHAMIENTO, COMERCIALIZACIÓN Y MOVILIZACIÓN DEL RECURSO FLORA EN LAS OFICINAS DE ENLACE."/>
    <s v="CCE-16"/>
    <s v="CONTRATACIÓN DIRECTA"/>
    <n v="0"/>
    <s v="SI"/>
    <s v="80111600"/>
    <n v="1"/>
    <n v="1"/>
    <n v="10"/>
    <n v="1"/>
    <n v="11"/>
    <n v="39130000"/>
    <n v="0"/>
    <n v="0"/>
    <n v="0"/>
    <s v="3204053_Servicio de monitoreo y seguimiento de la biodiversidad y los servicios ecosistémicos "/>
    <s v="SERVICIO DE MONITOREO Y SEGUIMIENTO DE LA BIODIVERSIDAD Y LOS SERVICIOS ECOSISTÉMICOS"/>
    <n v="0"/>
    <n v="0"/>
    <s v="SUBDIRECCIÓN DE SILVICULTURA, FLORA Y FAUNA SILVESTRE"/>
    <s v="YEISON FABIAN HERNANDEZ YATE"/>
    <n v="20221164"/>
    <n v="1299"/>
    <n v="44584"/>
    <n v="39130000"/>
    <n v="1189"/>
    <n v="44587"/>
    <n v="39130000"/>
    <n v="0"/>
    <n v="3913000"/>
    <s v="SUBDIRECCIÓN CONTRACTUAL"/>
    <s v="CO-DC-11001"/>
    <s v="CARMEN ROCÍO GONZÁLEZ CANTOR - Subdirectora de Silvicultura, Flora y Fauna Silvestre"/>
    <n v="3778917"/>
    <s v="carmen.gonzalez@ambientebogota.gov.co"/>
    <s v="Av Caracas No. 54 - 38"/>
    <s v="NO"/>
    <s v="NO"/>
    <s v="NO"/>
    <s v="Arbolado urbano"/>
    <s v="CD=Contratación Directa"/>
    <n v="934892000"/>
    <s v="CONTRATACIÓN DIRECTA (LEY 1150 DE 2007)"/>
    <n v="16626"/>
    <n v="0"/>
    <s v="EJECUTAR 24.000 ACTUACIONES TÉCNICAS O JURÍDICAS DE EVALUACIÓN, CONTROL, SEGUIMIENTO Y PREVENCIÓN SOBRE EL RECURSO FLORA EN EL DISTRITO CAPITAL."/>
    <s v="EJECUTAR 24.000 ACTUACIONES TÉCNICAS O JURÍDICAS DE EVALUACIÓN, CONTROL, SEGUIMIENTO Y PREVENCIÓN SOBRE EL RECURSO FLORA EN EL DISTRITO CAPITAL."/>
    <s v="OK"/>
    <n v="20221164"/>
    <s v="20221164"/>
    <s v="OK"/>
    <s v="YEISON FABIAN HERNANDEZ YATE"/>
    <s v="YEISON FABIAN HERNANDEZ YATE"/>
    <s v="OK"/>
    <s v="PRESTAR SERVICIOS PROFESIONALES PARA EJECUTAR ACTUACIONES DE EVALUACION, SEGUIMIENTO, CONTROL Y PREVENCION AL APROVECHAMIENTO, COMERCIALIZACION Y MOVILIZACION DEL RECURSO FLORA EN LAS OFICINAS DE ENLACE"/>
    <s v="PRESTAR SERVICIOS PROFESIONALES PARA EJECUTAR ACTUACIONES DE EVALUACION, SEGUIMIENTO, CONTROL Y PREVENCION AL APROVECHAMIENTO, COMERCIALIZACION Y MOVILIZACION DEL RECURSO FLORA EN LAS OFICINAS DE ENLACE"/>
    <s v="PRESTAR SERVICIOS PROFESIONALES PARA EJECUTAR ACTUACIONES DE EVALUACION, SEGUIMIENTO, CONTROL Y PREVENCION AL APROVECHAMIENTO, COMERCIALIZACION Y MOVILIZACION DEL RECURSO FLORA EN LAS OFICINAS DE ENLACE"/>
    <s v="OKs"/>
    <s v="O232020200994900"/>
    <s v="O232020200994900"/>
    <s v="O232020200994900"/>
    <s v="OKs"/>
    <s v="1-100-F001"/>
    <s v="1-100-F001"/>
    <s v="1-100-F001"/>
    <s v="OKs"/>
    <n v="1299"/>
    <n v="1299"/>
    <s v="OK"/>
    <n v="39130000"/>
    <n v="39130000"/>
    <s v="OK"/>
    <n v="1189"/>
    <n v="1189"/>
    <s v="OK"/>
    <n v="39130000"/>
    <n v="39130000"/>
    <s v=""/>
    <s v="OK"/>
    <n v="0"/>
    <s v="EJECUCIÓN CONTRATO"/>
    <n v="2793"/>
    <n v="2793"/>
    <s v="Contratado"/>
    <n v="0"/>
    <n v="0"/>
  </r>
  <r>
    <s v="1222022_7710"/>
    <s v="166362793"/>
    <n v="7710"/>
    <s v="1222022_7710"/>
    <n v="1222022"/>
    <n v="7710"/>
    <n v="16636"/>
    <n v="2793"/>
    <s v="EJECUTAR 24.000 ACTUACIONES TÉCNICAS O JURÍDICAS DE EVALUACIÓN, CONTROL, SEGUIMIENTO Y PREVENCIÓN SOBRE EL RECURSO FLORA EN EL DISTRITO CAPITAL.  //  O232020200994900 - OTROS SERVICIOS DE PROTECCIÓN DEL MEDIO AMBIENTE N.C.P.  //  1-100-F001-VA-RECURSOS DISTRITO"/>
    <s v="O23011602330000007710"/>
    <s v="CONTROL A LOS FACTORES DE DETERIORO DEL ARBOLADO URBANO Y LA FLORA EN BOGOTÁ."/>
    <s v="ARBOLADO URBANO Y FLORA"/>
    <s v="239 - AUMENTAR EN UN 15% LAS ACTUACIONES TÉCNICAS O JURÍDICAS DE EVALUACIÓN, CONTROL, SEGUIMIENTO Y PREVENCIÓN SOBRE EL RECURSO FLORA."/>
    <s v="AUMENTAR EL CONTROL A LOS FACTORES DE DETERIORO DEL ARBOLADO URBANO Y LA FLORA EN BOGOTÁ D.C."/>
    <s v="AUMENTAR LA GESTIÓN PARA CONTROLAR EL TRÁFICO DE LA FLORA MADERABLE Y NO MADERABLE."/>
    <s v="EVALUACIÓN, CONTROL, SEGUIMIENTO Y PREVENCIÓN SOBRE EL ARBOLADO URBANO Y LA FLORA MADERABLE Y NO MADERABLE"/>
    <x v="1"/>
    <s v="O232020200994900"/>
    <s v="OTROS SERVICIOS DE PROTECCIÓN DEL MEDIO AMBIENTE N.C.P."/>
    <s v="1-100-F001-VA-RECURSOS DISTRITO"/>
    <n v="0"/>
    <s v="PRESTAR SERVICIOS PROFESIONALES PARA APOYAR LAS ACTUACIONES ENCAMINADAS A DISMINUIR LA ILEGALIDAD EN EL APROVECHAMIENTO Y COMERCIALIZACIÓN DEL RECURSO FLORA."/>
    <s v="CCE-16"/>
    <s v="CONTRATACIÓN DIRECTA"/>
    <n v="0"/>
    <s v="SI"/>
    <s v="80111600"/>
    <n v="1"/>
    <n v="1"/>
    <n v="10"/>
    <n v="1"/>
    <n v="11"/>
    <n v="30100000"/>
    <n v="0"/>
    <n v="0"/>
    <n v="0"/>
    <s v="3204053_Servicio de monitoreo y seguimiento de la biodiversidad y los servicios ecosistémicos "/>
    <s v="SERVICIO DE MONITOREO Y SEGUIMIENTO DE LA BIODIVERSIDAD Y LOS SERVICIOS ECOSISTÉMICOS"/>
    <n v="0"/>
    <n v="0"/>
    <s v="SUBDIRECCIÓN DE SILVICULTURA, FLORA Y FAUNA SILVESTRE"/>
    <s v="DIANA MILENA REINA AVILA"/>
    <n v="20221184"/>
    <n v="870"/>
    <n v="44580"/>
    <n v="30100000"/>
    <n v="1488"/>
    <n v="44589"/>
    <n v="30100000"/>
    <n v="0"/>
    <n v="3010000"/>
    <s v="SUBDIRECCIÓN CONTRACTUAL"/>
    <s v="CO-DC-11001"/>
    <s v="CARMEN ROCÍO GONZÁLEZ CANTOR - Subdirectora de Silvicultura, Flora y Fauna Silvestre"/>
    <n v="3778917"/>
    <s v="carmen.gonzalez@ambientebogota.gov.co"/>
    <s v="Av Caracas No. 54 - 38"/>
    <s v="NO"/>
    <s v="NO"/>
    <s v="NO"/>
    <s v="Arbolado urbano"/>
    <s v="CD=Contratación Directa"/>
    <n v="934892000"/>
    <s v="CONTRATACIÓN DIRECTA (LEY 1150 DE 2007)"/>
    <n v="16636"/>
    <n v="0"/>
    <s v="EJECUTAR 24.000 ACTUACIONES TÉCNICAS O JURÍDICAS DE EVALUACIÓN, CONTROL, SEGUIMIENTO Y PREVENCIÓN SOBRE EL RECURSO FLORA EN EL DISTRITO CAPITAL."/>
    <s v="EJECUTAR 24.000 ACTUACIONES TÉCNICAS O JURÍDICAS DE EVALUACIÓN, CONTROL, SEGUIMIENTO Y PREVENCIÓN SOBRE EL RECURSO FLORA EN EL DISTRITO CAPITAL."/>
    <s v="OK"/>
    <n v="20221184"/>
    <s v="20221184"/>
    <s v="OK"/>
    <s v="DIANA MILENA REINA AVILA"/>
    <s v="DIANA MILENA REINA AVILA"/>
    <s v="OK"/>
    <s v="PRESTAR SERVICIOS PROFESIONALES PARA APOYAR LAS ACTUACIONES ENCAMINADAS A DISMINUIR LA ILEGALIDAD EN EL APROVECHAMIENTO Y COMERCIALIZACION DEL RECURSO FLORA"/>
    <s v="PRESTAR SERVICIOS PROFESIONALES PARA APOYAR LAS ACTUACIONES ENCAMINADAS A DISMINUIR LA ILEGALIDAD EN EL APROVECHAMIENTO Y COMERCIALIZACION DEL RECURSO FLORA"/>
    <s v="PRESTAR SERVICIOS PROFESIONALES PARA APOYAR LAS ACTUACIONES ENCAMINADAS A DISMINUIR LA ILEGALIDAD EN EL APROVECHAMIENTO Y COMERCIALIZACION DEL RECURSO FLORA"/>
    <s v="OKs"/>
    <s v="O232020200994900"/>
    <s v="O232020200994900"/>
    <s v="O232020200994900"/>
    <s v="OKs"/>
    <s v="1-100-F001"/>
    <s v="1-100-F001"/>
    <s v="1-100-F001"/>
    <s v="OKs"/>
    <n v="870"/>
    <n v="870"/>
    <s v="OK"/>
    <n v="30100000"/>
    <n v="30100000"/>
    <s v="OK"/>
    <n v="1488"/>
    <n v="1488"/>
    <s v="OK"/>
    <n v="30100000"/>
    <n v="30100000"/>
    <s v=""/>
    <s v="OK"/>
    <n v="0"/>
    <s v="EJECUCIÓN CONTRATO"/>
    <n v="2793"/>
    <n v="2793"/>
    <s v="Contratado"/>
    <n v="0"/>
    <n v="0"/>
  </r>
  <r>
    <s v="1232022_7710"/>
    <s v="166442793"/>
    <n v="7710"/>
    <s v="1232022_7710"/>
    <n v="1232022"/>
    <n v="7710"/>
    <n v="16644"/>
    <n v="2793"/>
    <s v="EJECUTAR 24.000 ACTUACIONES TÉCNICAS O JURÍDICAS DE EVALUACIÓN, CONTROL, SEGUIMIENTO Y PREVENCIÓN SOBRE EL RECURSO FLORA EN EL DISTRITO CAPITAL.  //  O232020200994900 - OTROS SERVICIOS DE PROTECCIÓN DEL MEDIO AMBIENTE N.C.P.  //  1-100-F001-VA-RECURSOS DISTRITO"/>
    <s v="O23011602330000007710"/>
    <s v="CONTROL A LOS FACTORES DE DETERIORO DEL ARBOLADO URBANO Y LA FLORA EN BOGOTÁ."/>
    <s v="ARBOLADO URBANO Y FLORA"/>
    <s v="239 - AUMENTAR EN UN 15% LAS ACTUACIONES TÉCNICAS O JURÍDICAS DE EVALUACIÓN, CONTROL, SEGUIMIENTO Y PREVENCIÓN SOBRE EL RECURSO FLORA."/>
    <s v="AUMENTAR EL CONTROL A LOS FACTORES DE DETERIORO DEL ARBOLADO URBANO Y LA FLORA EN BOGOTÁ D.C."/>
    <s v="AUMENTAR LA GESTIÓN PARA CONTROLAR EL TRÁFICO DE LA FLORA MADERABLE Y NO MADERABLE."/>
    <s v="EVALUACIÓN, CONTROL, SEGUIMIENTO Y PREVENCIÓN SOBRE EL ARBOLADO URBANO Y LA FLORA MADERABLE Y NO MADERABLE"/>
    <x v="1"/>
    <s v="O232020200994900"/>
    <s v="OTROS SERVICIOS DE PROTECCIÓN DEL MEDIO AMBIENTE N.C.P."/>
    <s v="1-100-F001-VA-RECURSOS DISTRITO"/>
    <n v="0"/>
    <s v="PRESTAR SERVICIOS PROFESIONALES PARA EJECUTAR ACTUACIONES TENDIENTES A DISMINUIR EL NÚMERO DE EMPRESAS FORESTALES NO REGISTRADAS O QUE INCUMPLAN LA NORMATIVIDAD AMBIENTAL EN MATERIA FORESTAL."/>
    <s v="CCE-16"/>
    <s v="CONTRATACIÓN DIRECTA"/>
    <n v="0"/>
    <s v="SI"/>
    <s v="80111600"/>
    <n v="1"/>
    <n v="1"/>
    <n v="10"/>
    <n v="1"/>
    <n v="11"/>
    <n v="30100000"/>
    <n v="0"/>
    <n v="0"/>
    <n v="0"/>
    <s v="3204053_Servicio de monitoreo y seguimiento de la biodiversidad y los servicios ecosistémicos "/>
    <s v="SERVICIO DE MONITOREO Y SEGUIMIENTO DE LA BIODIVERSIDAD Y LOS SERVICIOS ECOSISTÉMICOS"/>
    <n v="0"/>
    <n v="0"/>
    <s v="SUBDIRECCIÓN DE SILVICULTURA, FLORA Y FAUNA SILVESTRE"/>
    <s v="MARIA FERNADA ALFONSO MARTINEZ"/>
    <n v="20221170"/>
    <n v="1280"/>
    <n v="44584"/>
    <n v="30100000"/>
    <n v="1247"/>
    <n v="44588"/>
    <n v="30100000"/>
    <n v="0"/>
    <n v="3010000"/>
    <s v="SUBDIRECCIÓN CONTRACTUAL"/>
    <s v="CO-DC-11001"/>
    <s v="CARMEN ROCÍO GONZÁLEZ CANTOR - Subdirectora de Silvicultura, Flora y Fauna Silvestre"/>
    <n v="3778917"/>
    <s v="carmen.gonzalez@ambientebogota.gov.co"/>
    <s v="Av Caracas No. 54 - 38"/>
    <s v="NO"/>
    <s v="NO"/>
    <s v="NO"/>
    <s v="Arbolado urbano"/>
    <s v="CD=Contratación Directa"/>
    <n v="934892000"/>
    <s v="CONTRATACIÓN DIRECTA (LEY 1150 DE 2007)"/>
    <n v="16644"/>
    <n v="0"/>
    <s v="EJECUTAR 24.000 ACTUACIONES TÉCNICAS O JURÍDICAS DE EVALUACIÓN, CONTROL, SEGUIMIENTO Y PREVENCIÓN SOBRE EL RECURSO FLORA EN EL DISTRITO CAPITAL."/>
    <s v="EJECUTAR 24.000 ACTUACIONES TÉCNICAS O JURÍDICAS DE EVALUACIÓN, CONTROL, SEGUIMIENTO Y PREVENCIÓN SOBRE EL RECURSO FLORA EN EL DISTRITO CAPITAL."/>
    <s v="OK"/>
    <n v="20221170"/>
    <s v="20221170"/>
    <s v="OK"/>
    <s v="MARIA FERNADA ALFONSO MARTINEZ"/>
    <s v="MARIA FERNANDA ALFONSO MARTINEZ"/>
    <s v="Validar"/>
    <s v="PRESTAR SERVICIOS PROFESIONALES PARA EJECUTAR ACTUACIONES TENDIENTES A DISMINUIR EL NUMERO DE EMPRESAS FORESTALES NO REGISTRADAS O QUE INCUMPLAN LA NORMATIVIDAD AMBIENTAL EN MATERIA FORESTAL"/>
    <s v="PRESTAR SERVICIOS PROFESIONALES PARA EJECUTAR ACTUACIONES TENDIENTES A DISMINUIR EL NUMERO DE EMPRESAS FORESTALES NO REGISTRADAS O QUE INCUMPLAN LA NORMATIVIDAD AMBIENTAL EN MATERIA FORESTAL"/>
    <s v="PRESTAR SERVICIOS PROFESIONALES PARA EJECUTAR ACTUACIONES TENDIENTES A DISMINUIR EL NUMERO DE EMPRESAS FORESTALES NO REGISTRADAS O QUE INCUMPLAN LA NORMATIVIDAD AMBIENTAL EN MATERIA FORESTAL"/>
    <s v="OKs"/>
    <s v="O232020200994900"/>
    <s v="O232020200994900"/>
    <s v="O232020200994900"/>
    <s v="OKs"/>
    <s v="1-100-F001"/>
    <s v="1-100-F001"/>
    <s v="1-100-F001"/>
    <s v="OKs"/>
    <n v="1280"/>
    <n v="1280"/>
    <s v="OK"/>
    <n v="30100000"/>
    <n v="30100000"/>
    <s v="OK"/>
    <n v="1247"/>
    <n v="1247"/>
    <s v="OK"/>
    <n v="30100000"/>
    <n v="30100000"/>
    <s v=""/>
    <s v="OK"/>
    <n v="2408000"/>
    <s v="EJECUCIÓN CONTRATO"/>
    <n v="2793"/>
    <n v="2793"/>
    <s v="Contratado"/>
    <n v="0"/>
    <n v="0"/>
  </r>
  <r>
    <s v="1242022_7710"/>
    <s v="166492793"/>
    <n v="7710"/>
    <s v="1242022_7710"/>
    <n v="1242022"/>
    <n v="7710"/>
    <n v="16649"/>
    <n v="2793"/>
    <s v="EJECUTAR 24.000 ACTUACIONES TÉCNICAS O JURÍDICAS DE EVALUACIÓN, CONTROL, SEGUIMIENTO Y PREVENCIÓN SOBRE EL RECURSO FLORA EN EL DISTRITO CAPITAL.  //  O232020200994900 - OTROS SERVICIOS DE PROTECCIÓN DEL MEDIO AMBIENTE N.C.P.  //  1-100-F001-VA-RECURSOS DISTRITO"/>
    <s v="O23011602330000007710"/>
    <s v="CONTROL A LOS FACTORES DE DETERIORO DEL ARBOLADO URBANO Y LA FLORA EN BOGOTÁ."/>
    <s v="ARBOLADO URBANO Y FLORA"/>
    <s v="239 - AUMENTAR EN UN 15% LAS ACTUACIONES TÉCNICAS O JURÍDICAS DE EVALUACIÓN, CONTROL, SEGUIMIENTO Y PREVENCIÓN SOBRE EL RECURSO FLORA."/>
    <s v="AUMENTAR EL CONTROL A LOS FACTORES DE DETERIORO DEL ARBOLADO URBANO Y LA FLORA EN BOGOTÁ D.C."/>
    <s v="AUMENTAR LA GESTIÓN PARA CONTROLAR EL TRÁFICO DE LA FLORA MADERABLE Y NO MADERABLE."/>
    <s v="EVALUACIÓN, CONTROL, SEGUIMIENTO Y PREVENCIÓN SOBRE EL ARBOLADO URBANO Y LA FLORA MADERABLE Y NO MADERABLE"/>
    <x v="1"/>
    <s v="O232020200994900"/>
    <s v="OTROS SERVICIOS DE PROTECCIÓN DEL MEDIO AMBIENTE N.C.P."/>
    <s v="1-100-F001-VA-RECURSOS DISTRITO"/>
    <n v="0"/>
    <s v="PRESTAR SERVICIOS PROFESIONALES PARA EJECUTAR ACTUACIONES TENDIENTES A DISMINUIR EL NÚMERO DE EMPRESAS FORESTALES NO REGISTRADAS O QUE INCUMPLAN LA NORMATIVIDAD AMBIENTAL EN MATERIA FORESTAL."/>
    <s v="CCE-16"/>
    <s v="CONTRATACIÓN DIRECTA"/>
    <n v="0"/>
    <s v="SI"/>
    <s v="80111600"/>
    <n v="1"/>
    <n v="1"/>
    <n v="10"/>
    <n v="1"/>
    <n v="11"/>
    <n v="30100000"/>
    <n v="0"/>
    <n v="0"/>
    <n v="0"/>
    <s v="3204053_Servicio de monitoreo y seguimiento de la biodiversidad y los servicios ecosistémicos "/>
    <s v="SERVICIO DE MONITOREO Y SEGUIMIENTO DE LA BIODIVERSIDAD Y LOS SERVICIOS ECOSISTÉMICOS"/>
    <n v="0"/>
    <n v="0"/>
    <s v="SUBDIRECCIÓN DE SILVICULTURA, FLORA Y FAUNA SILVESTRE"/>
    <s v="ANA MARIA CUBILLOS LIEVANO"/>
    <n v="20220659"/>
    <n v="645"/>
    <n v="44578"/>
    <n v="30100000"/>
    <n v="878"/>
    <n v="44586"/>
    <n v="30100000"/>
    <n v="0"/>
    <n v="3010000"/>
    <s v="SUBDIRECCIÓN CONTRACTUAL"/>
    <s v="CO-DC-11001"/>
    <s v="CARMEN ROCÍO GONZÁLEZ CANTOR - Subdirectora de Silvicultura, Flora y Fauna Silvestre"/>
    <n v="3778917"/>
    <s v="carmen.gonzalez@ambientebogota.gov.co"/>
    <s v="Av Caracas No. 54 - 38"/>
    <s v="NO"/>
    <s v="NO"/>
    <s v="NO"/>
    <s v="Arbolado urbano"/>
    <s v="CD=Contratación Directa"/>
    <n v="934892000"/>
    <s v="CONTRATACIÓN DIRECTA (LEY 1150 DE 2007)"/>
    <n v="16649"/>
    <n v="0"/>
    <s v="EJECUTAR 24.000 ACTUACIONES TÉCNICAS O JURÍDICAS DE EVALUACIÓN, CONTROL, SEGUIMIENTO Y PREVENCIÓN SOBRE EL RECURSO FLORA EN EL DISTRITO CAPITAL."/>
    <s v="EJECUTAR 24.000 ACTUACIONES TÉCNICAS O JURÍDICAS DE EVALUACIÓN, CONTROL, SEGUIMIENTO Y PREVENCIÓN SOBRE EL RECURSO FLORA EN EL DISTRITO CAPITAL."/>
    <s v="OK"/>
    <n v="20220659"/>
    <s v="20220659"/>
    <s v="OK"/>
    <s v="ANA MARIA CUBILLOS LIEVANO"/>
    <s v="ANA MARIA CUBILLOS LIEVANO"/>
    <s v="OK"/>
    <s v="PRESTAR SERVICIOS PROFESIONALES PARA EJECUTAR ACTUACIONES TENDIENTES A DISMINUIR EL NUMERO DE EMPRESAS FORESTALES NO REGISTRADAS O QUE INCUMPLAN LA NORMATIVIDAD AMBIENTAL EN MATERIA FORESTAL"/>
    <s v="PRESTAR SERVICIOS PROFESIONALES PARA EJECUTAR ACTUACIONES TENDIENTES A DISMINUIR EL NUMERO DE EMPRESAS FORESTALES NO REGISTRADAS O QUE INCUMPLAN LA NORMATIVIDAD AMBIENTAL EN MATERIA FORESTAL"/>
    <s v="PRESTAR SERVICIOS PROFESIONALES PARA EJECUTAR ACTUACIONES TENDIENTES A DISMINUIR EL NUMERO DE EMPRESAS FORESTALES NO REGISTRADAS O QUE INCUMPLAN LA NORMATIVIDAD AMBIENTAL EN MATERIA FORESTAL"/>
    <s v="OKs"/>
    <s v="O232020200994900"/>
    <s v="O232020200994900"/>
    <s v="O232020200994900"/>
    <s v="OKs"/>
    <s v="1-100-F001"/>
    <s v="1-100-F001"/>
    <s v="1-100-F001"/>
    <s v="OKs"/>
    <n v="645"/>
    <n v="645"/>
    <s v="OK"/>
    <n v="30100000"/>
    <n v="30100000"/>
    <s v="OK"/>
    <n v="878"/>
    <n v="878"/>
    <s v="OK"/>
    <n v="30100000"/>
    <n v="30100000"/>
    <s v=""/>
    <s v="OK"/>
    <n v="2408000"/>
    <s v="EJECUCIÓN CONTRATO"/>
    <n v="2793"/>
    <n v="2793"/>
    <s v="Contratado"/>
    <n v="0"/>
    <n v="0"/>
  </r>
  <r>
    <s v="1252022_7710"/>
    <s v="166562793"/>
    <n v="7710"/>
    <s v="1252022_7710"/>
    <n v="1252022"/>
    <n v="7710"/>
    <n v="16656"/>
    <n v="2793"/>
    <s v="EJECUTAR 24.000 ACTUACIONES TÉCNICAS O JURÍDICAS DE EVALUACIÓN, CONTROL, SEGUIMIENTO Y PREVENCIÓN SOBRE EL RECURSO FLORA EN EL DISTRITO CAPITAL.  //  O232020200994900 - OTROS SERVICIOS DE PROTECCIÓN DEL MEDIO AMBIENTE N.C.P.  //  1-100-F001-VA-RECURSOS DISTRITO"/>
    <s v="O23011602330000007710"/>
    <s v="CONTROL A LOS FACTORES DE DETERIORO DEL ARBOLADO URBANO Y LA FLORA EN BOGOTÁ."/>
    <s v="ARBOLADO URBANO Y FLORA"/>
    <s v="239 - AUMENTAR EN UN 15% LAS ACTUACIONES TÉCNICAS O JURÍDICAS DE EVALUACIÓN, CONTROL, SEGUIMIENTO Y PREVENCIÓN SOBRE EL RECURSO FLORA."/>
    <s v="AUMENTAR EL CONTROL A LOS FACTORES DE DETERIORO DEL ARBOLADO URBANO Y LA FLORA EN BOGOTÁ D.C."/>
    <s v="AUMENTAR LA GESTIÓN PARA CONTROLAR EL TRÁFICO DE LA FLORA MADERABLE Y NO MADERABLE."/>
    <s v="EVALUACIÓN, CONTROL, SEGUIMIENTO Y PREVENCIÓN SOBRE EL ARBOLADO URBANO Y LA FLORA MADERABLE Y NO MADERABLE"/>
    <x v="1"/>
    <s v="O232020200994900"/>
    <s v="OTROS SERVICIOS DE PROTECCIÓN DEL MEDIO AMBIENTE N.C.P."/>
    <s v="1-100-F001-VA-RECURSOS DISTRITO"/>
    <n v="0"/>
    <s v="PRESTAR SERVICIOS PROFESIONALES PARA EJECUTAR ACTUACIONES TENDIENTES A DISMINUIR EL NÚMERO DE EMPRESAS FORESTALES NO REGISTRADAS O QUE INCUMPLAN LA NORMATIVIDAD AMBIENTAL EN MATERIA FORESTAL."/>
    <s v="CCE-16"/>
    <s v="CONTRATACIÓN DIRECTA"/>
    <n v="0"/>
    <s v="SI"/>
    <s v="80111600"/>
    <n v="1"/>
    <n v="1"/>
    <n v="10"/>
    <n v="1"/>
    <n v="11"/>
    <n v="30100000"/>
    <n v="0"/>
    <n v="0"/>
    <n v="0"/>
    <s v="3204053_Servicio de monitoreo y seguimiento de la biodiversidad y los servicios ecosistémicos "/>
    <s v="SERVICIO DE MONITOREO Y SEGUIMIENTO DE LA BIODIVERSIDAD Y LOS SERVICIOS ECOSISTÉMICOS"/>
    <n v="0"/>
    <n v="0"/>
    <s v="SUBDIRECCIÓN DE SILVICULTURA, FLORA Y FAUNA SILVESTRE"/>
    <s v="LAURA ANDREA ZAMBRANO HURTADO"/>
    <n v="20220325"/>
    <n v="265"/>
    <n v="44572"/>
    <n v="30100000"/>
    <n v="265"/>
    <n v="44578"/>
    <n v="30100000"/>
    <n v="0"/>
    <n v="3010000"/>
    <s v="SUBDIRECCIÓN CONTRACTUAL"/>
    <s v="CO-DC-11001"/>
    <s v="CARMEN ROCÍO GONZÁLEZ CANTOR - Subdirectora de Silvicultura, Flora y Fauna Silvestre"/>
    <n v="3778917"/>
    <s v="carmen.gonzalez@ambientebogota.gov.co"/>
    <s v="Av Caracas No. 54 - 38"/>
    <s v="NO"/>
    <s v="NO"/>
    <s v="NO"/>
    <s v="Arbolado urbano"/>
    <s v="CD=Contratación Directa"/>
    <n v="934892000"/>
    <s v="CONTRATACIÓN DIRECTA (LEY 1150 DE 2007)"/>
    <n v="16656"/>
    <n v="0"/>
    <s v="EJECUTAR 24.000 ACTUACIONES TÉCNICAS O JURÍDICAS DE EVALUACIÓN, CONTROL, SEGUIMIENTO Y PREVENCIÓN SOBRE EL RECURSO FLORA EN EL DISTRITO CAPITAL."/>
    <s v="EJECUTAR 24.000 ACTUACIONES TÉCNICAS O JURÍDICAS DE EVALUACIÓN, CONTROL, SEGUIMIENTO Y PREVENCIÓN SOBRE EL RECURSO FLORA EN EL DISTRITO CAPITAL."/>
    <s v="OK"/>
    <n v="20220325"/>
    <s v="20220325"/>
    <s v="OK"/>
    <s v="LAURA ANDREA ZAMBRANO HURTADO"/>
    <s v="LAURA ANDREA ZAMBRANO HURTADO"/>
    <s v="OK"/>
    <s v="PRESTAR SERVICIOS PROFESIONALES PARA EJECUTAR ACTUACIONES TENDIENTES A DISMINUIR EL NUMERO DE EMPRESAS FORESTALES NO REGISTRADAS O QUE INCUMPLAN LA NORMATIVIDAD AMBIENTAL EN MATERIA FORESTAL"/>
    <s v="PRESTAR SERVICIOS PROFESIONALES PARA EJECUTAR ACTUACIONES TENDIENTES A DISMINUIR EL NUMERO DE EMPRESAS FORESTALES NO REGISTRADAS O QUE INCUMPLAN LA NORMATIVIDAD AMBIENTAL EN MATERIA FORESTAL"/>
    <s v="PRESTAR SERVICIOS PROFESIONALES PARA EJECUTAR ACTUACIONES TENDIENTES ADISMINUIR EL NUMERO DE EMPRESAS FORESTALES NO REGISTRADAS O QUEINCUMPLAN LA NORMATIVIDAD AMBIENTAL EN MATERIA FORESTAL"/>
    <s v="OK-PAA-SIPSE-Validar PREDIS"/>
    <s v="O232020200994900"/>
    <s v="O232020200994900"/>
    <s v="O232020200994900"/>
    <s v="OKs"/>
    <s v="1-100-F001"/>
    <s v="1-100-F001"/>
    <s v="1-100-F001"/>
    <s v="OKs"/>
    <n v="265"/>
    <n v="265"/>
    <s v="OK"/>
    <n v="30100000"/>
    <n v="30100000"/>
    <s v="OK"/>
    <n v="265"/>
    <n v="265"/>
    <s v="OK"/>
    <n v="30100000"/>
    <n v="30100000"/>
    <s v=""/>
    <s v="OK"/>
    <n v="4113667"/>
    <s v="EJECUCIÓN CONTRATO"/>
    <n v="2793"/>
    <n v="2793"/>
    <s v="Contratado"/>
    <n v="0"/>
    <n v="0"/>
  </r>
  <r>
    <s v="1262022_7710"/>
    <s v="168532795"/>
    <n v="7710"/>
    <s v="1262022_7710"/>
    <n v="1262022"/>
    <n v="7710"/>
    <n v="16853"/>
    <n v="2795"/>
    <s v="EJECUTAR 24.000 ACTUACIONES TÉCNICAS O JURÍDICAS DE EVALUACIÓN, CONTROL, SEGUIMIENTO Y PREVENCIÓN SOBRE EL RECURSO FLORA EN EL DISTRITO CAPITAL.  //  O232020200668014 - SERVICIOS DE GESTIÓN DOCUMENTAL  //  1-100-F001-VA-RECURSOS DISTRITO"/>
    <s v="O23011602330000007710"/>
    <s v="CONTROL A LOS FACTORES DE DETERIORO DEL ARBOLADO URBANO Y LA FLORA EN BOGOTÁ."/>
    <s v="ARBOLADO URBANO Y FLORA"/>
    <s v="239 - AUMENTAR EN UN 15% LAS ACTUACIONES TÉCNICAS O JURÍDICAS DE EVALUACIÓN, CONTROL, SEGUIMIENTO Y PREVENCIÓN SOBRE EL RECURSO FLORA."/>
    <s v="AUMENTAR EL CONTROL A LOS FACTORES DE DETERIORO DEL ARBOLADO URBANO Y LA FLORA EN BOGOTÁ D.C."/>
    <s v="AUMENTAR LA GESTIÓN PARA CONTROLAR EL TRÁFICO DE LA FLORA MADERABLE Y NO MADERABLE."/>
    <s v="EVALUACIÓN, CONTROL, SEGUIMIENTO Y PREVENCIÓN SOBRE EL ARBOLADO URBANO Y LA FLORA MADERABLE Y NO MADERABLE"/>
    <x v="1"/>
    <s v="O232020200668014"/>
    <s v="SERVICIOS DE GESTIÓN DOCUMENTAL"/>
    <s v="1-100-F001-VA-RECURSOS DISTRITO"/>
    <n v="0"/>
    <s v="PRESTAR SERVICIOS DE APOYO A LA GESTIÓN PARA LA ADECUADA ADMINISTRACIÓN, ORGANIZACIÓN Y CONSERVACIÓN DE LOS EXPEDIENTES Y ARCHIVO DE GESTIÓN DOCUMENTAL Y EL TRÁMITE DE NOTIFICACIONES Y COMUNICACIONES DE ACTOS ADMINISTRATIVOS Y CONCEPTOS TÉCNICOS A CARGO DE LA SSFFS."/>
    <s v="CCE-16"/>
    <s v="CONTRATACIÓN DIRECTA"/>
    <n v="0"/>
    <s v="SI"/>
    <s v="80111600"/>
    <n v="1"/>
    <n v="1"/>
    <n v="10"/>
    <n v="1"/>
    <n v="11"/>
    <n v="21830000"/>
    <n v="0"/>
    <n v="0"/>
    <n v="0"/>
    <s v="3204053_Servicio de monitoreo y seguimiento de la biodiversidad y los servicios ecosistémicos "/>
    <s v="SERVICIO DE MONITOREO Y SEGUIMIENTO DE LA BIODIVERSIDAD Y LOS SERVICIOS ECOSISTÉMICOS"/>
    <n v="0"/>
    <n v="0"/>
    <s v="SUBDIRECCIÓN DE SILVICULTURA, FLORA Y FAUNA SILVESTRE"/>
    <s v="ANDREA DEL PILAR RODRIGUEZ MARTINEZ"/>
    <n v="20221163"/>
    <n v="1186"/>
    <n v="44583"/>
    <n v="21830000"/>
    <n v="1173"/>
    <n v="44587"/>
    <n v="21830000"/>
    <n v="0"/>
    <n v="2183000"/>
    <s v="SUBDIRECCIÓN CONTRACTUAL"/>
    <s v="CO-DC-11001"/>
    <s v="CARMEN ROCÍO GONZÁLEZ CANTOR - Subdirectora de Silvicultura, Flora y Fauna Silvestre"/>
    <n v="3778917"/>
    <s v="carmen.gonzalez@ambientebogota.gov.co"/>
    <s v="Av Caracas No. 54 - 38"/>
    <s v="NO"/>
    <s v="NO"/>
    <s v="NO"/>
    <s v="Arbolado urbano"/>
    <s v="CD=Contratación Directa"/>
    <n v="934892000"/>
    <s v="CONTRATACIÓN DIRECTA (LEY 1150 DE 2007)"/>
    <n v="16853"/>
    <n v="0"/>
    <s v="EJECUTAR 24.000 ACTUACIONES TÉCNICAS O JURÍDICAS DE EVALUACIÓN, CONTROL, SEGUIMIENTO Y PREVENCIÓN SOBRE EL RECURSO FLORA EN EL DISTRITO CAPITAL."/>
    <s v="EJECUTAR 24.000 ACTUACIONES TÉCNICAS O JURÍDICAS DE EVALUACIÓN, CONTROL, SEGUIMIENTO Y PREVENCIÓN SOBRE EL RECURSO FLORA EN EL DISTRITO CAPITAL."/>
    <s v="OK"/>
    <n v="20221163"/>
    <s v="20221163"/>
    <s v="OK"/>
    <s v="ANDREA DEL PILAR RODRIGUEZ MARTINEZ"/>
    <s v="ANDREA DEL PILAR RODRIGUEZ MARTINEZ"/>
    <s v="OK"/>
    <s v="PRESTAR SERVICIOS DE APOYO A LA GESTION PARA LA ADECUADA ADMINISTRACION, ORGANIZACION Y CONSERVACION DE LOS EXPEDIENTES Y ARCHIVO DE GESTION DOCUMENTAL Y EL TRAMITE DE NOTIFICACIONES Y COMUNICACIONES DE ACTOS ADMINISTRATIVOS Y CONCEPTOS TECNICOS A CARGO DE LA SSFFS"/>
    <s v="PRESTAR SERVICIOS DE APOYO A LA GESTION PARA LA ADECUADA ADMINISTRACION, ORGANIZACION Y CONSERVACION DE LOS EXPEDIENTES Y ARCHIVO DE GESTION DOCUMENTAL Y EL TRAMITE DE NOTIFICACIONES Y COMUNICACIONES DE ACTOS ADMINISTRATIVOS Y CONCEPTOS TECNICOS A CARGO DE LA SSFFS"/>
    <s v="PRESTAR SERVICIOS DE APOYO A LA GESTION PARA LA ADECUADA ADMINISTRACION, ORGANIZACION Y CONSERVACION DE LOS EXPEDIENTES Y ARCHIVO DE GESTION DOCUMENTAL Y EL TRAMITE DE NOTIFICACIONES Y COMUNICACIONES DE ACTOS ADMINISTRATIVOS Y CONCEPTOS TECNICOS A CARGO DE LA SSFFS"/>
    <s v="OKs"/>
    <s v="O232020200668014"/>
    <s v="O232020200668014"/>
    <s v="O232020200668014"/>
    <s v="OKs"/>
    <s v="1-100-F001"/>
    <s v="1-100-F001"/>
    <s v="1-100-F001"/>
    <s v="OKs"/>
    <n v="1186"/>
    <n v="1186"/>
    <s v="OK"/>
    <n v="21830000"/>
    <n v="21830000"/>
    <s v="OK"/>
    <n v="1173"/>
    <n v="1173"/>
    <s v="OK"/>
    <n v="21830000"/>
    <n v="21830000"/>
    <s v=""/>
    <s v="OK"/>
    <n v="2183000"/>
    <s v="EJECUCIÓN CONTRATO"/>
    <n v="2795"/>
    <n v="2795"/>
    <s v="Contratado"/>
    <n v="0"/>
    <n v="0"/>
  </r>
  <r>
    <s v="1272022_7710"/>
    <s v="168522795"/>
    <n v="7710"/>
    <s v="1272022_7710"/>
    <n v="1272022"/>
    <n v="7710"/>
    <n v="16852"/>
    <n v="2795"/>
    <s v="EJECUTAR 24.000 ACTUACIONES TÉCNICAS O JURÍDICAS DE EVALUACIÓN, CONTROL, SEGUIMIENTO Y PREVENCIÓN SOBRE EL RECURSO FLORA EN EL DISTRITO CAPITAL.  //  O232020200668014 - SERVICIOS DE GESTIÓN DOCUMENTAL  //  1-100-F001-VA-RECURSOS DISTRITO"/>
    <s v="O23011602330000007710"/>
    <s v="CONTROL A LOS FACTORES DE DETERIORO DEL ARBOLADO URBANO Y LA FLORA EN BOGOTÁ."/>
    <s v="ARBOLADO URBANO Y FLORA"/>
    <s v="239 - AUMENTAR EN UN 15% LAS ACTUACIONES TÉCNICAS O JURÍDICAS DE EVALUACIÓN, CONTROL, SEGUIMIENTO Y PREVENCIÓN SOBRE EL RECURSO FLORA."/>
    <s v="AUMENTAR EL CONTROL A LOS FACTORES DE DETERIORO DEL ARBOLADO URBANO Y LA FLORA EN BOGOTÁ D.C."/>
    <s v="AUMENTAR LA GESTIÓN PARA CONTROLAR EL TRÁFICO DE LA FLORA MADERABLE Y NO MADERABLE."/>
    <s v="EVALUACIÓN, CONTROL, SEGUIMIENTO Y PREVENCIÓN SOBRE EL ARBOLADO URBANO Y LA FLORA MADERABLE Y NO MADERABLE"/>
    <x v="1"/>
    <s v="O232020200668014"/>
    <s v="SERVICIOS DE GESTIÓN DOCUMENTAL"/>
    <s v="1-100-F001-VA-RECURSOS DISTRITO"/>
    <n v="0"/>
    <s v="PRESTAR SERVICIOS DE APOYO A LA GESTIÓN PARA LA ADECUADA ADMINISTRACIÓN, ORGANIZACIÓN Y CONSERVACIÓN DE LOS EXPEDIENTES Y ARCHIVO DE GESTIÓN DOCUMENTAL Y EL TRÁMITE DE NOTIFICACIONES Y COMUNICACIONES DE ACTOS ADMINISTRATIVOS Y CONCEPTOS TÉCNICOS A CARGO DE LA SSFFS."/>
    <s v="CCE-16"/>
    <s v="CONTRATACIÓN DIRECTA"/>
    <n v="0"/>
    <s v="SI"/>
    <s v="80111600"/>
    <n v="1"/>
    <n v="1"/>
    <n v="9"/>
    <n v="1"/>
    <n v="10"/>
    <n v="19647000"/>
    <n v="0"/>
    <n v="0"/>
    <n v="0"/>
    <s v="3204053_Servicio de monitoreo y seguimiento de la biodiversidad y los servicios ecosistémicos "/>
    <s v="SERVICIO DE MONITOREO Y SEGUIMIENTO DE LA BIODIVERSIDAD Y LOS SERVICIOS ECOSISTÉMICOS"/>
    <n v="0"/>
    <n v="0"/>
    <s v="SUBDIRECCIÓN DE SILVICULTURA, FLORA Y FAUNA SILVESTRE"/>
    <s v="CRISTIAN  SEBASTIAN BERMUDEZ RODRIGUEZ"/>
    <n v="20220564"/>
    <n v="609"/>
    <n v="44578"/>
    <n v="19647000"/>
    <n v="593"/>
    <n v="44582"/>
    <n v="19647000"/>
    <n v="0"/>
    <n v="2183000"/>
    <s v="SUBDIRECCIÓN CONTRACTUAL"/>
    <s v="CO-DC-11001"/>
    <s v="CARMEN ROCÍO GONZÁLEZ CANTOR - Subdirectora de Silvicultura, Flora y Fauna Silvestre"/>
    <n v="3778917"/>
    <s v="carmen.gonzalez@ambientebogota.gov.co"/>
    <s v="Av Caracas No. 54 - 38"/>
    <s v="NO"/>
    <s v="NO"/>
    <s v="NO"/>
    <s v="Arbolado urbano"/>
    <s v="CD=Contratación Directa"/>
    <n v="934892000"/>
    <s v="CONTRATACIÓN DIRECTA (LEY 1150 DE 2007)"/>
    <n v="16852"/>
    <n v="0"/>
    <s v="EJECUTAR 24.000 ACTUACIONES TÉCNICAS O JURÍDICAS DE EVALUACIÓN, CONTROL, SEGUIMIENTO Y PREVENCIÓN SOBRE EL RECURSO FLORA EN EL DISTRITO CAPITAL."/>
    <s v="EJECUTAR 24.000 ACTUACIONES TÉCNICAS O JURÍDICAS DE EVALUACIÓN, CONTROL, SEGUIMIENTO Y PREVENCIÓN SOBRE EL RECURSO FLORA EN EL DISTRITO CAPITAL."/>
    <s v="OK"/>
    <n v="20220564"/>
    <s v="20220564"/>
    <s v="OK"/>
    <s v="CRISTIAN SEBASTIAN BERMUDEZ RODRIGUEZ"/>
    <s v="CRISTIAN SEBASTIAN BERMUDEZ RODRIGUEZ"/>
    <s v="OK"/>
    <s v="PRESTAR SERVICIOS DE APOYO A LA GESTION PARA LA ADECUADA ADMINISTRACION, ORGANIZACION Y CONSERVACION DE LOS EXPEDIENTES Y ARCHIVO DE GESTION DOCUMENTAL Y EL TRAMITE DE NOTIFICACIONES Y COMUNICACIONES DE ACTOS ADMINISTRATIVOS Y CONCEPTOS TECNICOS A CARGO DE LA SSFFS"/>
    <s v="PRESTAR SERVICIOS DE APOYO A LA GESTION PARA LA ADECUADA ADMINISTRACION, ORGANIZACION Y CONSERVACION DE LOS EXPEDIENTES Y ARCHIVO DE GESTION DOCUMENTAL Y EL TRAMITE DE NOTIFICACIONES Y COMUNICACIONES DE ACTOS ADMINISTRATIVOS Y CONCEPTOS TECNICOS A CARGO DE LA SSFFS"/>
    <s v="PRESTAR SERVICIOS DE APOYO A LA GESTION PARA LA ADECUADA ADMINISTRACION,ORGANIZACION Y CONSERVACION DE LOS EXPEDIENTES Y ARCHIVO DE GESTIONDOCUMENTAL Y EL TRAMITE DE NOTIFICACIONES Y COMUNICACIONES DE ACTOSADMINISTRATIVOS Y CONCEPTOS TECNICOS A CARGO DE LA SSFFS"/>
    <s v="OK-PAA-SIPSE-Validar PREDIS"/>
    <s v="O232020200668014"/>
    <s v="O232020200668014"/>
    <s v="O232020200668014"/>
    <s v="OKs"/>
    <s v="1-100-F001"/>
    <s v="1-100-F001"/>
    <s v="1-100-F001"/>
    <s v="OKs"/>
    <n v="609"/>
    <n v="609"/>
    <s v="OK"/>
    <n v="19647000"/>
    <n v="19647000"/>
    <s v="OK"/>
    <n v="593"/>
    <n v="593"/>
    <s v="OK"/>
    <n v="19647000"/>
    <n v="19647000"/>
    <s v=""/>
    <s v="OK"/>
    <n v="2183000"/>
    <s v="EJECUCIÓN CONTRATO"/>
    <n v="2795"/>
    <n v="2795"/>
    <s v="Contratado"/>
    <n v="0"/>
    <n v="0"/>
  </r>
  <r>
    <s v="1282022_7710"/>
    <s v="2793"/>
    <n v="7710"/>
    <s v="1282022_7710"/>
    <n v="1282022"/>
    <n v="7710"/>
    <s v=""/>
    <n v="2793"/>
    <s v="EJECUTAR 24.000 ACTUACIONES TÉCNICAS O JURÍDICAS DE EVALUACIÓN, CONTROL, SEGUIMIENTO Y PREVENCIÓN SOBRE EL RECURSO FLORA EN EL DISTRITO CAPITAL.  //  O232020200994900 - OTROS SERVICIOS DE PROTECCIÓN DEL MEDIO AMBIENTE N.C.P.  //  1-100-F001-VA-RECURSOS DISTRITO"/>
    <s v="O23011602330000007710"/>
    <s v="CONTROL A LOS FACTORES DE DETERIORO DEL ARBOLADO URBANO Y LA FLORA EN BOGOTÁ."/>
    <s v="ARBOLADO URBANO Y FLORA"/>
    <s v="239 - AUMENTAR EN UN 15% LAS ACTUACIONES TÉCNICAS O JURÍDICAS DE EVALUACIÓN, CONTROL, SEGUIMIENTO Y PREVENCIÓN SOBRE EL RECURSO FLORA."/>
    <s v="AUMENTAR EL CONTROL A LOS FACTORES DE DETERIORO DEL ARBOLADO URBANO Y LA FLORA EN BOGOTÁ D.C."/>
    <s v="AUMENTAR LA GESTIÓN PARA CONTROLAR EL TRÁFICO DE LA FLORA MADERABLE Y NO MADERABLE."/>
    <s v="EVALUACIÓN, CONTROL, SEGUIMIENTO Y PREVENCIÓN SOBRE EL ARBOLADO URBANO Y LA FLORA MADERABLE Y NO MADERABLE"/>
    <x v="1"/>
    <s v="O232020200994900"/>
    <s v="OTROS SERVICIOS DE PROTECCIÓN DEL MEDIO AMBIENTE N.C.P."/>
    <s v="1-100-F001-VA-RECURSOS DISTRITO"/>
    <n v="0"/>
    <s v="REORIENTACIÓN DE RECURSOS"/>
    <s v="N/A"/>
    <s v="N/A"/>
    <n v="0"/>
    <s v="NO"/>
    <s v="N/A"/>
    <s v="N/A"/>
    <s v="N/A"/>
    <s v="N/A"/>
    <s v="N/A"/>
    <s v="N/A"/>
    <n v="3632000"/>
    <n v="0"/>
    <n v="0"/>
    <n v="0"/>
    <s v="3204053_Servicio de monitoreo y seguimiento de la biodiversidad y los servicios ecosistémicos "/>
    <s v="SERVICIO DE MONITOREO Y SEGUIMIENTO DE LA BIODIVERSIDAD Y LOS SERVICIOS ECOSISTÉMICOS"/>
    <n v="0"/>
    <n v="0"/>
    <s v="SUBDIRECCIÓN DE SILVICULTURA, FLORA Y FAUNA SILVESTRE"/>
    <s v=""/>
    <s v=""/>
    <s v=""/>
    <s v=""/>
    <n v="0"/>
    <s v=""/>
    <s v=""/>
    <n v="0"/>
    <n v="0"/>
    <n v="0"/>
    <s v="SUBDIRECCIÓN CONTRACTUAL"/>
    <s v="CO-DC-11001"/>
    <s v="CARMEN ROCÍO GONZÁLEZ CANTOR - Subdirectora de Silvicultura, Flora y Fauna Silvestre"/>
    <n v="3778917"/>
    <s v="carmen.gonzalez@ambientebogota.gov.co"/>
    <s v="Av Caracas No. 54 - 38"/>
    <s v="NO"/>
    <s v="NO"/>
    <s v="NO"/>
    <s v="Arbolado urbano"/>
    <s v=""/>
    <n v="934892000"/>
    <s v=""/>
    <s v=""/>
    <n v="0"/>
    <s v="EJECUTAR 24.000 ACTUACIONES TÉCNICAS O JURÍDICAS DE EVALUACIÓN, CONTROL, SEGUIMIENTO Y PREVENCIÓN SOBRE EL RECURSO FLORA EN EL DISTRITO CAPITAL."/>
    <s v=""/>
    <s v=""/>
    <s v=""/>
    <s v=""/>
    <s v=""/>
    <s v=""/>
    <s v=""/>
    <s v=""/>
    <s v="REORIENTACION DE RECURSOS"/>
    <s v=""/>
    <s v=""/>
    <s v=""/>
    <s v="O232020200994900"/>
    <s v=""/>
    <s v=""/>
    <s v=""/>
    <s v="1-100-F001"/>
    <s v=""/>
    <s v=""/>
    <s v=""/>
    <s v=""/>
    <s v=""/>
    <s v="OK"/>
    <n v="0"/>
    <n v="0"/>
    <s v="OK"/>
    <n v="0"/>
    <n v="0"/>
    <s v=""/>
    <n v="0"/>
    <n v="0"/>
    <s v=""/>
    <s v=""/>
    <n v="0"/>
    <s v=""/>
    <n v="2793"/>
    <n v="0"/>
    <s v="Saldo Meta"/>
    <n v="3632000"/>
    <n v="0"/>
  </r>
  <r>
    <s v="1292022_7710"/>
    <s v="2795"/>
    <n v="7710"/>
    <s v="1292022_7710"/>
    <n v="1292022"/>
    <n v="7710"/>
    <s v=""/>
    <n v="2795"/>
    <s v="EJECUTAR 24.000 ACTUACIONES TÉCNICAS O JURÍDICAS DE EVALUACIÓN, CONTROL, SEGUIMIENTO Y PREVENCIÓN SOBRE EL RECURSO FLORA EN EL DISTRITO CAPITAL.  //  O232020200668014 - SERVICIOS DE GESTIÓN DOCUMENTAL  //  1-100-F001-VA-RECURSOS DISTRITO"/>
    <s v="O23011602330000007710"/>
    <s v="CONTROL A LOS FACTORES DE DETERIORO DEL ARBOLADO URBANO Y LA FLORA EN BOGOTÁ."/>
    <s v="ARBOLADO URBANO Y FLORA"/>
    <s v="239 - AUMENTAR EN UN 15% LAS ACTUACIONES TÉCNICAS O JURÍDICAS DE EVALUACIÓN, CONTROL, SEGUIMIENTO Y PREVENCIÓN SOBRE EL RECURSO FLORA."/>
    <s v="AUMENTAR EL CONTROL A LOS FACTORES DE DETERIORO DEL ARBOLADO URBANO Y LA FLORA EN BOGOTÁ D.C."/>
    <s v="AUMENTAR LA GESTIÓN PARA CONTROLAR EL TRÁFICO DE LA FLORA MADERABLE Y NO MADERABLE."/>
    <s v="EVALUACIÓN, CONTROL, SEGUIMIENTO Y PREVENCIÓN SOBRE EL ARBOLADO URBANO Y LA FLORA MADERABLE Y NO MADERABLE"/>
    <x v="1"/>
    <s v="O232020200668014"/>
    <s v="SERVICIOS DE GESTIÓN DOCUMENTAL"/>
    <s v="1-100-F001-VA-RECURSOS DISTRITO"/>
    <n v="0"/>
    <s v="REORIENTACIÓN DE RECURSOS"/>
    <s v="N/A"/>
    <s v="N/A"/>
    <n v="0"/>
    <s v="NO"/>
    <s v="N/A"/>
    <s v="N/A"/>
    <s v="N/A"/>
    <s v="N/A"/>
    <s v="N/A"/>
    <s v="N/A"/>
    <n v="1323000"/>
    <n v="0"/>
    <n v="0"/>
    <n v="0"/>
    <s v="3204053_Servicio de monitoreo y seguimiento de la biodiversidad y los servicios ecosistémicos "/>
    <s v="SERVICIO DE MONITOREO Y SEGUIMIENTO DE LA BIODIVERSIDAD Y LOS SERVICIOS ECOSISTÉMICOS"/>
    <n v="0"/>
    <n v="0"/>
    <s v="SUBDIRECCIÓN DE SILVICULTURA, FLORA Y FAUNA SILVESTRE"/>
    <s v=""/>
    <s v=""/>
    <s v=""/>
    <s v=""/>
    <n v="0"/>
    <s v=""/>
    <s v=""/>
    <n v="0"/>
    <n v="0"/>
    <n v="0"/>
    <s v="SUBDIRECCIÓN CONTRACTUAL"/>
    <s v="CO-DC-11001"/>
    <s v="CARMEN ROCÍO GONZÁLEZ CANTOR - Subdirectora de Silvicultura, Flora y Fauna Silvestre"/>
    <n v="3778917"/>
    <s v="carmen.gonzalez@ambientebogota.gov.co"/>
    <s v="Av Caracas No. 54 - 38"/>
    <s v="NO"/>
    <s v="NO"/>
    <s v="NO"/>
    <s v="Arbolado urbano"/>
    <s v=""/>
    <n v="934892000"/>
    <s v=""/>
    <s v=""/>
    <n v="0"/>
    <s v="EJECUTAR 24.000 ACTUACIONES TÉCNICAS O JURÍDICAS DE EVALUACIÓN, CONTROL, SEGUIMIENTO Y PREVENCIÓN SOBRE EL RECURSO FLORA EN EL DISTRITO CAPITAL."/>
    <s v=""/>
    <s v=""/>
    <s v=""/>
    <s v=""/>
    <s v=""/>
    <s v=""/>
    <s v=""/>
    <s v=""/>
    <s v="REORIENTACION DE RECURSOS"/>
    <s v=""/>
    <s v=""/>
    <s v=""/>
    <s v="O232020200668014"/>
    <s v=""/>
    <s v=""/>
    <s v=""/>
    <s v="1-100-F001"/>
    <s v=""/>
    <s v=""/>
    <s v=""/>
    <s v=""/>
    <s v=""/>
    <s v="OK"/>
    <n v="0"/>
    <n v="0"/>
    <s v="OK"/>
    <n v="0"/>
    <n v="0"/>
    <s v=""/>
    <n v="0"/>
    <n v="0"/>
    <s v=""/>
    <s v=""/>
    <n v="0"/>
    <s v=""/>
    <n v="2795"/>
    <n v="0"/>
    <s v="Saldo Meta"/>
    <n v="1323000"/>
    <n v="0"/>
  </r>
  <r>
    <s v="1302022_7710"/>
    <s v="2796"/>
    <n v="7710"/>
    <s v="1302022_7710"/>
    <n v="1302022"/>
    <n v="7710"/>
    <s v=""/>
    <n v="2796"/>
    <s v="EJECUTAR 24.000 ACTUACIONES TÉCNICAS O JURÍDICAS DE EVALUACIÓN, CONTROL, SEGUIMIENTO Y PREVENCIÓN SOBRE EL RECURSO FLORA EN EL DISTRITO CAPITAL.  //  O2320201003083899997 - ARTÍCULOS N.C.P. PARA PROTECCIÓN  //  1-100-F001-VA-RECURSOS DISTRITO"/>
    <s v="O23011602330000007710"/>
    <s v="CONTROL A LOS FACTORES DE DETERIORO DEL ARBOLADO URBANO Y LA FLORA EN BOGOTÁ."/>
    <s v="ARBOLADO URBANO Y FLORA"/>
    <s v="239 - AUMENTAR EN UN 15% LAS ACTUACIONES TÉCNICAS O JURÍDICAS DE EVALUACIÓN, CONTROL, SEGUIMIENTO Y PREVENCIÓN SOBRE EL RECURSO FLORA."/>
    <s v="AUMENTAR EL CONTROL A LOS FACTORES DE DETERIORO DEL ARBOLADO URBANO Y LA FLORA EN BOGOTÁ D.C."/>
    <s v="AUMENTAR LA GESTIÓN PARA CONTROLAR EL TRÁFICO DE LA FLORA MADERABLE Y NO MADERABLE."/>
    <s v="EVALUACIÓN, CONTROL, SEGUIMIENTO Y PREVENCIÓN SOBRE EL ARBOLADO URBANO Y LA FLORA MADERABLE Y NO MADERABLE"/>
    <x v="1"/>
    <s v="O2320201003083899997"/>
    <s v="ARTÍCULOS N.C.P. PARA PROTECCIÓN"/>
    <s v="1-100-F001-VA-RECURSOS DISTRITO"/>
    <n v="0"/>
    <s v="ADQUIRIR ELEMENTOS DE PROTECCIÓN PERSONAL, BIOSEGURIDAD, SEGURIDAD INDUSTRIAL, ERGONÓMICOS DE OFICINA Y ATENCIÓN DE EMERGENCIAS, PARA EL CUMPLIMIENTO DE LAS ACCIONES DESARROLLADAS POR LA SECRETARIA DISTRITAL DE AMBIENTE"/>
    <s v="CCE-07"/>
    <s v="SELECCIÓN ABREVIADA SUBASTA INVERSA"/>
    <n v="0"/>
    <s v="NO"/>
    <s v="46181500;46181600;46181700;46181800;46181900;416182000;46182100;46182200;46182300;46182400"/>
    <n v="4"/>
    <n v="4"/>
    <n v="8"/>
    <n v="1"/>
    <n v="12"/>
    <n v="8862000"/>
    <n v="0"/>
    <n v="0"/>
    <n v="0"/>
    <s v="3204053_Servicio de monitoreo y seguimiento de la biodiversidad y los servicios ecosistémicos "/>
    <s v="SERVICIO DE MONITOREO Y SEGUIMIENTO DE LA BIODIVERSIDAD Y LOS SERVICIOS ECOSISTÉMICOS"/>
    <n v="0"/>
    <n v="0"/>
    <s v="SUBDIRECCIÓN DE SILVICULTURA, FLORA Y FAUNA SILVESTRE"/>
    <s v=""/>
    <s v=""/>
    <s v=""/>
    <s v=""/>
    <n v="0"/>
    <s v=""/>
    <s v=""/>
    <n v="0"/>
    <n v="0"/>
    <n v="0"/>
    <s v="SUBDIRECCIÓN CONTRACTUAL"/>
    <s v="CO-DC-11001"/>
    <s v="CARMEN ROCÍO GONZÁLEZ CANTOR - Subdirectora de Silvicultura, Flora y Fauna Silvestre"/>
    <n v="3778917"/>
    <s v="carmen.gonzalez@ambientebogota.gov.co"/>
    <s v="Av Caracas No. 54 - 38"/>
    <s v="NO"/>
    <s v="SI"/>
    <s v="NO"/>
    <s v="Arbolado urbano"/>
    <s v="Selección abreviada subasta inversa"/>
    <n v="934892000"/>
    <s v=""/>
    <s v=""/>
    <n v="0"/>
    <s v="EJECUTAR 24.000 ACTUACIONES TÉCNICAS O JURÍDICAS DE EVALUACIÓN, CONTROL, SEGUIMIENTO Y PREVENCIÓN SOBRE EL RECURSO FLORA EN EL DISTRITO CAPITAL."/>
    <s v=""/>
    <s v=""/>
    <s v=""/>
    <s v=""/>
    <s v=""/>
    <s v=""/>
    <s v=""/>
    <s v=""/>
    <s v="ADQUIRIR ELEMENTOS DE PROTECCION PERSONAL, BIOSEGURIDAD, SEGURIDAD INDUSTRIAL, ERGONOMICOS DE OFICINA Y ATENCION DE EMERGENCIAS, PARA EL CUMPLIMIENTO DE LAS ACCIONES DESARROLLADAS POR LA SECRETARIA DISTRITAL DE AMBIENTE"/>
    <s v=""/>
    <s v=""/>
    <s v=""/>
    <s v="O2320201003083899997"/>
    <s v=""/>
    <s v=""/>
    <s v=""/>
    <s v="1-100-F001"/>
    <s v=""/>
    <s v=""/>
    <s v=""/>
    <s v=""/>
    <s v=""/>
    <s v="OK"/>
    <n v="0"/>
    <n v="0"/>
    <s v="OK"/>
    <n v="0"/>
    <n v="0"/>
    <s v=""/>
    <n v="0"/>
    <n v="0"/>
    <s v=""/>
    <s v=""/>
    <n v="0"/>
    <s v=""/>
    <n v="2796"/>
    <n v="0"/>
    <s v="Pendiente"/>
    <n v="8862000"/>
    <n v="0"/>
  </r>
  <r>
    <s v="1312022_7710"/>
    <s v="176612794"/>
    <n v="7710"/>
    <s v="1312022_7710"/>
    <n v="1312022"/>
    <n v="7710"/>
    <n v="17661"/>
    <n v="2794"/>
    <s v="EJECUTAR 24.000 ACTUACIONES TÉCNICAS O JURÍDICAS DE EVALUACIÓN, CONTROL, SEGUIMIENTO Y PREVENCIÓN SOBRE EL RECURSO FLORA EN EL DISTRITO CAPITAL.  //  O232020200664114 - SERVICIOS DE TRANSPORTE TERRESTRE ESPECIAL LOCAL DE PASAJEROS  //  1-100-F001-VA-RECURSOS DISTRITO"/>
    <s v="O23011602330000007710"/>
    <s v="CONTROL A LOS FACTORES DE DETERIORO DEL ARBOLADO URBANO Y LA FLORA EN BOGOTÁ."/>
    <s v="ARBOLADO URBANO Y FLORA"/>
    <s v="239 - AUMENTAR EN UN 15% LAS ACTUACIONES TÉCNICAS O JURÍDICAS DE EVALUACIÓN, CONTROL, SEGUIMIENTO Y PREVENCIÓN SOBRE EL RECURSO FLORA."/>
    <s v="AUMENTAR EL CONTROL A LOS FACTORES DE DETERIORO DEL ARBOLADO URBANO Y LA FLORA EN BOGOTÁ D.C."/>
    <s v="AUMENTAR LA GESTIÓN PARA CONTROLAR EL TRÁFICO DE LA FLORA MADERABLE Y NO MADERABLE."/>
    <s v="EVALUACIÓN, CONTROL, SEGUIMIENTO Y PREVENCIÓN SOBRE EL ARBOLADO URBANO Y LA FLORA MADERABLE Y NO MADERABLE"/>
    <x v="1"/>
    <s v="O232020200664114"/>
    <s v="SERVICIOS DE TRANSPORTE TERRESTRE ESPECIAL LOCAL DE PASAJEROS"/>
    <s v="1-100-F001-VA-RECURSOS DISTRITO"/>
    <n v="0"/>
    <s v="PRESTAR EL SERVICIO DE TRANSPORTE PÚBLICO TERRESTRE AUTOMOTOR ESPECIAL DE PASAJEROS Y DE CARGA PARA EL DESARROLLO DE LAS ACTIVIDADES MISIONALES Y DE INVERSIÓN QUE ADELANTE LA SECRETARIA DISTRITAL DE AMBIENTE"/>
    <s v="CCE-02"/>
    <s v="LICITACIÓN PÚBLICA"/>
    <n v="0"/>
    <s v="NO"/>
    <s v="78101800;78111800"/>
    <n v="1"/>
    <n v="1"/>
    <n v="11"/>
    <n v="1"/>
    <n v="12"/>
    <n v="215000000"/>
    <n v="1"/>
    <n v="215000000"/>
    <n v="3"/>
    <s v="3204053_Servicio de monitoreo y seguimiento de la biodiversidad y los servicios ecosistémicos "/>
    <s v="SERVICIO DE MONITOREO Y SEGUIMIENTO DE LA BIODIVERSIDAD Y LOS SERVICIOS ECOSISTÉMICOS"/>
    <n v="0"/>
    <n v="0"/>
    <s v="SUBDIRECCIÓN DE SILVICULTURA, FLORA Y FAUNA SILVESTRE"/>
    <s v=""/>
    <s v=""/>
    <n v="0"/>
    <s v=""/>
    <n v="0"/>
    <s v=""/>
    <s v=" "/>
    <n v="0"/>
    <n v="0"/>
    <n v="0"/>
    <s v="SUBDIRECCIÓN CONTRACTUAL"/>
    <s v="CO-DC-11001"/>
    <s v="CARMEN ROCÍO GONZÁLEZ CANTOR - Subdirectora de Silvicultura, Flora y Fauna Silvestre"/>
    <n v="3778917"/>
    <s v="carmen.gonzalez@ambientebogota.gov.co"/>
    <s v="Av Caracas No. 54 - 38"/>
    <s v="NO"/>
    <s v="SI"/>
    <s v="NO"/>
    <s v="Arbolado urbano"/>
    <s v="Licitación pública"/>
    <n v="934892000"/>
    <s v=" "/>
    <n v="17661"/>
    <n v="0"/>
    <s v="EJECUTAR 24.000 ACTUACIONES TÉCNICAS O JURÍDICAS DE EVALUACIÓN, CONTROL, SEGUIMIENTO Y PREVENCIÓN SOBRE EL RECURSO FLORA EN EL DISTRITO CAPITAL."/>
    <s v="EJECUTAR 24.000 ACTUACIONES TÉCNICAS O JURÍDICAS DE EVALUACIÓN, CONTROL, SEGUIMIENTO Y PREVENCIÓN SOBRE EL RECURSO FLORA EN EL DISTRITO CAPITAL."/>
    <s v="OK"/>
    <s v=""/>
    <s v="20211360"/>
    <s v="Por Cargar en SIPSE"/>
    <s v="N/A"/>
    <s v="TRANSPORTES ESPECIALES F.S.G S.A.S"/>
    <s v="Validar"/>
    <s v="PRESTAR EL SERVICIO DE TRANSPORTE PUBLICO TERRESTRE AUTOMOTOR ESPECIAL DE PASAJEROS Y DE CARGA PARA EL DESARROLLO DE LAS ACTIVIDADES MISIONALES Y DE INVERSION QUE ADELANTE LA SECRETARIA DISTRITAL DE AMBIENTE"/>
    <s v="&quot;1332022-7657&quot;,&quot;1152022-7702&quot;,&quot;1082022-7710&quot;,&quot;1312022-7710&quot;,&quot;432022-7711&quot;,&quot;692022-7711&quot;,&quot;122022-7743&quot;,&quot;202022-7743&quot;,&quot;322022-7743&quot;,&quot;362022-7769&quot;,&quot;62022-7769&quot;,&quot;712022-7769&quot;,&quot;902022-7769&quot;,&quot;112022-7780&quot;,&quot;332022-7780&quot;,&quot;352022-7780&quot;,&quot;422022-7780&quot;,&quot;1132022-7789&quot;,&quot;1422022-7789&quot;,&quot;292022-7789&quot;,&quot;102022-7794&quot;,&quot;722022-7794&quot;,&quot;342022-7805&quot;,&quot;362022-7811&quot;,&quot;372022-7811&quot;,&quot;382022-7811&quot;,&quot;62022-7814&quot;,&quot;312022-7820&quot; PRESTAR EL SERVICIO DE TRANSPORTE PUBLICO TERRESTRE AUTOMOTOR ESPECIAL DE PASAJEROS Y DE CARGA PARA EL DESARROLLO DE LAS ACTIVIDADES MISIONALES Y DE INVERSION QUE ADELANTE LA SECRETARIA DISTRITAL DE AMBIENTE_x000a_"/>
    <s v="ESTE CDP REMPLAZA LOS CDP EXTRAPRESUPUESALES 50, 49, 48, 46, 45, 54, 51 , 56, 52, 53, 55, 47, 57, PRESTAR EL SERVICIO DE TRANSPORTE PUBLICO TERRESTRE AUTOMOTOR ESPECIAL DDE PASAJEROS Y DE CARGA PARA EL DESARROLLO DE LAS ACTIVIDADES MISIONALES Y DE INVERSION QUE ADELANTE LA SECRETARIA DISTRITAL DE AMBIENTE"/>
    <s v="Validar"/>
    <s v="O232020200664114"/>
    <s v="O232020200664114"/>
    <s v="O232020200664114"/>
    <s v="OKs"/>
    <s v="1-100-F001"/>
    <s v="1-100-F001"/>
    <s v="1-100-F001"/>
    <s v="OKs"/>
    <n v="9"/>
    <n v="9"/>
    <s v="OK"/>
    <n v="215000000"/>
    <n v="214999999.99999997"/>
    <s v="OK"/>
    <n v="0"/>
    <n v="10"/>
    <s v="Por Cargar"/>
    <n v="0"/>
    <n v="214999999.99999997"/>
    <s v=""/>
    <s v="Por Cargar"/>
    <n v="40766523.690476187"/>
    <s v="SOLICITUD PAGO"/>
    <n v="2794"/>
    <n v="2794"/>
    <s v="Contratado"/>
    <n v="0"/>
    <n v="0"/>
  </r>
  <r>
    <s v="1322022_7710"/>
    <s v="167492778"/>
    <n v="7710"/>
    <s v="1322022_7710"/>
    <n v="1322022"/>
    <n v="7710"/>
    <n v="16749"/>
    <n v="2778"/>
    <s v="ATENDER EL 100% DE LOS CONCEPTOS TÉCNICOS QUE RECOMIENDAN ACTUACIONES ADMINISTRATIVAS SANCIONATORIAS DURANTE LA VIGENCIA PARA MEJORAR LA EFICIENCIA DEL PROCESO SANCIONATORIO AMBIENTAL  //  O232020200668014 - SERVICIOS DE GESTIÓN DOCUMENTAL  //  1-100-F001-VA-RECURSOS DISTRITO"/>
    <s v="O23011602330000007710"/>
    <s v="CONTROL A LOS FACTORES DE DETERIORO DEL ARBOLADO URBANO Y LA FLORA EN BOGOTÁ."/>
    <s v="ARBOLADO URBANO Y FLORA"/>
    <s v="239 - AUMENTAR EN UN 15% LAS ACTUACIONES TÉCNICAS O JURÍDICAS DE EVALUACIÓN, CONTROL, SEGUIMIENTO Y PREVENCIÓN SOBRE EL RECURSO FLORA."/>
    <s v="AUMENTAR EL CONTROL A LOS FACTORES DE DETERIORO DEL ARBOLADO URBANO Y LA FLORA EN BOGOTÁ D.C."/>
    <s v="AUMENTAR LA GESTIÓN PARA CONTROLAR EL TRÁFICO DE LA FLORA MADERABLE Y NO MADERABLE."/>
    <s v="EVALUACIÓN, CONTROL, SEGUIMIENTO Y PREVENCIÓN SOBRE EL ARBOLADO URBANO Y LA FLORA MADERABLE Y NO MADERABLE"/>
    <x v="2"/>
    <s v="O232020200668014"/>
    <s v="SERVICIOS DE GESTIÓN DOCUMENTAL"/>
    <s v="1-100-F001-VA-RECURSOS DISTRITO"/>
    <n v="0"/>
    <s v="PRESTAR SERVICIOS DE APOYO A LA GESTIÓN PARA EL PROCESAMIENTO TÉCNICO ARCHIVÍSTICOS, DE CONSERVACIÓN DOCUMENTAL Y DIGITALIZACIÓN DE LOS EXPEDIENTES EN CUSTODIA DE LA DIRECCIÓN DE CONTROL AMBIENTAL CON OCASIÓN DEL PROCESO DE EVALUACIÓN, CONTROL, SEGUIMIENTO AMBIENTAL SOBRE EL ARBOLADO URBANO Y LA FLORA MADERABLE Y NO MADERABLE"/>
    <s v="CCE-16"/>
    <s v="CONTRATACIÓN DIRECTA"/>
    <n v="0"/>
    <s v="SI"/>
    <s v="80111600"/>
    <n v="1"/>
    <n v="1"/>
    <n v="9"/>
    <n v="1"/>
    <n v="10"/>
    <n v="24966000"/>
    <n v="0"/>
    <n v="0"/>
    <n v="0"/>
    <s v="3204053_Servicio de monitoreo y seguimiento de la biodiversidad y los servicios ecosistémicos "/>
    <s v="SERVICIO DE MONITOREO Y SEGUIMIENTO DE LA BIODIVERSIDAD Y LOS SERVICIOS ECOSISTÉMICOS"/>
    <n v="0"/>
    <n v="0"/>
    <s v="SUBDIRECCIÓN DE SILVICULTURA, FLORA Y FAUNA SILVESTRE"/>
    <s v="JAVIER  ALBERTO RAMOS  BELTRAN"/>
    <n v="20220038"/>
    <n v="61"/>
    <n v="44565"/>
    <n v="24966000"/>
    <n v="51"/>
    <n v="44568"/>
    <n v="24966000"/>
    <n v="0"/>
    <n v="2774000"/>
    <s v="SUBDIRECCIÓN CONTRACTUAL"/>
    <s v="CO-DC-11001"/>
    <s v="CARMEN ROCÍO GONZÁLEZ CANTOR - Subdirectora de Silvicultura, Flora y Fauna Silvestre"/>
    <n v="3778917"/>
    <s v="carmen.gonzalez@ambientebogota.gov.co"/>
    <s v="Av Caracas No. 54 - 38"/>
    <s v="NO"/>
    <s v="NO"/>
    <s v="NO"/>
    <s v="Arbolado urbano"/>
    <s v="CD=Contratación Directa"/>
    <n v="376030000"/>
    <s v="CONTRATACIÓN DIRECTA (LEY 1150 DE 2007)"/>
    <n v="16749"/>
    <n v="0"/>
    <s v="ATENDER 100 % DE LOS CONCEPTOS TÉCNICOS QUE RECOMIENDAN ACTUACIONES ADMINISTRATIVAS SANCIONATORIAS DURANTE LA VIGENCIA PARA MEJORAR LA EFICIENCIA DEL PROCESO SANCIONATORIO AMBIENTAL"/>
    <s v="ATENDER 100 % DE LOS CONCEPTOS TÉCNICOS QUE RECOMIENDAN ACTUACIONES ADMINISTRATIVAS SANCIONATORIAS DURANTE LA VIGENCIA PARA MEJORAR LA EFICIENCIA DEL PROCESO SANCIONATORIO AMBIENTAL"/>
    <s v="OK"/>
    <n v="20220038"/>
    <s v="20220038"/>
    <s v="OK"/>
    <s v="JAVIER ALBERTO RAMOS BELTRAN"/>
    <s v="JAVIER ALBERTO RAMOS BELTRAN"/>
    <s v="OK"/>
    <s v="PRESTAR SERVICIOS DE APOYO A LA GESTION PARA EL PROCESAMIENTO TECNICO ARCHIVISTICOS, DE CONSERVACION DOCUMENTAL Y DIGITALIZACION DE LOS EXPEDIENTES EN CUSTODIA DE LA DIRECCION DE CONTROL AMBIENTAL CON OCASION DEL PROCESO DE EVALUACION, CONTROL, SEGUIMIENTO AMBIENTAL SOBRE EL ARBOLADO URBANO Y LA FLORA MADERABLE Y NO MADERABLE"/>
    <s v="PRESTAR SERVICIOS DE APOYO A LA GESTION PARA EL PROCESAMIENTO TECNICO ARCHIVISTICOS, DE CONSERVACION DOCUMENTAL Y DIGITALIZACION DE LOS EXPEDIENTES EN CUSTODIA DE LA DIRECCION DE CONTROL AMBIENTAL CON OCASION DEL PROCESO DE EVALUACION, CONTROL, SEGUIMIENTO AMBIENTAL SOBRE EL ARBOLADO URBANO Y LA FLORA MADERABLE Y NO MADERABLE"/>
    <s v="PRESTAR SERVICIOS DE APOYO A LA GESTION PARA EL PROCESAMIENTO TECNICO ARCHIVISTICOS, DE CONSERVACION DOCUMENTAL Y DIGITALIZACION DE LOS EXPEDIENTES EN CUSTODIA DE LA DIRECCION DE CONTROL AMBIENTAL CON OCASION DEL PROCESO DE EVALUACION, CONTROL, SEGUIMIENTO AMBIENTAL SOBREEL ARBOLADO URBANO Y LA FLORA MADERABLE Y NO MADERABLE"/>
    <s v="OK-PAA-SIPSE-Validar PREDIS"/>
    <s v="O232020200668014"/>
    <s v="O232020200668014"/>
    <s v="O232020200668014"/>
    <s v="OKs"/>
    <s v="1-100-F001"/>
    <s v="1-100-F001"/>
    <s v="1-100-F001"/>
    <s v="OKs"/>
    <n v="61"/>
    <n v="61"/>
    <s v="OK"/>
    <n v="24966000"/>
    <n v="24966000"/>
    <s v="OK"/>
    <n v="51"/>
    <n v="51"/>
    <s v="OK"/>
    <n v="24966000"/>
    <n v="24966000"/>
    <s v=""/>
    <s v="OK"/>
    <n v="4345933"/>
    <s v="EJECUCIÓN CONTRATO"/>
    <n v="2778"/>
    <n v="2778"/>
    <s v="Contratado"/>
    <n v="0"/>
    <n v="0"/>
  </r>
  <r>
    <s v="1332022_7710"/>
    <s v="167562777"/>
    <n v="7710"/>
    <s v="1332022_7710"/>
    <n v="1332022"/>
    <n v="7710"/>
    <n v="16756"/>
    <n v="2777"/>
    <s v="ATENDER EL 100% DE LOS CONCEPTOS TÉCNICOS QUE RECOMIENDAN ACTUACIONES ADMINISTRATIVAS SANCIONATORIAS DURANTE LA VIGENCIA PARA MEJORAR LA EFICIENCIA DEL PROCESO SANCIONATORIO AMBIENTAL  //  O232020200994900 - OTROS SERVICIOS DE PROTECCIÓN DEL MEDIO AMBIENTE N.C.P.  //  1-100-F001-VA-RECURSOS DISTRITO"/>
    <s v="O23011602330000007710"/>
    <s v="CONTROL A LOS FACTORES DE DETERIORO DEL ARBOLADO URBANO Y LA FLORA EN BOGOTÁ."/>
    <s v="ARBOLADO URBANO Y FLORA"/>
    <s v="239 - AUMENTAR EN UN 15% LAS ACTUACIONES TÉCNICAS O JURÍDICAS DE EVALUACIÓN, CONTROL, SEGUIMIENTO Y PREVENCIÓN SOBRE EL RECURSO FLORA."/>
    <s v="AUMENTAR EL CONTROL A LOS FACTORES DE DETERIORO DEL ARBOLADO URBANO Y LA FLORA EN BOGOTÁ D.C."/>
    <s v="AUMENTAR LA GESTIÓN PARA CONTROLAR EL TRÁFICO DE LA FLORA MADERABLE Y NO MADERABLE."/>
    <s v="EVALUACIÓN, CONTROL, SEGUIMIENTO Y PREVENCIÓN SOBRE EL ARBOLADO URBANO Y LA FLORA MADERABLE Y NO MADERABLE"/>
    <x v="2"/>
    <s v="O232020200994900"/>
    <s v="OTROS SERVICIOS DE PROTECCIÓN DEL MEDIO AMBIENTE N.C.P."/>
    <s v="1-100-F001-VA-RECURSOS DISTRITO"/>
    <n v="0"/>
    <s v="PRESTAR SERVICIOS PROFESIONALES PARA ELABORAR LOS INFORMES DE CRITERIOS PARA LA IMPOSICIÓN DE SANCIONES EN DESARROLLO DEL TRÁMITE SANCIONATORIO AMBIENTAL QUE EN MATERIA DE CONTROL AMBIENTAL SEAN APLICABLES POR PARTE DE LA SDA COMO AUTORIDAD AMBIENTAL EN EL DISTRITO CAPITAL"/>
    <s v="CCE-16"/>
    <s v="CONTRATACIÓN DIRECTA"/>
    <n v="0"/>
    <s v="SI"/>
    <s v="80111600"/>
    <n v="1"/>
    <n v="1"/>
    <n v="10"/>
    <n v="1"/>
    <n v="11"/>
    <n v="67450000"/>
    <n v="0"/>
    <n v="0"/>
    <n v="0"/>
    <s v="3204053_Servicio de monitoreo y seguimiento de la biodiversidad y los servicios ecosistémicos "/>
    <s v="SERVICIO DE MONITOREO Y SEGUIMIENTO DE LA BIODIVERSIDAD Y LOS SERVICIOS ECOSISTÉMICOS"/>
    <n v="0"/>
    <n v="0"/>
    <s v="SUBDIRECCIÓN DE SILVICULTURA, FLORA Y FAUNA SILVESTRE"/>
    <s v="PATRICIA  MENDEZ ROA"/>
    <n v="20220025"/>
    <n v="74"/>
    <n v="44565"/>
    <n v="67450000"/>
    <n v="38"/>
    <n v="44568"/>
    <n v="67450000"/>
    <n v="0"/>
    <n v="6745000"/>
    <s v="SUBDIRECCIÓN CONTRACTUAL"/>
    <s v="CO-DC-11001"/>
    <s v="CARMEN ROCÍO GONZÁLEZ CANTOR - Subdirectora de Silvicultura, Flora y Fauna Silvestre"/>
    <n v="3778917"/>
    <s v="carmen.gonzalez@ambientebogota.gov.co"/>
    <s v="Av Caracas No. 54 - 38"/>
    <s v="NO"/>
    <s v="NO"/>
    <s v="NO"/>
    <s v="Arbolado urbano"/>
    <s v="CD=Contratación Directa"/>
    <n v="376030000"/>
    <s v="CONTRATACIÓN DIRECTA (LEY 1150 DE 2007)"/>
    <n v="16756"/>
    <n v="0"/>
    <s v="ATENDER 100 % DE LOS CONCEPTOS TÉCNICOS QUE RECOMIENDAN ACTUACIONES ADMINISTRATIVAS SANCIONATORIAS DURANTE LA VIGENCIA PARA MEJORAR LA EFICIENCIA DEL PROCESO SANCIONATORIO AMBIENTAL"/>
    <s v="ATENDER 100 % DE LOS CONCEPTOS TÉCNICOS QUE RECOMIENDAN ACTUACIONES ADMINISTRATIVAS SANCIONATORIAS DURANTE LA VIGENCIA PARA MEJORAR LA EFICIENCIA DEL PROCESO SANCIONATORIO AMBIENTAL"/>
    <s v="OK"/>
    <n v="20220025"/>
    <s v="20220025"/>
    <s v="OK"/>
    <s v="PATRICIA MENDEZ ROA"/>
    <s v="PATRICIA MENDEZ ROA"/>
    <s v="OK"/>
    <s v="PRESTAR SERVICIOS PROFESIONALES PARA ELABORAR LOS INFORMES DE CRITERIOS PARA LA IMPOSICION DE SANCIONES EN DESARROLLO DEL TRAMITE SANCIONATORIO AMBIENTAL QUE EN MATERIA DE CONTROL AMBIENTAL SEAN APLICABLES POR PARTE DE LA SDA COMO AUTORIDAD AMBIENTAL EN EL DISTRITO CAPITAL"/>
    <s v="PRESTAR SERVICIOS PROFESIONALES PARA ELABORAR LOS INFORMES DE CRITERIOS PARA LA IMPOSICION DE SANCIONES EN DESARROLLO DEL TRAMITE SANCIONATORIO AMBIENTAL QUE EN MATERIA DE CONTROL AMBIENTAL SEAN APLICABLES POR PARTE DE LA SDA COMO AUTORIDAD AMBIENTAL EN EL DISTRITO CAPITAL"/>
    <s v="PRESTAR SERVICIOS PROFESIONALES PARA ELABORAR LOS INFORMES DE CRITERIOSPARA LA IMPOSICION DE SANCIONES EN DESARROLLO DEL TRAMITE SANCIONATORIOAMBIENTAL QUE EN MATERIA DE CONTROL AMBIENTAL SEAN APLICABLES POR PARTEDE LA SDA COMO AUTORIDAD AMBIENTAL EN EL DISTRITO CAPITAL"/>
    <s v="OK-PAA-SIPSE-Validar PREDIS"/>
    <s v="O232020200994900"/>
    <s v="O232020200994900"/>
    <s v="O232020200994900"/>
    <s v="OKs"/>
    <s v="1-100-F001"/>
    <s v="1-100-F001"/>
    <s v="1-100-F001"/>
    <s v="OKs"/>
    <n v="74"/>
    <n v="74"/>
    <s v="OK"/>
    <n v="67450000"/>
    <n v="67450000"/>
    <s v="OK"/>
    <n v="38"/>
    <n v="38"/>
    <s v="OK"/>
    <n v="67450000"/>
    <n v="67450000"/>
    <s v=""/>
    <s v="OK"/>
    <n v="10567167"/>
    <s v="EJECUCIÓN CONTRATO"/>
    <n v="2777"/>
    <n v="2777"/>
    <s v="Contratado"/>
    <n v="0"/>
    <n v="0"/>
  </r>
  <r>
    <s v="1342022_7710"/>
    <s v="167592779"/>
    <n v="7710"/>
    <s v="1342022_7710"/>
    <n v="1342022"/>
    <n v="7710"/>
    <n v="16759"/>
    <n v="2779"/>
    <s v="ATENDER EL 100% DE LOS CONCEPTOS TÉCNICOS QUE RECOMIENDAN ACTUACIONES ADMINISTRATIVAS SANCIONATORIAS DURANTE LA VIGENCIA PARA MEJORAR LA EFICIENCIA DEL PROCESO SANCIONATORIO AMBIENTAL  //  O232020200885954 - SERVICIOS DE PREPARACIÓN DE DOCUMENTOS Y OTROS SERVICIOS ESPECIALIZADOS DE APOYO A OFICINA  //  1-100-F001-VA-RECURSOS DISTRITO"/>
    <s v="O23011602330000007710"/>
    <s v="CONTROL A LOS FACTORES DE DETERIORO DEL ARBOLADO URBANO Y LA FLORA EN BOGOTÁ."/>
    <s v="ARBOLADO URBANO Y FLORA"/>
    <s v="239 - AUMENTAR EN UN 15% LAS ACTUACIONES TÉCNICAS O JURÍDICAS DE EVALUACIÓN, CONTROL, SEGUIMIENTO Y PREVENCIÓN SOBRE EL RECURSO FLORA."/>
    <s v="AUMENTAR EL CONTROL A LOS FACTORES DE DETERIORO DEL ARBOLADO URBANO Y LA FLORA EN BOGOTÁ D.C."/>
    <s v="AUMENTAR LA GESTIÓN PARA CONTROLAR EL TRÁFICO DE LA FLORA MADERABLE Y NO MADERABLE."/>
    <s v="EVALUACIÓN, CONTROL, SEGUIMIENTO Y PREVENCIÓN SOBRE EL ARBOLADO URBANO Y LA FLORA MADERABLE Y NO MADERABLE"/>
    <x v="2"/>
    <s v="O232020200885954"/>
    <s v="SERVICIOS DE PREPARACIÓN DE DOCUMENTOS Y OTROS SERVICIOS ESPECIALIZADOS DE APOYO A OFICINA"/>
    <s v="1-100-F001-VA-RECURSOS DISTRITO"/>
    <n v="0"/>
    <s v="PRESTAR SERVICIOS PROFESIONALES PARA LLEVAR A CABO EL PROCESO DE NOTIFICACIÓN Y COMUNICACIÓN DE LOS ACTOS ADMINISTRATIVOS DE CARÁCTER SANCIONATORIO AMBIENTAL ORIGINADOS EN EL PROCESO DE EVALUACIÓN, CONTROL Y SEGUIMIENTO AMBIENTAL FRENTE A LA AFECTACIÓN AL RECURSO FLORA."/>
    <s v="CCE-16"/>
    <s v="CONTRATACIÓN DIRECTA"/>
    <n v="0"/>
    <s v="SI"/>
    <s v="80111600"/>
    <n v="1"/>
    <n v="1"/>
    <n v="10"/>
    <n v="1"/>
    <n v="11"/>
    <n v="35070000"/>
    <n v="0"/>
    <n v="0"/>
    <n v="0"/>
    <s v="3204053_Servicio de monitoreo y seguimiento de la biodiversidad y los servicios ecosistémicos "/>
    <s v="SERVICIO DE MONITOREO Y SEGUIMIENTO DE LA BIODIVERSIDAD Y LOS SERVICIOS ECOSISTÉMICOS"/>
    <n v="0"/>
    <n v="0"/>
    <s v="SUBDIRECCIÓN DE SILVICULTURA, FLORA Y FAUNA SILVESTRE"/>
    <s v="KAREN JOHANA RAMIREZ GONZALEZ"/>
    <n v="20221547"/>
    <n v="1635"/>
    <n v="44587"/>
    <n v="35070000"/>
    <n v="1426"/>
    <n v="44589"/>
    <n v="35070000"/>
    <n v="0"/>
    <n v="3507000"/>
    <s v="SUBDIRECCIÓN CONTRACTUAL"/>
    <s v="CO-DC-11001"/>
    <s v="CARMEN ROCÍO GONZÁLEZ CANTOR - Subdirectora de Silvicultura, Flora y Fauna Silvestre"/>
    <n v="3778917"/>
    <s v="carmen.gonzalez@ambientebogota.gov.co"/>
    <s v="Av Caracas No. 54 - 38"/>
    <s v="NO"/>
    <s v="NO"/>
    <s v="NO"/>
    <s v="Arbolado urbano"/>
    <s v="CD=Contratación Directa"/>
    <n v="376030000"/>
    <s v="CONTRATACIÓN DIRECTA (LEY 1150 DE 2007)"/>
    <n v="16759"/>
    <n v="0"/>
    <s v="ATENDER 100 % DE LOS CONCEPTOS TÉCNICOS QUE RECOMIENDAN ACTUACIONES ADMINISTRATIVAS SANCIONATORIAS DURANTE LA VIGENCIA PARA MEJORAR LA EFICIENCIA DEL PROCESO SANCIONATORIO AMBIENTAL"/>
    <s v="ATENDER 100 % DE LOS CONCEPTOS TÉCNICOS QUE RECOMIENDAN ACTUACIONES ADMINISTRATIVAS SANCIONATORIAS DURANTE LA VIGENCIA PARA MEJORAR LA EFICIENCIA DEL PROCESO SANCIONATORIO AMBIENTAL"/>
    <s v="OK"/>
    <n v="20221547"/>
    <s v="20221547"/>
    <s v="OK"/>
    <s v="KAREN JOHANA RAMIREZ GONZALEZ"/>
    <s v="KAREN JOHANA RAMIREZ GONZALEZ"/>
    <s v="OK"/>
    <s v="PRESTAR SERVICIOS PROFESIONALES PARA LLEVAR A CABO EL PROCESO DE NOTIFICACION Y COMUNICACION DE LOS ACTOS ADMINISTRATIVOS DE CARACTER SANCIONATORIO AMBIENTAL ORIGINADOS EN EL PROCESO DE EVALUACION, CONTROL Y SEGUIMIENTO AMBIENTAL FRENTE A LA AFECTACION AL RECURSO FLORA"/>
    <s v="PRESTAR SERVICIOS PROFESIONALES PARA LLEVAR A CABO EL PROCESO DE NOTIFICACION Y COMUNICACION DE LOS ACTOS ADMINISTRATIVOS DE CARACTER SANCIONATORIO AMBIENTAL ORIGINADOS EN EL PROCESO DE EVALUACION, CONTROL Y SEGUIMIENTO AMBIENTAL FRENTE A LA AFECTACION AL RECURSO FLORA"/>
    <s v="PRESTAR SERVICIOS PROFESIONALES PARA LLEVAR A CABO EL PROCESO DE NOTIFICACION Y COMUNICACION DE LOS ACTOS ADMINISTRATIVOS DE CARACTER SANCIONATORIO AMBIENTAL ORIGINADOS EN EL PROCESO DE EVALUACION,CONTROL Y SEGUIMIENTO AMBIENTAL FRENTE A LA AFECTACION AL RECURSO FLORA"/>
    <s v="OK-PAA-SIPSE-Validar PREDIS"/>
    <s v="O232020200885954"/>
    <s v="O232020200885954"/>
    <s v="O232020200885954"/>
    <s v="OKs"/>
    <s v="1-100-F001"/>
    <s v="1-100-F001"/>
    <s v="1-100-F001"/>
    <s v="OKs"/>
    <n v="1635"/>
    <n v="1635"/>
    <s v="OK"/>
    <n v="35070000"/>
    <n v="35070000"/>
    <s v="OK"/>
    <n v="1426"/>
    <n v="1426"/>
    <s v="OK"/>
    <n v="35070000"/>
    <n v="35070000"/>
    <s v=""/>
    <s v="OK"/>
    <n v="3507000"/>
    <s v="EJECUCIÓN CONTRATO"/>
    <n v="2779"/>
    <n v="2779"/>
    <s v="Contratado"/>
    <n v="0"/>
    <n v="0"/>
  </r>
  <r>
    <s v="1352022_7710"/>
    <s v="167632776"/>
    <n v="7710"/>
    <s v="1352022_7710"/>
    <n v="1352022"/>
    <n v="7710"/>
    <n v="16763"/>
    <n v="2776"/>
    <s v="ATENDER EL 100% DE LOS CONCEPTOS TÉCNICOS QUE RECOMIENDAN ACTUACIONES ADMINISTRATIVAS SANCIONATORIAS DURANTE LA VIGENCIA PARA MEJORAR LA EFICIENCIA DEL PROCESO SANCIONATORIO AMBIENTAL  //  O232020200882120 - SERVICIOS DE ASESORAMIENTO Y REPRESENTACIÓN JURÍDICA RELATIVOS A OTROS CAMPOS DEL DERECHO  //  1-100-F001-VA-RECURSOS DISTRITO"/>
    <s v="O23011602330000007710"/>
    <s v="CONTROL A LOS FACTORES DE DETERIORO DEL ARBOLADO URBANO Y LA FLORA EN BOGOTÁ."/>
    <s v="ARBOLADO URBANO Y FLORA"/>
    <s v="239 - AUMENTAR EN UN 15% LAS ACTUACIONES TÉCNICAS O JURÍDICAS DE EVALUACIÓN, CONTROL, SEGUIMIENTO Y PREVENCIÓN SOBRE EL RECURSO FLORA."/>
    <s v="AUMENTAR EL CONTROL A LOS FACTORES DE DETERIORO DEL ARBOLADO URBANO Y LA FLORA EN BOGOTÁ D.C."/>
    <s v="AUMENTAR LA GESTIÓN PARA CONTROLAR EL TRÁFICO DE LA FLORA MADERABLE Y NO MADERABLE."/>
    <s v="EVALUACIÓN, CONTROL, SEGUIMIENTO Y PREVENCIÓN SOBRE EL ARBOLADO URBANO Y LA FLORA MADERABLE Y NO MADERABLE"/>
    <x v="2"/>
    <s v="O232020200882120"/>
    <s v="SERVICIOS DE ASESORAMIENTO Y REPRESENTACIÓN JURÍDICA RELATIVOS A OTROS CAMPOS DEL DERECHO"/>
    <s v="1-100-F001-VA-RECURSOS DISTRITO"/>
    <n v="0"/>
    <s v="PRESTAR SERVICIOS PROFESIONALES PARA ELABORAR Y REVISAR LOS ACTOS ADMINISTRATIVOS REQUERIDOS PARA EL IMPULSO DEL TRÁMITE SANCIONATORIO AMBIENTAL, ENMARCADOS EN EL PROCESO DE CONTROL EVALUACIÓN Y SEGUIMIENTO AMBIENTAL AL ARBOLADO URBANO Y AL RECURSO FLORA MADERABLE Y NO MADERABLE."/>
    <s v="CCE-16"/>
    <s v="CONTRATACIÓN DIRECTA"/>
    <n v="0"/>
    <s v="SI"/>
    <s v="80111600"/>
    <n v="1"/>
    <n v="1"/>
    <n v="8"/>
    <n v="1"/>
    <n v="9"/>
    <n v="60720000"/>
    <n v="0"/>
    <n v="0"/>
    <n v="0"/>
    <s v="3204053_Servicio de monitoreo y seguimiento de la biodiversidad y los servicios ecosistémicos "/>
    <s v="SERVICIO DE MONITOREO Y SEGUIMIENTO DE LA BIODIVERSIDAD Y LOS SERVICIOS ECOSISTÉMICOS"/>
    <n v="0"/>
    <n v="0"/>
    <s v="SUBDIRECCIÓN DE SILVICULTURA, FLORA Y FAUNA SILVESTRE"/>
    <s v="LUIS  ORLANDO FORERO HIGUERA"/>
    <n v="20220492"/>
    <n v="458"/>
    <n v="44575"/>
    <n v="60720000"/>
    <n v="769"/>
    <n v="44584"/>
    <n v="60720000"/>
    <n v="0"/>
    <n v="7590000"/>
    <s v="SUBDIRECCIÓN CONTRACTUAL"/>
    <s v="CO-DC-11001"/>
    <s v="CARMEN ROCÍO GONZÁLEZ CANTOR - Subdirectora de Silvicultura, Flora y Fauna Silvestre"/>
    <n v="3778917"/>
    <s v="carmen.gonzalez@ambientebogota.gov.co"/>
    <s v="Av Caracas No. 54 - 38"/>
    <s v="NO"/>
    <s v="NO"/>
    <s v="NO"/>
    <s v="Arbolado urbano"/>
    <s v="CD=Contratación Directa"/>
    <n v="376030000"/>
    <s v="CONTRATACIÓN DIRECTA (LEY 1150 DE 2007)"/>
    <n v="16763"/>
    <n v="0"/>
    <s v="ATENDER 100 % DE LOS CONCEPTOS TÉCNICOS QUE RECOMIENDAN ACTUACIONES ADMINISTRATIVAS SANCIONATORIAS DURANTE LA VIGENCIA PARA MEJORAR LA EFICIENCIA DEL PROCESO SANCIONATORIO AMBIENTAL"/>
    <s v="ATENDER 100 % DE LOS CONCEPTOS TÉCNICOS QUE RECOMIENDAN ACTUACIONES ADMINISTRATIVAS SANCIONATORIAS DURANTE LA VIGENCIA PARA MEJORAR LA EFICIENCIA DEL PROCESO SANCIONATORIO AMBIENTAL"/>
    <s v="OK"/>
    <n v="20220492"/>
    <s v="20220492"/>
    <s v="OK"/>
    <s v="LUIS ORLANDO FORERO HIGUERA"/>
    <s v="LUIS ORLANDO FORERO HIGUERA"/>
    <s v="OK"/>
    <s v="PRESTAR SERVICIOS PROFESIONALES PARA ELABORAR Y REVISAR LOS ACTOS ADMINISTRATIVOS REQUERIDOS PARA EL IMPULSO DEL TRAMITE SANCIONATORIO AMBIENTAL, ENMARCADOS EN EL PROCESO DE CONTROL EVALUACION Y SEGUIMIENTO AMBIENTAL AL ARBOLADO URBANO Y AL RECURSO FLORA MADERABLE Y NO MADERABLE"/>
    <s v="PRESTAR SERVICIOS PROFESIONALES PARA ELABORAR Y REVISAR LOS ACTOS ADMINISTRATIVOS REQUERIDOS PARA EL IMPULSO DEL TRAMITE SANCIONATORIO AMBIENTAL, ENMARCADOS EN EL PROCESO DE CONTROL EVALUACION Y SEGUIMIENTO AMBIENTAL AL ARBOLADO URBANO Y AL RECURSO FLORA MADERABLE Y NO MADERABLE"/>
    <s v="PRESTAR SERVICIOS PROFESIONALES PARA ELABORAR Y REVISAR LOS ACTOS ADMINISTRATIVOS REQUERIDOS PARA EL IMPULSO DEL TRAMITE SANCIONATORIO AMBIENTAL, ENMARCADOS EN EL PROCESO DE CONTROL EVALUACION Y SEGUIMIENTO AMBIENTAL AL ARBOLADO URBANO Y AL RECURSO FLORA MADERABLE Y NO MADERABLE"/>
    <s v="OKs"/>
    <s v="O232020200882120"/>
    <s v="O232020200882120"/>
    <s v="O232020200882120"/>
    <s v="OKs"/>
    <s v="1-100-F001"/>
    <s v="1-100-F001"/>
    <s v="1-100-F001"/>
    <s v="OKs"/>
    <n v="458"/>
    <n v="458"/>
    <s v="OK"/>
    <n v="60720000"/>
    <n v="60720000"/>
    <s v="OK"/>
    <n v="769"/>
    <n v="769"/>
    <s v="OK"/>
    <n v="60720000"/>
    <n v="60720000"/>
    <s v=""/>
    <s v="OK"/>
    <n v="7590000"/>
    <s v="EJECUCIÓN CONTRATO"/>
    <n v="2776"/>
    <n v="2776"/>
    <s v="Contratado"/>
    <n v="0"/>
    <n v="0"/>
  </r>
  <r>
    <s v="1362022_7710"/>
    <s v="167652776"/>
    <n v="7710"/>
    <s v="1362022_7710"/>
    <n v="1362022"/>
    <n v="7710"/>
    <n v="16765"/>
    <n v="2776"/>
    <s v="ATENDER EL 100% DE LOS CONCEPTOS TÉCNICOS QUE RECOMIENDAN ACTUACIONES ADMINISTRATIVAS SANCIONATORIAS DURANTE LA VIGENCIA PARA MEJORAR LA EFICIENCIA DEL PROCESO SANCIONATORIO AMBIENTAL  //  O232020200882120 - SERVICIOS DE ASESORAMIENTO Y REPRESENTACIÓN JURÍDICA RELATIVOS A OTROS CAMPOS DEL DERECHO  //  1-100-F001-VA-RECURSOS DISTRITO"/>
    <s v="O23011602330000007710"/>
    <s v="CONTROL A LOS FACTORES DE DETERIORO DEL ARBOLADO URBANO Y LA FLORA EN BOGOTÁ."/>
    <s v="ARBOLADO URBANO Y FLORA"/>
    <s v="239 - AUMENTAR EN UN 15% LAS ACTUACIONES TÉCNICAS O JURÍDICAS DE EVALUACIÓN, CONTROL, SEGUIMIENTO Y PREVENCIÓN SOBRE EL RECURSO FLORA."/>
    <s v="AUMENTAR EL CONTROL A LOS FACTORES DE DETERIORO DEL ARBOLADO URBANO Y LA FLORA EN BOGOTÁ D.C."/>
    <s v="AUMENTAR LA GESTIÓN PARA CONTROLAR EL TRÁFICO DE LA FLORA MADERABLE Y NO MADERABLE."/>
    <s v="EVALUACIÓN, CONTROL, SEGUIMIENTO Y PREVENCIÓN SOBRE EL ARBOLADO URBANO Y LA FLORA MADERABLE Y NO MADERABLE"/>
    <x v="2"/>
    <s v="O232020200882120"/>
    <s v="SERVICIOS DE ASESORAMIENTO Y REPRESENTACIÓN JURÍDICA RELATIVOS A OTROS CAMPOS DEL DERECHO"/>
    <s v="1-100-F001-VA-RECURSOS DISTRITO"/>
    <n v="0"/>
    <s v="PRESTAR SERVICIOS PROFESIONALES PARA APOYAR EN LA ELABORACIÓN DE LOS ACTOS ADMINISTRATIVOS REQUERIDOS PARA EL IMPULSO DEL PROCESO SANCIONATORIO AMBIENTAL ENMARCADO EN EL PROCESO DE EVALUACIÓN CONTROL Y SEGUIMIENTO AMBIENTAL AL RECURSO FLORA MADERABLE Y NO MADERABLE."/>
    <s v="CCE-16"/>
    <s v="CONTRATACIÓN DIRECTA"/>
    <n v="0"/>
    <s v="SI"/>
    <s v="80111600"/>
    <n v="1"/>
    <n v="1"/>
    <n v="8"/>
    <n v="1"/>
    <n v="9"/>
    <n v="24080000"/>
    <n v="0"/>
    <n v="0"/>
    <n v="0"/>
    <s v="3204053_Servicio de monitoreo y seguimiento de la biodiversidad y los servicios ecosistémicos "/>
    <s v="SERVICIO DE MONITOREO Y SEGUIMIENTO DE LA BIODIVERSIDAD Y LOS SERVICIOS ECOSISTÉMICOS"/>
    <n v="0"/>
    <n v="0"/>
    <s v="SUBDIRECCIÓN DE SILVICULTURA, FLORA Y FAUNA SILVESTRE"/>
    <s v="ANGIE CATALINA AVENDAÑO CARRERO"/>
    <n v="20220717"/>
    <n v="828"/>
    <n v="44580"/>
    <n v="24080000"/>
    <n v="780"/>
    <n v="44584"/>
    <n v="24080000"/>
    <n v="0"/>
    <n v="3010000"/>
    <s v="SUBDIRECCIÓN CONTRACTUAL"/>
    <s v="CO-DC-11001"/>
    <s v="CARMEN ROCÍO GONZÁLEZ CANTOR - Subdirectora de Silvicultura, Flora y Fauna Silvestre"/>
    <n v="3778917"/>
    <s v="carmen.gonzalez@ambientebogota.gov.co"/>
    <s v="Av Caracas No. 54 - 38"/>
    <s v="NO"/>
    <s v="NO"/>
    <s v="NO"/>
    <s v="Arbolado urbano"/>
    <s v="CD=Contratación Directa"/>
    <n v="376030000"/>
    <s v="CONTRATACIÓN DIRECTA (LEY 1150 DE 2007)"/>
    <n v="16765"/>
    <n v="0"/>
    <s v="ATENDER 100 % DE LOS CONCEPTOS TÉCNICOS QUE RECOMIENDAN ACTUACIONES ADMINISTRATIVAS SANCIONATORIAS DURANTE LA VIGENCIA PARA MEJORAR LA EFICIENCIA DEL PROCESO SANCIONATORIO AMBIENTAL"/>
    <s v="ATENDER 100 % DE LOS CONCEPTOS TÉCNICOS QUE RECOMIENDAN ACTUACIONES ADMINISTRATIVAS SANCIONATORIAS DURANTE LA VIGENCIA PARA MEJORAR LA EFICIENCIA DEL PROCESO SANCIONATORIO AMBIENTAL"/>
    <s v="OK"/>
    <n v="20220717"/>
    <s v="20220717"/>
    <s v="OK"/>
    <s v="ANGIE CATALINA AVENDAÑO CARRERO"/>
    <s v="ANGIE CATALINA AVENDAÑO CARRERO"/>
    <s v="OK"/>
    <s v="PRESTAR SERVICIOS PROFESIONALES PARA APOYAR EN LA ELABORACION DE LOS ACTOS ADMINISTRATIVOS REQUERIDOS PARA EL IMPULSO DEL PROCESO SANCIONATORIO AMBIENTAL ENMARCADO EN EL PROCESO DE EVALUACION CONTROL Y SEGUIMIENTO AMBIENTAL AL RECURSO FLORA MADERABLE Y NO MADERABLE"/>
    <s v="PRESTAR SERVICIOS PROFESIONALES PARA APOYAR EN LA ELABORACION DE LOS ACTOS ADMINISTRATIVOS REQUERIDOS PARA EL IMPULSO DEL PROCESO SANCIONATORIO AMBIENTAL ENMARCADO EN EL PROCESO DE EVALUACION CONTROL Y SEGUIMIENTO AMBIENTAL AL RECURSO FLORA MADERABLE Y NO MADERABLE"/>
    <s v="PRESTAR SERVICIOS PROFESIONALES PARA APOYAR EN LA ELABORACION DE LOS ACTOS ADMINISTRATIVOS REQUERIDOS PARA EL IMPULSO DEL PROCESO SANCIONATORIO AMBIENTAL ENMARCADO EN EL PROCESO DE EVALUACION CONTROL Y SEGUIMIENTO AMBIENTAL AL RECURSO FLORA MADERABLE Y NO MADERABLE"/>
    <s v="OKs"/>
    <s v="O232020200882120"/>
    <s v="O232020200882120"/>
    <s v="O232020200882120"/>
    <s v="OKs"/>
    <s v="1-100-F001"/>
    <s v="1-100-F001"/>
    <s v="1-100-F001"/>
    <s v="OKs"/>
    <n v="828"/>
    <n v="828"/>
    <s v="OK"/>
    <n v="24080000"/>
    <n v="24080000"/>
    <s v="OK"/>
    <n v="780"/>
    <n v="780"/>
    <s v="OK"/>
    <n v="24080000"/>
    <n v="24080000"/>
    <s v=""/>
    <s v="OK"/>
    <n v="2809333"/>
    <s v="EJECUCIÓN CONTRATO"/>
    <n v="2776"/>
    <n v="2776"/>
    <s v="Contratado"/>
    <n v="0"/>
    <n v="0"/>
  </r>
  <r>
    <s v="1372022_7710"/>
    <s v="167732776"/>
    <n v="7710"/>
    <s v="1372022_7710"/>
    <n v="1372022"/>
    <n v="7710"/>
    <n v="16773"/>
    <n v="2776"/>
    <s v="ATENDER EL 100% DE LOS CONCEPTOS TÉCNICOS QUE RECOMIENDAN ACTUACIONES ADMINISTRATIVAS SANCIONATORIAS DURANTE LA VIGENCIA PARA MEJORAR LA EFICIENCIA DEL PROCESO SANCIONATORIO AMBIENTAL  //  O232020200882120 - SERVICIOS DE ASESORAMIENTO Y REPRESENTACIÓN JURÍDICA RELATIVOS A OTROS CAMPOS DEL DERECHO  //  1-100-F001-VA-RECURSOS DISTRITO"/>
    <s v="O23011602330000007710"/>
    <s v="CONTROL A LOS FACTORES DE DETERIORO DEL ARBOLADO URBANO Y LA FLORA EN BOGOTÁ."/>
    <s v="ARBOLADO URBANO Y FLORA"/>
    <s v="239 - AUMENTAR EN UN 15% LAS ACTUACIONES TÉCNICAS O JURÍDICAS DE EVALUACIÓN, CONTROL, SEGUIMIENTO Y PREVENCIÓN SOBRE EL RECURSO FLORA."/>
    <s v="AUMENTAR EL CONTROL A LOS FACTORES DE DETERIORO DEL ARBOLADO URBANO Y LA FLORA EN BOGOTÁ D.C."/>
    <s v="AUMENTAR LA GESTIÓN PARA CONTROLAR EL TRÁFICO DE LA FLORA MADERABLE Y NO MADERABLE."/>
    <s v="EVALUACIÓN, CONTROL, SEGUIMIENTO Y PREVENCIÓN SOBRE EL ARBOLADO URBANO Y LA FLORA MADERABLE Y NO MADERABLE"/>
    <x v="2"/>
    <s v="O232020200882120"/>
    <s v="SERVICIOS DE ASESORAMIENTO Y REPRESENTACIÓN JURÍDICA RELATIVOS A OTROS CAMPOS DEL DERECHO"/>
    <s v="1-100-F001-VA-RECURSOS DISTRITO"/>
    <n v="0"/>
    <s v="PRESTAR SERVICIOS PROFESIONALES PARA ELABORAR Y REVISAR LOS ACTOS  ADMINISTRATIVOS REQUERIDOS PARA EL IMPULSO DEL TRÁMITE SANCIONATORIO AMBIENTAL, ENMARCADOS EN EL PROCESO DE CONTROL EVALUACIÓN Y SEGUIMIENTO AMBIENTAL AL ARBOLADO URBANO Y AL RECURSO FLORA MADERABLE Y NO MADERABLE"/>
    <s v="CCE-16"/>
    <s v="CONTRATACIÓN DIRECTA"/>
    <n v="0"/>
    <s v="SI"/>
    <s v="80111600"/>
    <n v="1"/>
    <n v="1"/>
    <n v="9"/>
    <n v="1"/>
    <n v="10"/>
    <n v="68310000"/>
    <n v="0"/>
    <n v="0"/>
    <n v="0"/>
    <s v="3204053_Servicio de monitoreo y seguimiento de la biodiversidad y los servicios ecosistémicos "/>
    <s v="SERVICIO DE MONITOREO Y SEGUIMIENTO DE LA BIODIVERSIDAD Y LOS SERVICIOS ECOSISTÉMICOS"/>
    <n v="0"/>
    <n v="0"/>
    <s v="SUBDIRECCIÓN DE SILVICULTURA, FLORA Y FAUNA SILVESTRE"/>
    <s v="JUAN PABLO ROJAS MEDINA"/>
    <n v="20221362"/>
    <n v="1386"/>
    <n v="44584"/>
    <n v="68310000"/>
    <n v="985"/>
    <n v="44587"/>
    <n v="68310000"/>
    <n v="0"/>
    <n v="7590000"/>
    <s v="SUBDIRECCIÓN CONTRACTUAL"/>
    <s v="CO-DC-11001"/>
    <s v="CARMEN ROCÍO GONZÁLEZ CANTOR - Subdirectora de Silvicultura, Flora y Fauna Silvestre"/>
    <n v="3778917"/>
    <s v="carmen.gonzalez@ambientebogota.gov.co"/>
    <s v="Av Caracas No. 54 - 38"/>
    <s v="NO"/>
    <s v="NO"/>
    <s v="NO"/>
    <s v="Arbolado urbano"/>
    <s v="CD=Contratación Directa"/>
    <n v="376030000"/>
    <s v="CONTRATACIÓN DIRECTA (LEY 1150 DE 2007)"/>
    <n v="16773"/>
    <n v="0"/>
    <s v="ATENDER 100 % DE LOS CONCEPTOS TÉCNICOS QUE RECOMIENDAN ACTUACIONES ADMINISTRATIVAS SANCIONATORIAS DURANTE LA VIGENCIA PARA MEJORAR LA EFICIENCIA DEL PROCESO SANCIONATORIO AMBIENTAL"/>
    <s v="ATENDER 100 % DE LOS CONCEPTOS TÉCNICOS QUE RECOMIENDAN ACTUACIONES ADMINISTRATIVAS SANCIONATORIAS DURANTE LA VIGENCIA PARA MEJORAR LA EFICIENCIA DEL PROCESO SANCIONATORIO AMBIENTAL"/>
    <s v="OK"/>
    <n v="20221362"/>
    <s v="20221362"/>
    <s v="OK"/>
    <s v="JUAN PABLO ROJAS MEDINA"/>
    <s v="JUAN PABLO ROJAS MEDINA"/>
    <s v="OK"/>
    <s v="PRESTAR SERVICIOS PROFESIONALES PARA ELABORAR Y REVISAR LOS ACTOS ADMINISTRATIVOS REQUERIDOS PARA EL IMPULSO DEL TRAMITE SANCIONATORIO AMBIENTAL, ENMARCADOS EN EL PROCESO DE CONTROL EVALUACION Y SEGUIMIENTO AMBIENTAL AL ARBOLADO URBANO Y AL RECURSO FLORA MADERABLE Y NO MADERABLE"/>
    <s v="PRESTAR SERVICIOS PROFESIONALES PARA ELABORAR Y REVISAR LOS ACTOS ADMINISTRATIVOS REQUERIDOS PARA EL IMPULSO DEL TRAMITE SANCIONATORIO AMBIENTAL, ENMARCADOS EN EL PROCESO DE CONTROL EVALUACION Y SEGUIMIENTO AMBIENTAL AL ARBOLADO URBANO Y AL RECURSO FLORA MADERABLE Y NO MADERABLE"/>
    <s v="PRESTAR SERVICIOS PROFESIONALES PARA ELABORAR Y REVISAR LOS ACTOS ADMINISTRATIVOS REQUERIDOS PARA EL IMPULSO DEL TRAMITE SANCIONATORIO AMBIENTAL, ENMARCADOS EN EL PROCESO DE CONTROL EVALUACION Y SEGUIMIENTO AMBIENTAL AL ARBOLADO URBANO Y AL RECURSO FLORA MADERABLE Y NO MADERABLE"/>
    <s v="OKs"/>
    <s v="O232020200882120"/>
    <s v="O232020200882120"/>
    <s v="O232020200882120"/>
    <s v="OKs"/>
    <s v="1-100-F001"/>
    <s v="1-100-F001"/>
    <s v="1-100-F001"/>
    <s v="OKs"/>
    <n v="1386"/>
    <n v="1386"/>
    <s v="OK"/>
    <n v="68310000"/>
    <n v="68310000"/>
    <s v="OK"/>
    <n v="985"/>
    <n v="985"/>
    <s v="OK"/>
    <n v="68310000"/>
    <n v="68310000"/>
    <s v=""/>
    <s v="OK"/>
    <n v="7590000"/>
    <s v="EJECUCIÓN CONTRATO"/>
    <n v="2776"/>
    <n v="2776"/>
    <s v="Contratado"/>
    <n v="0"/>
    <n v="0"/>
  </r>
  <r>
    <s v="1382022_7710"/>
    <s v="167762776"/>
    <n v="7710"/>
    <s v="1382022_7710"/>
    <n v="1382022"/>
    <n v="7710"/>
    <n v="16776"/>
    <n v="2776"/>
    <s v="ATENDER EL 100% DE LOS CONCEPTOS TÉCNICOS QUE RECOMIENDAN ACTUACIONES ADMINISTRATIVAS SANCIONATORIAS DURANTE LA VIGENCIA PARA MEJORAR LA EFICIENCIA DEL PROCESO SANCIONATORIO AMBIENTAL  //  O232020200882120 - SERVICIOS DE ASESORAMIENTO Y REPRESENTACIÓN JURÍDICA RELATIVOS A OTROS CAMPOS DEL DERECHO  //  1-100-F001-VA-RECURSOS DISTRITO"/>
    <s v="O23011602330000007710"/>
    <s v="CONTROL A LOS FACTORES DE DETERIORO DEL ARBOLADO URBANO Y LA FLORA EN BOGOTÁ."/>
    <s v="ARBOLADO URBANO Y FLORA"/>
    <s v="239 - AUMENTAR EN UN 15% LAS ACTUACIONES TÉCNICAS O JURÍDICAS DE EVALUACIÓN, CONTROL, SEGUIMIENTO Y PREVENCIÓN SOBRE EL RECURSO FLORA."/>
    <s v="AUMENTAR EL CONTROL A LOS FACTORES DE DETERIORO DEL ARBOLADO URBANO Y LA FLORA EN BOGOTÁ D.C."/>
    <s v="AUMENTAR LA GESTIÓN PARA CONTROLAR EL TRÁFICO DE LA FLORA MADERABLE Y NO MADERABLE."/>
    <s v="EVALUACIÓN, CONTROL, SEGUIMIENTO Y PREVENCIÓN SOBRE EL ARBOLADO URBANO Y LA FLORA MADERABLE Y NO MADERABLE"/>
    <x v="2"/>
    <s v="O232020200882120"/>
    <s v="SERVICIOS DE ASESORAMIENTO Y REPRESENTACIÓN JURÍDICA RELATIVOS A OTROS CAMPOS DEL DERECHO"/>
    <s v="1-100-F001-VA-RECURSOS DISTRITO"/>
    <n v="0"/>
    <s v="PRESTAR SERVICIOS PROFESIONALES PARA ELABORAR Y REVISAR LOS ACTOS  ADMINISTRATIVOS REQUERIDOS PARA EL IMPULSO DEL TRÁMITE SANCIONATORIO AMBIENTAL, ENMARCADOS EN EL PROCESO DE CONTROL EVALUACIÓN Y SEGUIMIENTO AMBIENTAL AL ARBOLADO URBANO Y AL RECURSO FLORA MADERABLE Y NO MADERABLE."/>
    <s v="CCE-16"/>
    <s v="CONTRATACIÓN DIRECTA"/>
    <n v="0"/>
    <s v="SI"/>
    <s v="80111600"/>
    <n v="1"/>
    <n v="1"/>
    <n v="9"/>
    <n v="1"/>
    <n v="10"/>
    <n v="68310000"/>
    <n v="0"/>
    <n v="0"/>
    <n v="0"/>
    <s v="3204053_Servicio de monitoreo y seguimiento de la biodiversidad y los servicios ecosistémicos "/>
    <s v="SERVICIO DE MONITOREO Y SEGUIMIENTO DE LA BIODIVERSIDAD Y LOS SERVICIOS ECOSISTÉMICOS"/>
    <n v="0"/>
    <n v="0"/>
    <s v="SUBDIRECCIÓN DE SILVICULTURA, FLORA Y FAUNA SILVESTRE"/>
    <s v="SANDRA JULIETH BARRIOS CASTILLO"/>
    <n v="20220501"/>
    <n v="571"/>
    <n v="44578"/>
    <n v="68310000"/>
    <n v="594"/>
    <n v="44582"/>
    <n v="68310000"/>
    <n v="0"/>
    <n v="7590000"/>
    <s v="SUBDIRECCIÓN CONTRACTUAL"/>
    <s v="CO-DC-11001"/>
    <s v="CARMEN ROCÍO GONZÁLEZ CANTOR - Subdirectora de Silvicultura, Flora y Fauna Silvestre"/>
    <n v="3778917"/>
    <s v="carmen.gonzalez@ambientebogota.gov.co"/>
    <s v="Av Caracas No. 54 - 38"/>
    <s v="NO"/>
    <s v="NO"/>
    <s v="NO"/>
    <s v="Arbolado urbano"/>
    <s v="CD=Contratación Directa"/>
    <n v="376030000"/>
    <s v="CONTRATACIÓN DIRECTA (LEY 1150 DE 2007)"/>
    <n v="16776"/>
    <n v="0"/>
    <s v="ATENDER 100 % DE LOS CONCEPTOS TÉCNICOS QUE RECOMIENDAN ACTUACIONES ADMINISTRATIVAS SANCIONATORIAS DURANTE LA VIGENCIA PARA MEJORAR LA EFICIENCIA DEL PROCESO SANCIONATORIO AMBIENTAL"/>
    <s v="ATENDER 100 % DE LOS CONCEPTOS TÉCNICOS QUE RECOMIENDAN ACTUACIONES ADMINISTRATIVAS SANCIONATORIAS DURANTE LA VIGENCIA PARA MEJORAR LA EFICIENCIA DEL PROCESO SANCIONATORIO AMBIENTAL"/>
    <s v="OK"/>
    <n v="20220501"/>
    <s v="20220501"/>
    <s v="OK"/>
    <s v="SANDRA JULIETH BARRIOS CASTILLO"/>
    <s v="SANDRA JULIETH BARRIOS CASTILLO"/>
    <s v="OK"/>
    <s v="PRESTAR SERVICIOS PROFESIONALES PARA ELABORAR Y REVISAR LOS ACTOS ADMINISTRATIVOS REQUERIDOS PARA EL IMPULSO DEL TRAMITE SANCIONATORIO AMBIENTAL, ENMARCADOS EN EL PROCESO DE CONTROL EVALUACION Y SEGUIMIENTO AMBIENTAL AL ARBOLADO URBANO Y AL RECURSO FLORA MADERABLE Y NO MADERABLE"/>
    <s v="PRESTAR SERVICIOS PROFESIONALES PARA ELABORAR Y REVISAR LOS ACTOS ADMINISTRATIVOS REQUERIDOS PARA EL IMPULSO DEL TRAMITE SANCIONATORIO AMBIENTAL, ENMARCADOS EN EL PROCESO DE CONTROL EVALUACION Y SEGUIMIENTO AMBIENTAL AL ARBOLADO URBANO Y AL RECURSO FLORA MADERABLE Y NO MADERABLE"/>
    <s v="PRESTAR SERVICIOS PROFESIONALES PARA ELABORAR Y REVISAR LOS ACTOSADMINISTRATIVOS REQUERIDOS PARA EL IMPULSO DEL TRAMITE SANCIONATORIOAMBIENTAL, ENMARCADOS EN EL PROCESO DE CONTROL EVALUACION Y SEGUIMIENTOAMBIENTAL AL ARBOLADO URBANO Y AL RECURSO FLORA MADERABLE Y NOMADERABLE"/>
    <s v="OK-PAA-SIPSE-Validar PREDIS"/>
    <s v="O232020200882120"/>
    <s v="O232020200882120"/>
    <s v="O232020200882120"/>
    <s v="OKs"/>
    <s v="1-100-F001"/>
    <s v="1-100-F001"/>
    <s v="1-100-F001"/>
    <s v="OKs"/>
    <n v="571"/>
    <n v="571"/>
    <s v="OK"/>
    <n v="68310000"/>
    <n v="68310000"/>
    <s v="OK"/>
    <n v="594"/>
    <n v="594"/>
    <s v="OK"/>
    <n v="68310000"/>
    <n v="68310000"/>
    <s v=""/>
    <s v="OK"/>
    <n v="7590000"/>
    <s v="EJECUCIÓN CONTRATO"/>
    <n v="2776"/>
    <n v="2776"/>
    <s v="Contratado"/>
    <n v="0"/>
    <n v="0"/>
  </r>
  <r>
    <s v="1392022_7710"/>
    <s v="2778"/>
    <n v="7710"/>
    <s v="1392022_7710"/>
    <n v="1392022"/>
    <n v="7710"/>
    <s v=""/>
    <n v="2778"/>
    <s v="ATENDER EL 100% DE LOS CONCEPTOS TÉCNICOS QUE RECOMIENDAN ACTUACIONES ADMINISTRATIVAS SANCIONATORIAS DURANTE LA VIGENCIA PARA MEJORAR LA EFICIENCIA DEL PROCESO SANCIONATORIO AMBIENTAL  //  O232020200668014 - SERVICIOS DE GESTIÓN DOCUMENTAL  //  1-100-F001-VA-RECURSOS DISTRITO"/>
    <s v="O23011602330000007710"/>
    <s v="CONTROL A LOS FACTORES DE DETERIORO DEL ARBOLADO URBANO Y LA FLORA EN BOGOTÁ."/>
    <s v="ARBOLADO URBANO Y FLORA"/>
    <s v="239 - AUMENTAR EN UN 15% LAS ACTUACIONES TÉCNICAS O JURÍDICAS DE EVALUACIÓN, CONTROL, SEGUIMIENTO Y PREVENCIÓN SOBRE EL RECURSO FLORA."/>
    <s v="AUMENTAR EL CONTROL A LOS FACTORES DE DETERIORO DEL ARBOLADO URBANO Y LA FLORA EN BOGOTÁ D.C."/>
    <s v="AUMENTAR LA GESTIÓN PARA CONTROLAR EL TRÁFICO DE LA FLORA MADERABLE Y NO MADERABLE."/>
    <s v="EVALUACIÓN, CONTROL, SEGUIMIENTO Y PREVENCIÓN SOBRE EL ARBOLADO URBANO Y LA FLORA MADERABLE Y NO MADERABLE"/>
    <x v="2"/>
    <s v="O232020200668014"/>
    <s v="SERVICIOS DE GESTIÓN DOCUMENTAL"/>
    <s v="1-100-F001-VA-RECURSOS DISTRITO"/>
    <n v="0"/>
    <s v="REORIENTACIÓN DE RECURSOS"/>
    <s v="N/A"/>
    <s v="N/A"/>
    <n v="0"/>
    <s v="NO"/>
    <s v="N/A"/>
    <s v="N/A"/>
    <s v="N/A"/>
    <s v="N/A"/>
    <s v="N/A"/>
    <s v="N/A"/>
    <n v="2234000"/>
    <n v="0"/>
    <n v="0"/>
    <n v="0"/>
    <s v="3204053_Servicio de monitoreo y seguimiento de la biodiversidad y los servicios ecosistémicos "/>
    <s v="SERVICIO DE MONITOREO Y SEGUIMIENTO DE LA BIODIVERSIDAD Y LOS SERVICIOS ECOSISTÉMICOS"/>
    <n v="0"/>
    <n v="0"/>
    <s v="SUBDIRECCIÓN DE SILVICULTURA, FLORA Y FAUNA SILVESTRE"/>
    <s v=""/>
    <s v=""/>
    <s v=""/>
    <s v=""/>
    <n v="0"/>
    <s v=""/>
    <s v=""/>
    <n v="0"/>
    <n v="0"/>
    <n v="0"/>
    <s v="SUBDIRECCIÓN CONTRACTUAL"/>
    <s v="CO-DC-11001"/>
    <s v="CARMEN ROCÍO GONZÁLEZ CANTOR - Subdirectora de Silvicultura, Flora y Fauna Silvestre"/>
    <n v="3778917"/>
    <s v="carmen.gonzalez@ambientebogota.gov.co"/>
    <s v="Av Caracas No. 54 - 38"/>
    <s v="NO"/>
    <s v="NO"/>
    <s v="NO"/>
    <s v="Arbolado urbano"/>
    <s v=""/>
    <n v="376030000"/>
    <s v=""/>
    <s v=""/>
    <n v="0"/>
    <s v="ATENDER 100 % DE LOS CONCEPTOS TÉCNICOS QUE RECOMIENDAN ACTUACIONES ADMINISTRATIVAS SANCIONATORIAS DURANTE LA VIGENCIA PARA MEJORAR LA EFICIENCIA DEL PROCESO SANCIONATORIO AMBIENTAL"/>
    <s v=""/>
    <s v=""/>
    <s v=""/>
    <s v=""/>
    <s v=""/>
    <s v=""/>
    <s v=""/>
    <s v=""/>
    <s v="REORIENTACION DE RECURSOS"/>
    <s v=""/>
    <s v=""/>
    <s v=""/>
    <s v="O232020200668014"/>
    <s v=""/>
    <s v=""/>
    <s v=""/>
    <s v="1-100-F001"/>
    <s v=""/>
    <s v=""/>
    <s v=""/>
    <s v=""/>
    <s v=""/>
    <s v="OK"/>
    <n v="0"/>
    <n v="0"/>
    <s v="OK"/>
    <n v="0"/>
    <n v="0"/>
    <s v=""/>
    <n v="0"/>
    <n v="0"/>
    <s v=""/>
    <s v=""/>
    <n v="0"/>
    <s v=""/>
    <n v="2778"/>
    <n v="0"/>
    <s v="Saldo Meta"/>
    <n v="2234000"/>
    <n v="0"/>
  </r>
  <r>
    <s v="1402022_7710"/>
    <s v="2777"/>
    <n v="7710"/>
    <s v="1402022_7710"/>
    <n v="1402022"/>
    <n v="7710"/>
    <s v=""/>
    <n v="2777"/>
    <s v="ATENDER EL 100% DE LOS CONCEPTOS TÉCNICOS QUE RECOMIENDAN ACTUACIONES ADMINISTRATIVAS SANCIONATORIAS DURANTE LA VIGENCIA PARA MEJORAR LA EFICIENCIA DEL PROCESO SANCIONATORIO AMBIENTAL  //  O232020200994900 - OTROS SERVICIOS DE PROTECCIÓN DEL MEDIO AMBIENTE N.C.P.  //  1-100-F001-VA-RECURSOS DISTRITO"/>
    <s v="O23011602330000007710"/>
    <s v="CONTROL A LOS FACTORES DE DETERIORO DEL ARBOLADO URBANO Y LA FLORA EN BOGOTÁ."/>
    <s v="ARBOLADO URBANO Y FLORA"/>
    <s v="239 - AUMENTAR EN UN 15% LAS ACTUACIONES TÉCNICAS O JURÍDICAS DE EVALUACIÓN, CONTROL, SEGUIMIENTO Y PREVENCIÓN SOBRE EL RECURSO FLORA."/>
    <s v="AUMENTAR EL CONTROL A LOS FACTORES DE DETERIORO DEL ARBOLADO URBANO Y LA FLORA EN BOGOTÁ D.C."/>
    <s v="AUMENTAR LA GESTIÓN PARA CONTROLAR EL TRÁFICO DE LA FLORA MADERABLE Y NO MADERABLE."/>
    <s v="EVALUACIÓN, CONTROL, SEGUIMIENTO Y PREVENCIÓN SOBRE EL ARBOLADO URBANO Y LA FLORA MADERABLE Y NO MADERABLE"/>
    <x v="2"/>
    <s v="O232020200994900"/>
    <s v="OTROS SERVICIOS DE PROTECCIÓN DEL MEDIO AMBIENTE N.C.P."/>
    <s v="1-100-F001-VA-RECURSOS DISTRITO"/>
    <n v="0"/>
    <s v="REORIENTACIÓN DE RECURSOS"/>
    <s v="N/A"/>
    <s v="N/A"/>
    <n v="0"/>
    <s v="NO"/>
    <s v="N/A"/>
    <s v="N/A"/>
    <s v="N/A"/>
    <s v="N/A"/>
    <s v="N/A"/>
    <s v="N/A"/>
    <n v="19790000"/>
    <n v="0"/>
    <n v="0"/>
    <n v="0"/>
    <s v="3204053_Servicio de monitoreo y seguimiento de la biodiversidad y los servicios ecosistémicos "/>
    <s v="SERVICIO DE MONITOREO Y SEGUIMIENTO DE LA BIODIVERSIDAD Y LOS SERVICIOS ECOSISTÉMICOS"/>
    <n v="0"/>
    <n v="0"/>
    <s v="SUBDIRECCIÓN DE SILVICULTURA, FLORA Y FAUNA SILVESTRE"/>
    <s v=""/>
    <s v=""/>
    <s v=""/>
    <s v=""/>
    <n v="0"/>
    <s v=""/>
    <s v=""/>
    <n v="0"/>
    <n v="0"/>
    <n v="0"/>
    <s v="SUBDIRECCIÓN CONTRACTUAL"/>
    <s v="CO-DC-11001"/>
    <s v="CARMEN ROCÍO GONZÁLEZ CANTOR - Subdirectora de Silvicultura, Flora y Fauna Silvestre"/>
    <n v="3778917"/>
    <s v="carmen.gonzalez@ambientebogota.gov.co"/>
    <s v="Av Caracas No. 54 - 38"/>
    <s v="NO"/>
    <s v="NO"/>
    <s v="NO"/>
    <s v="Arbolado urbano"/>
    <s v=""/>
    <n v="376030000"/>
    <s v=""/>
    <s v=""/>
    <n v="0"/>
    <s v="ATENDER 100 % DE LOS CONCEPTOS TÉCNICOS QUE RECOMIENDAN ACTUACIONES ADMINISTRATIVAS SANCIONATORIAS DURANTE LA VIGENCIA PARA MEJORAR LA EFICIENCIA DEL PROCESO SANCIONATORIO AMBIENTAL"/>
    <s v=""/>
    <s v=""/>
    <s v=""/>
    <s v=""/>
    <s v=""/>
    <s v=""/>
    <s v=""/>
    <s v=""/>
    <s v="REORIENTACION DE RECURSOS"/>
    <s v=""/>
    <s v=""/>
    <s v=""/>
    <s v="O232020200994900"/>
    <s v=""/>
    <s v=""/>
    <s v=""/>
    <s v="1-100-F001"/>
    <s v=""/>
    <s v=""/>
    <s v=""/>
    <s v=""/>
    <s v=""/>
    <s v="OK"/>
    <n v="0"/>
    <n v="0"/>
    <s v="OK"/>
    <n v="0"/>
    <n v="0"/>
    <s v=""/>
    <n v="0"/>
    <n v="0"/>
    <s v=""/>
    <s v=""/>
    <n v="0"/>
    <s v=""/>
    <n v="2777"/>
    <n v="0"/>
    <s v="Saldo Meta"/>
    <n v="19790000"/>
    <n v="0"/>
  </r>
  <r>
    <s v="1412022_7710"/>
    <s v="2779"/>
    <n v="7710"/>
    <s v="1412022_7710"/>
    <n v="1412022"/>
    <n v="7710"/>
    <s v=""/>
    <n v="2779"/>
    <s v="ATENDER EL 100% DE LOS CONCEPTOS TÉCNICOS QUE RECOMIENDAN ACTUACIONES ADMINISTRATIVAS SANCIONATORIAS DURANTE LA VIGENCIA PARA MEJORAR LA EFICIENCIA DEL PROCESO SANCIONATORIO AMBIENTAL  //  O232020200885954 - SERVICIOS DE PREPARACIÓN DE DOCUMENTOS Y OTROS SERVICIOS ESPECIALIZADOS DE APOYO A OFICINA  //  1-100-F001-VA-RECURSOS DISTRITO"/>
    <s v="O23011602330000007710"/>
    <s v="CONTROL A LOS FACTORES DE DETERIORO DEL ARBOLADO URBANO Y LA FLORA EN BOGOTÁ."/>
    <s v="ARBOLADO URBANO Y FLORA"/>
    <s v="239 - AUMENTAR EN UN 15% LAS ACTUACIONES TÉCNICAS O JURÍDICAS DE EVALUACIÓN, CONTROL, SEGUIMIENTO Y PREVENCIÓN SOBRE EL RECURSO FLORA."/>
    <s v="AUMENTAR EL CONTROL A LOS FACTORES DE DETERIORO DEL ARBOLADO URBANO Y LA FLORA EN BOGOTÁ D.C."/>
    <s v="AUMENTAR LA GESTIÓN PARA CONTROLAR EL TRÁFICO DE LA FLORA MADERABLE Y NO MADERABLE."/>
    <s v="EVALUACIÓN, CONTROL, SEGUIMIENTO Y PREVENCIÓN SOBRE EL ARBOLADO URBANO Y LA FLORA MADERABLE Y NO MADERABLE"/>
    <x v="2"/>
    <s v="O232020200885954"/>
    <s v="SERVICIOS DE PREPARACIÓN DE DOCUMENTOS Y OTROS SERVICIOS ESPECIALIZADOS DE APOYO A OFICINA"/>
    <s v="1-100-F001-VA-RECURSOS DISTRITO"/>
    <n v="0"/>
    <s v="REORIENTACIÓN DE RECURSOS"/>
    <s v="N/A"/>
    <s v="N/A"/>
    <n v="0"/>
    <s v="NO"/>
    <s v="N/A"/>
    <s v="N/A"/>
    <s v="N/A"/>
    <s v="N/A"/>
    <s v="N/A"/>
    <s v="N/A"/>
    <n v="3290000"/>
    <n v="0"/>
    <n v="0"/>
    <n v="0"/>
    <s v="3204053_Servicio de monitoreo y seguimiento de la biodiversidad y los servicios ecosistémicos "/>
    <s v="SERVICIO DE MONITOREO Y SEGUIMIENTO DE LA BIODIVERSIDAD Y LOS SERVICIOS ECOSISTÉMICOS"/>
    <n v="0"/>
    <n v="0"/>
    <s v="SUBDIRECCIÓN DE SILVICULTURA, FLORA Y FAUNA SILVESTRE"/>
    <s v=""/>
    <s v=""/>
    <s v=""/>
    <s v=""/>
    <n v="0"/>
    <s v=""/>
    <s v=""/>
    <n v="0"/>
    <n v="0"/>
    <n v="0"/>
    <s v="SUBDIRECCIÓN CONTRACTUAL"/>
    <s v="CO-DC-11001"/>
    <s v="CARMEN ROCÍO GONZÁLEZ CANTOR - Subdirectora de Silvicultura, Flora y Fauna Silvestre"/>
    <n v="3778917"/>
    <s v="carmen.gonzalez@ambientebogota.gov.co"/>
    <s v="Av Caracas No. 54 - 38"/>
    <s v="NO"/>
    <s v="NO"/>
    <s v="NO"/>
    <s v="Arbolado urbano"/>
    <s v=""/>
    <n v="376030000"/>
    <s v=""/>
    <s v=""/>
    <n v="0"/>
    <s v="ATENDER 100 % DE LOS CONCEPTOS TÉCNICOS QUE RECOMIENDAN ACTUACIONES ADMINISTRATIVAS SANCIONATORIAS DURANTE LA VIGENCIA PARA MEJORAR LA EFICIENCIA DEL PROCESO SANCIONATORIO AMBIENTAL"/>
    <s v=""/>
    <s v=""/>
    <s v=""/>
    <s v=""/>
    <s v=""/>
    <s v=""/>
    <s v=""/>
    <s v=""/>
    <s v="REORIENTACION DE RECURSOS"/>
    <s v=""/>
    <s v=""/>
    <s v=""/>
    <s v="O232020200885954"/>
    <s v=""/>
    <s v=""/>
    <s v=""/>
    <s v="1-100-F001"/>
    <s v=""/>
    <s v=""/>
    <s v=""/>
    <s v=""/>
    <s v=""/>
    <s v="OK"/>
    <n v="0"/>
    <n v="0"/>
    <s v="OK"/>
    <n v="0"/>
    <n v="0"/>
    <s v=""/>
    <n v="0"/>
    <n v="0"/>
    <s v=""/>
    <s v=""/>
    <n v="0"/>
    <s v=""/>
    <n v="2779"/>
    <n v="0"/>
    <s v="Saldo Meta"/>
    <n v="3290000"/>
    <n v="0"/>
  </r>
  <r>
    <s v="1422022_7710"/>
    <s v="2776"/>
    <n v="7710"/>
    <s v="1422022_7710"/>
    <n v="1422022"/>
    <n v="7710"/>
    <s v=""/>
    <n v="2776"/>
    <s v="ATENDER EL 100% DE LOS CONCEPTOS TÉCNICOS QUE RECOMIENDAN ACTUACIONES ADMINISTRATIVAS SANCIONATORIAS DURANTE LA VIGENCIA PARA MEJORAR LA EFICIENCIA DEL PROCESO SANCIONATORIO AMBIENTAL  //  O232020200882120 - SERVICIOS DE ASESORAMIENTO Y REPRESENTACIÓN JURÍDICA RELATIVOS A OTROS CAMPOS DEL DERECHO  //  1-100-F001-VA-RECURSOS DISTRITO"/>
    <s v="O23011602330000007710"/>
    <s v="CONTROL A LOS FACTORES DE DETERIORO DEL ARBOLADO URBANO Y LA FLORA EN BOGOTÁ."/>
    <s v="ARBOLADO URBANO Y FLORA"/>
    <s v="239 - AUMENTAR EN UN 15% LAS ACTUACIONES TÉCNICAS O JURÍDICAS DE EVALUACIÓN, CONTROL, SEGUIMIENTO Y PREVENCIÓN SOBRE EL RECURSO FLORA."/>
    <s v="AUMENTAR EL CONTROL A LOS FACTORES DE DETERIORO DEL ARBOLADO URBANO Y LA FLORA EN BOGOTÁ D.C."/>
    <s v="AUMENTAR LA GESTIÓN PARA CONTROLAR EL TRÁFICO DE LA FLORA MADERABLE Y NO MADERABLE."/>
    <s v="EVALUACIÓN, CONTROL, SEGUIMIENTO Y PREVENCIÓN SOBRE EL ARBOLADO URBANO Y LA FLORA MADERABLE Y NO MADERABLE"/>
    <x v="2"/>
    <s v="O232020200882120"/>
    <s v="SERVICIOS DE ASESORAMIENTO Y REPRESENTACIÓN JURÍDICA RELATIVOS A OTROS CAMPOS DEL DERECHO"/>
    <s v="1-100-F001-VA-RECURSOS DISTRITO"/>
    <n v="0"/>
    <s v="REORIENTACIÓN DE RECURSOS"/>
    <s v="N/A"/>
    <s v="N/A"/>
    <n v="0"/>
    <s v="NO"/>
    <s v="N/A"/>
    <s v="N/A"/>
    <s v="N/A"/>
    <s v="N/A"/>
    <s v="N/A"/>
    <s v="N/A"/>
    <n v="1810000"/>
    <n v="0"/>
    <n v="0"/>
    <n v="0"/>
    <s v="3204053_Servicio de monitoreo y seguimiento de la biodiversidad y los servicios ecosistémicos "/>
    <s v="SERVICIO DE MONITOREO Y SEGUIMIENTO DE LA BIODIVERSIDAD Y LOS SERVICIOS ECOSISTÉMICOS"/>
    <n v="0"/>
    <n v="0"/>
    <s v="SUBDIRECCIÓN DE SILVICULTURA, FLORA Y FAUNA SILVESTRE"/>
    <s v=""/>
    <s v=""/>
    <s v=""/>
    <s v=""/>
    <n v="0"/>
    <s v=""/>
    <s v=""/>
    <n v="0"/>
    <n v="0"/>
    <n v="0"/>
    <s v="SUBDIRECCIÓN CONTRACTUAL"/>
    <s v="CO-DC-11001"/>
    <s v="CARMEN ROCÍO GONZÁLEZ CANTOR - Subdirectora de Silvicultura, Flora y Fauna Silvestre"/>
    <n v="3778917"/>
    <s v="carmen.gonzalez@ambientebogota.gov.co"/>
    <s v="Av Caracas No. 54 - 38"/>
    <s v="NO"/>
    <s v="NO"/>
    <s v="NO"/>
    <s v="Arbolado urbano"/>
    <s v=""/>
    <n v="376030000"/>
    <s v=""/>
    <s v=""/>
    <n v="0"/>
    <s v="ATENDER 100 % DE LOS CONCEPTOS TÉCNICOS QUE RECOMIENDAN ACTUACIONES ADMINISTRATIVAS SANCIONATORIAS DURANTE LA VIGENCIA PARA MEJORAR LA EFICIENCIA DEL PROCESO SANCIONATORIO AMBIENTAL"/>
    <s v=""/>
    <s v=""/>
    <s v=""/>
    <s v=""/>
    <s v=""/>
    <s v=""/>
    <s v=""/>
    <s v=""/>
    <s v="REORIENTACION DE RECURSOS"/>
    <s v=""/>
    <s v=""/>
    <s v=""/>
    <s v="O232020200882120"/>
    <s v=""/>
    <s v=""/>
    <s v=""/>
    <s v="1-100-F001"/>
    <s v=""/>
    <s v=""/>
    <s v=""/>
    <s v=""/>
    <s v=""/>
    <s v="OK"/>
    <n v="0"/>
    <n v="0"/>
    <s v="OK"/>
    <n v="0"/>
    <n v="0"/>
    <s v=""/>
    <n v="0"/>
    <n v="0"/>
    <s v=""/>
    <s v=""/>
    <n v="0"/>
    <s v=""/>
    <n v="2776"/>
    <n v="0"/>
    <s v="Saldo Meta"/>
    <n v="1810000"/>
    <n v="0"/>
  </r>
  <r>
    <s v="1432022_7710"/>
    <s v="176542793"/>
    <n v="7710"/>
    <s v="1432022_7710"/>
    <n v="1432022"/>
    <n v="7710"/>
    <n v="17654"/>
    <n v="2793"/>
    <s v="EJECUTAR 24.000 ACTUACIONES TÉCNICAS O JURÍDICAS DE EVALUACIÓN, CONTROL, SEGUIMIENTO Y PREVENCIÓN SOBRE EL RECURSO FLORA EN EL DISTRITO CAPITAL.  //  O232020200994900 - OTROS SERVICIOS DE PROTECCIÓN DEL MEDIO AMBIENTE N.C.P.  //  1-100-F001-VA-RECURSOS DISTRITO"/>
    <s v="O23011602330000007710"/>
    <s v="CONTROL A LOS FACTORES DE DETERIORO DEL ARBOLADO URBANO Y LA FLORA EN BOGOTÁ."/>
    <s v="ARBOLADO URBANO Y FLORA"/>
    <s v="239 - AUMENTAR EN UN 15% LAS ACTUACIONES TÉCNICAS O JURÍDICAS DE EVALUACIÓN, CONTROL, SEGUIMIENTO Y PREVENCIÓN SOBRE EL RECURSO FLORA."/>
    <s v="AUMENTAR EL CONTROL A LOS FACTORES DE DETERIORO DEL ARBOLADO URBANO Y LA FLORA EN BOGOTÁ D.C."/>
    <s v="AUMENTAR LA GESTIÓN PARA CONTROLAR EL TRÁFICO DE LA FLORA MADERABLE Y NO MADERABLE."/>
    <s v="EVALUACIÓN, CONTROL, SEGUIMIENTO Y PREVENCIÓN SOBRE EL ARBOLADO URBANO Y LA FLORA MADERABLE Y NO MADERABLE"/>
    <x v="1"/>
    <s v="O232020200994900"/>
    <s v="OTROS SERVICIOS DE PROTECCIÓN DEL MEDIO AMBIENTE N.C.P."/>
    <s v="1-100-F001-VA-RECURSOS DISTRITO"/>
    <n v="0"/>
    <s v="ADICIÓN AL CONTRATO DE PRESTACIÓN DE SERVICIOS  PROFESIONALES No. SDA-CPS-20210389, CUYO  OBJETO CONSISTE EN &quot;PRESTAR SERVICIOS PROFESIONALES PARA APOYAR EL DESARROLLO DE LAS ACTUACIONES TÉCNICAS ORIENTADAS A DISMINUIR LA ILEGALIDAD EN EL APROVECHAMIENTO Y COMERCIALIZACIÓN DEL RECURSO FLORA&quot;"/>
    <s v="CCE-16"/>
    <s v="CONTRATACIÓN DIRECTA"/>
    <n v="0"/>
    <s v="NO"/>
    <s v="80111600"/>
    <n v="4"/>
    <n v="4"/>
    <n v="4"/>
    <n v="1"/>
    <n v="8"/>
    <n v="13752000"/>
    <n v="0"/>
    <n v="0"/>
    <n v="0"/>
    <s v="3204053_Servicio de monitoreo y seguimiento de la biodiversidad y los servicios ecosistémicos "/>
    <s v="SERVICIO DE MONITOREO Y SEGUIMIENTO DE LA BIODIVERSIDAD Y LOS SERVICIOS ECOSISTÉMICOS"/>
    <n v="0"/>
    <n v="0"/>
    <s v="SUBDIRECCIÓN DE SILVICULTURA, FLORA Y FAUNA SILVESTRE"/>
    <s v=""/>
    <s v=""/>
    <n v="1731"/>
    <n v="44642"/>
    <n v="13752000"/>
    <s v=""/>
    <s v=" "/>
    <n v="0"/>
    <n v="0"/>
    <n v="3438000"/>
    <s v="SUBDIRECCIÓN CONTRACTUAL"/>
    <s v="CO-DC-11001"/>
    <s v="CARMEN ROCÍO GONZÁLEZ CANTOR - Subdirectora de Silvicultura, Flora y Fauna Silvestre"/>
    <n v="3778917"/>
    <s v="carmen.gonzalez@ambientebogota.gov.co"/>
    <s v="Av Caracas No. 54 - 38"/>
    <s v="SI"/>
    <s v="NO"/>
    <s v="NO"/>
    <s v="Arbolado urbano"/>
    <s v="CD=Contratación Directa"/>
    <n v="934892000"/>
    <s v=" "/>
    <n v="17654"/>
    <n v="0"/>
    <s v="EJECUTAR 24.000 ACTUACIONES TÉCNICAS O JURÍDICAS DE EVALUACIÓN, CONTROL, SEGUIMIENTO Y PREVENCIÓN SOBRE EL RECURSO FLORA EN EL DISTRITO CAPITAL."/>
    <s v="EJECUTAR 24.000 ACTUACIONES TÉCNICAS O JURÍDICAS DE EVALUACIÓN, CONTROL, SEGUIMIENTO Y PREVENCIÓN SOBRE EL RECURSO FLORA EN EL DISTRITO CAPITAL."/>
    <s v="OK"/>
    <s v=""/>
    <s v=""/>
    <s v=""/>
    <s v="N/A"/>
    <s v="LINA MARCELA YAGUE DAVILA"/>
    <s v=""/>
    <s v="ADICION AL CONTRATO DE PRESTACION DE SERVICIOS PROFESIONALES No SDA-CPS-20210389, CUYO OBJETO CONSISTE EN &quot;PRESTAR SERVICIOS PROFESIONALES PARA APOYAR EL DESARROLLO DE LAS ACTUACIONES TECNICAS ORIENTADAS A DISMINUIR LA ILEGALIDAD EN EL APROVECHAMIENTO Y COMERCIALIZACION DEL RECURSO FLORA&quot;"/>
    <s v="ADICION AL CONTRATO DE PRESTACION DE SERVICIOS PROFESIONALES NO SDA-CPS-20210389, CUYO OBJETO CONSISTE EN &quot;PRESTAR SERVICIOS PROFESIONALES PARA APOYAR EL DESARROLLO DE LAS ACTUACIONES TECNICAS ORIENTADAS A DISMINUIR LA ILEGALIDAD EN EL APROVECHAMIENTO Y COMERCIALIZACION DEL RECURSO FLORA&quot;"/>
    <s v="ADICION AL CONTRATO DE PRESTACION DE SERVICIOS PROFESIONALES NOSDA-CPS-20210389, CUYO OBJETO CONSISTE EN &quot;PRESTAR SERVICIOSPROFESIONALES PARA APOYAR EL DESARROLLO DE LAS ACTUACIONES TECNICASORIENTADAS A DISMINUIR LA ILEGALIDAD EN EL APROVECHAMIENTO YCOMERCIALIZACION DEL RECURSO FLORA&quot;"/>
    <s v="OK-PAA-SIPSE-Validar PREDIS"/>
    <s v="O232020200994900"/>
    <s v="O232020200994900"/>
    <s v="O232020200994900"/>
    <s v="OKs"/>
    <s v="1-100-F001"/>
    <s v="1-100-F001"/>
    <s v="1-100-F001"/>
    <s v="OKs"/>
    <n v="1731"/>
    <n v="1731"/>
    <s v="OK"/>
    <n v="13752000"/>
    <n v="13752000"/>
    <s v="OK"/>
    <n v="0"/>
    <n v="0"/>
    <s v=""/>
    <n v="0"/>
    <n v="0"/>
    <s v=""/>
    <s v=""/>
    <n v="0"/>
    <s v="VERIFICACIÓN DE IDONEIDAD Y/O CONFORMACIÓN CARPETA CONTRATO"/>
    <n v="2793"/>
    <n v="2793"/>
    <s v="revisar"/>
    <n v="0"/>
    <n v="13752000"/>
  </r>
  <r>
    <s v="1442022_7710"/>
    <s v="176552793"/>
    <n v="7710"/>
    <s v="1442022_7710"/>
    <n v="1442022"/>
    <n v="7710"/>
    <n v="17655"/>
    <n v="2793"/>
    <s v="EJECUTAR 24.000 ACTUACIONES TÉCNICAS O JURÍDICAS DE EVALUACIÓN, CONTROL, SEGUIMIENTO Y PREVENCIÓN SOBRE EL RECURSO FLORA EN EL DISTRITO CAPITAL.  //  O232020200994900 - OTROS SERVICIOS DE PROTECCIÓN DEL MEDIO AMBIENTE N.C.P.  //  1-100-F001-VA-RECURSOS DISTRITO"/>
    <s v="O23011602330000007710"/>
    <s v="CONTROL A LOS FACTORES DE DETERIORO DEL ARBOLADO URBANO Y LA FLORA EN BOGOTÁ."/>
    <s v="ARBOLADO URBANO Y FLORA"/>
    <s v="239 - AUMENTAR EN UN 15% LAS ACTUACIONES TÉCNICAS O JURÍDICAS DE EVALUACIÓN, CONTROL, SEGUIMIENTO Y PREVENCIÓN SOBRE EL RECURSO FLORA."/>
    <s v="AUMENTAR EL CONTROL A LOS FACTORES DE DETERIORO DEL ARBOLADO URBANO Y LA FLORA EN BOGOTÁ D.C."/>
    <s v="AUMENTAR LA GESTIÓN PARA CONTROLAR EL TRÁFICO DE LA FLORA MADERABLE Y NO MADERABLE."/>
    <s v="EVALUACIÓN, CONTROL, SEGUIMIENTO Y PREVENCIÓN SOBRE EL ARBOLADO URBANO Y LA FLORA MADERABLE Y NO MADERABLE"/>
    <x v="1"/>
    <s v="O232020200994900"/>
    <s v="OTROS SERVICIOS DE PROTECCIÓN DEL MEDIO AMBIENTE N.C.P."/>
    <s v="1-100-F001-VA-RECURSOS DISTRITO"/>
    <n v="0"/>
    <s v="ADICIÓN AL CONTRATO DE PRESTACIÓN DE SERVICIOS  PROFESIONALES No. SDA-CPS-20210109, CUYO  OBJETO CONSISTE EN &quot;PRESTAR SERVICIOS PROFESIONALES PARA APOYAR LAS ACTUACIONES TÉCNICAS RELACIONADAS CON LA EVALUACIÓN, CONTROL, SEGUIMIENTO Y PREVENCION PARA DISMINUIR EL NÚMERO DE EMPRESAS FORESTALES NO REGISTRADAS O QUE INCUMPLAN LA NORMATIVIDAD VIGENTE.&quot;"/>
    <s v="CCE-16"/>
    <s v="CONTRATACIÓN DIRECTA"/>
    <n v="0"/>
    <s v="NO"/>
    <s v="80111600"/>
    <n v="3"/>
    <n v="4"/>
    <n v="4"/>
    <n v="1"/>
    <n v="8"/>
    <n v="13752000"/>
    <n v="0"/>
    <n v="0"/>
    <n v="0"/>
    <s v="3204053_Servicio de monitoreo y seguimiento de la biodiversidad y los servicios ecosistémicos "/>
    <s v="SERVICIO DE MONITOREO Y SEGUIMIENTO DE LA BIODIVERSIDAD Y LOS SERVICIOS ECOSISTÉMICOS"/>
    <n v="0"/>
    <n v="0"/>
    <s v="SUBDIRECCIÓN DE SILVICULTURA, FLORA Y FAUNA SILVESTRE"/>
    <s v=""/>
    <s v=""/>
    <n v="1730"/>
    <n v="44638"/>
    <n v="13752000"/>
    <s v=""/>
    <s v=" "/>
    <n v="0"/>
    <n v="0"/>
    <n v="3438000"/>
    <s v="SUBDIRECCIÓN CONTRACTUAL"/>
    <s v="CO-DC-11001"/>
    <s v="CARMEN ROCÍO GONZÁLEZ CANTOR - Subdirectora de Silvicultura, Flora y Fauna Silvestre"/>
    <n v="3778917"/>
    <s v="carmen.gonzalez@ambientebogota.gov.co"/>
    <s v="Av Caracas No. 54 - 38"/>
    <s v="SI"/>
    <s v="NO"/>
    <s v="NO"/>
    <s v="Arbolado urbano"/>
    <s v="CD=Contratación Directa"/>
    <n v="934892000"/>
    <s v=" "/>
    <n v="17655"/>
    <n v="0"/>
    <s v="EJECUTAR 24.000 ACTUACIONES TÉCNICAS O JURÍDICAS DE EVALUACIÓN, CONTROL, SEGUIMIENTO Y PREVENCIÓN SOBRE EL RECURSO FLORA EN EL DISTRITO CAPITAL."/>
    <s v="EJECUTAR 24.000 ACTUACIONES TÉCNICAS O JURÍDICAS DE EVALUACIÓN, CONTROL, SEGUIMIENTO Y PREVENCIÓN SOBRE EL RECURSO FLORA EN EL DISTRITO CAPITAL."/>
    <s v="OK"/>
    <s v=""/>
    <s v=""/>
    <s v=""/>
    <s v="N/A"/>
    <s v="LEIDY CAROLINA CORREA GUAUQUE "/>
    <s v=""/>
    <s v="ADICION AL CONTRATO DE PRESTACION DE SERVICIOS PROFESIONALES No SDA-CPS-20210109, CUYO OBJETO CONSISTE EN &quot;PRESTAR SERVICIOS PROFESIONALES PARA APOYAR LAS ACTUACIONES TECNICAS RELACIONADAS CON LA EVALUACION, CONTROL, SEGUIMIENTO Y PREVENCION PARA DISMINUIR EL NUMERO DE EMPRESAS FORESTALES NO REGISTRADAS O QUE INCUMPLAN LA NORMATIVIDAD VIGENTE&quot;"/>
    <s v="ADICION AL CONTRATO DE PRESTACION DE SERVICIOS PROFESIONALES NO SDA-CPS-20210109, CUYO OBJETO CONSISTE EN &quot;PRESTAR SERVICIOS PROFESIONALES PARA APOYAR LAS ACTUACIONES TECNICAS RELACIONADAS CON LA EVALUACION, CONTROL, SEGUIMIENTO Y PREVENCION PARA DISMINUIR EL NUMERO DE EMPRESAS FORESTALES NO REGISTRADAS O QUE INCUMPLAN LA NORMATIVIDAD VIGENTE&quot;"/>
    <s v="ADICION AL CONTRATO DE PRESTACION DE SERVICIOS PROFESIONALES NO SDA-CPS-20210109, CUYO OBJETO CONSISTE EN &quot;PRESTAR SERVICIOS PROFESIONALES PARA APOYAR LAS ACTUACIONES TECNICAS RELACIONADAS CON LA EVALUACION, CONTROL, SEGUIMIENTO Y PREVENCION PARA DISMINUIR EL NUMERO FORESTALES NO REGISTRADAS O QUE INCUMPLAN LA NORMATIVIDAD"/>
    <s v="OK-PAA-SIPSE-Validar PREDIS"/>
    <s v="O232020200994900"/>
    <s v="O232020200994900"/>
    <s v="O232020200994900"/>
    <s v="OKs"/>
    <s v="1-100-F001"/>
    <s v="1-100-F001"/>
    <s v="1-100-F001"/>
    <s v="OKs"/>
    <n v="1730"/>
    <n v="1730"/>
    <s v="OK"/>
    <n v="13752000"/>
    <n v="13752000"/>
    <s v="OK"/>
    <n v="0"/>
    <n v="0"/>
    <s v=""/>
    <n v="0"/>
    <n v="0"/>
    <s v=""/>
    <s v=""/>
    <n v="0"/>
    <s v="VERIFICACIÓN DE IDONEIDAD Y/O CONFORMACIÓN CARPETA CONTRATO"/>
    <n v="2793"/>
    <n v="2793"/>
    <s v="revisar"/>
    <n v="0"/>
    <n v="1375200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83744897-6938-465A-AF56-6825F842745B}" name="TablaDinámica1" cacheId="2"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location ref="C8:G12" firstHeaderRow="0" firstDataRow="1" firstDataCol="1"/>
  <pivotFields count="107">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4">
        <item x="2"/>
        <item x="0"/>
        <item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numFmtId="44"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numFmtId="44" showAll="0"/>
    <pivotField showAll="0"/>
    <pivotField showAll="0"/>
    <pivotField showAll="0"/>
    <pivotField showAll="0"/>
    <pivotField showAll="0"/>
    <pivotField dataField="1" numFmtId="44" showAll="0"/>
    <pivotField showAll="0"/>
    <pivotField showAll="0"/>
    <pivotField dataField="1" numFmtId="44" showAll="0"/>
    <pivotField showAll="0"/>
    <pivotField showAll="0"/>
    <pivotField showAll="0"/>
    <pivotField showAll="0"/>
    <pivotField numFmtId="44" showAll="0"/>
    <pivotField numFmtId="44" showAll="0"/>
  </pivotFields>
  <rowFields count="1">
    <field x="16"/>
  </rowFields>
  <rowItems count="4">
    <i>
      <x/>
    </i>
    <i>
      <x v="1"/>
    </i>
    <i>
      <x v="2"/>
    </i>
    <i t="grand">
      <x/>
    </i>
  </rowItems>
  <colFields count="1">
    <field x="-2"/>
  </colFields>
  <colItems count="4">
    <i>
      <x/>
    </i>
    <i i="1">
      <x v="1"/>
    </i>
    <i i="2">
      <x v="2"/>
    </i>
    <i i="3">
      <x v="3"/>
    </i>
  </colItems>
  <dataFields count="4">
    <dataField name="Suma de VALOR TOTAL ESTIMADO VIGENCIA ACTUAL" fld="32" baseField="0" baseItem="0"/>
    <dataField name="Suma de Valor CDP BD" fld="91" baseField="0" baseItem="0"/>
    <dataField name="Suma de Valor RP BD" fld="97" baseField="0" baseItem="0"/>
    <dataField name="Suma de Giros BD" fld="100" baseField="0" baseItem="0"/>
  </dataFields>
  <formats count="2">
    <format dxfId="1">
      <pivotArea outline="0" collapsedLevelsAreSubtotals="1" fieldPosition="0"/>
    </format>
    <format dxfId="0">
      <pivotArea dataOnly="0" labelOnly="1" outline="0" fieldPosition="0">
        <references count="1">
          <reference field="4294967294" count="4">
            <x v="0"/>
            <x v="1"/>
            <x v="2"/>
            <x v="3"/>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6DF72E8-DB2B-4ECE-A5DF-7FA83CD9E9CA}" name="Tabla2" displayName="Tabla2" ref="A1:DC145" totalsRowShown="0" headerRowDxfId="110" dataDxfId="109">
  <autoFilter ref="A1:DC145" xr:uid="{68A59722-221A-4DCE-8E02-DB9F3DE9A49E}">
    <filterColumn colId="105">
      <filters>
        <filter val="$ 1.323.000,00"/>
        <filter val="$ 1.618.000,00"/>
        <filter val="$ 1.786.000,00"/>
        <filter val="$ 1.810.000,00"/>
        <filter val="$ 1.950.000,00"/>
        <filter val="$ 15.652.000,00"/>
        <filter val="$ 17.636.000,00"/>
        <filter val="$ 18.000.000,00"/>
        <filter val="$ 19.790.000,00"/>
        <filter val="$ 199.000,00"/>
        <filter val="$ 2.229.000,00"/>
        <filter val="$ 2.234.000,00"/>
        <filter val="$ 2.924.000,00"/>
        <filter val="$ 3.143.000,00"/>
        <filter val="$ 3.290.000,00"/>
        <filter val="$ 3.632.000,00"/>
        <filter val="$ 30.360.000,00"/>
        <filter val="$ 45.540.000,00"/>
        <filter val="$ 6.270.000,00"/>
        <filter val="$ 8.000.000,00"/>
        <filter val="$ 8.862.000,00"/>
        <filter val="$ 950.000,00"/>
      </filters>
    </filterColumn>
  </autoFilter>
  <tableColumns count="107">
    <tableColumn id="1" xr3:uid="{B081FC63-5E1F-485F-9E58-1255738D1CB8}" name="ID_Proyecto" dataDxfId="108"/>
    <tableColumn id="2" xr3:uid="{2BDCB6FB-08E8-4BDF-83CC-577360733537}" name="ACT-SIPSE" dataDxfId="107"/>
    <tableColumn id="3" xr3:uid="{DD3DF050-F7AB-4DC3-9CD3-3CD6529C1591}" name="RUBRO" dataDxfId="106"/>
    <tableColumn id="4" xr3:uid="{E56FB526-DDD0-4072-9A40-E0E3C87784E5}" name="ID" dataDxfId="105"/>
    <tableColumn id="5" xr3:uid="{68C2DBBC-AC30-4343-BEC5-0389B8DA9C40}" name=" ID PLAN" dataDxfId="104"/>
    <tableColumn id="6" xr3:uid="{9FF5F10C-33F2-4080-B2F3-141BCED9334A}" name="RUBRO PPTAL 2" dataDxfId="103"/>
    <tableColumn id="7" xr3:uid="{5634D389-C3B6-4FEC-82DB-B857CD9A2C6F}" name="SOLICITUD PROCESO SIPSE" dataDxfId="102"/>
    <tableColumn id="8" xr3:uid="{0F61A64B-D96E-4E3F-A8D5-1893E222DB2D}" name=" ACTIVIDAD SIPSE (CÓDIGO)" dataDxfId="101"/>
    <tableColumn id="9" xr3:uid="{B4A5B55A-F7CC-4DAD-8727-5B0A185C1E30}" name=" DESCRIPCIÓN ACTIVIDAD SIPSE" dataDxfId="100"/>
    <tableColumn id="10" xr3:uid="{3B6F9F41-5ACA-402C-813E-1B0419281C3B}" name="RUBRO PPTAL 1" dataDxfId="99"/>
    <tableColumn id="11" xr3:uid="{937EF549-2DF6-4FC3-8D70-9B3BAFF217C0}" name="NOMBRE PROYECTO" dataDxfId="98"/>
    <tableColumn id="12" xr3:uid="{17B80F60-5A02-4CE0-979A-3ACBE9BC8575}" name="ABREVIATURA NOMBRE PROYECTO " dataDxfId="97"/>
    <tableColumn id="13" xr3:uid="{6F3D4A92-AF13-4851-8FA3-33D2F3F9BDE2}" name=" META PDD" dataDxfId="96"/>
    <tableColumn id="14" xr3:uid="{C2C15833-642D-49E8-8837-E6BF83C7AFD7}" name=" OBJETIVO GENERAL" dataDxfId="95"/>
    <tableColumn id="15" xr3:uid="{6CB50583-298F-4C70-83F3-007642FF3BB8}" name="OBJETIVO ESPECIFICO" dataDxfId="94"/>
    <tableColumn id="16" xr3:uid="{C2587398-0546-418F-AA51-A24E26E4B702}" name="LÍNEA" dataDxfId="93"/>
    <tableColumn id="17" xr3:uid="{CDEC1689-9685-44F1-BAE8-C960223315FE}" name="META PROYECTO" dataDxfId="92"/>
    <tableColumn id="18" xr3:uid="{CF415A15-6F74-4F3B-BB3C-D4081D39F555}" name="CÓDIGO POSICIÓN PRESUPUESTARIA" dataDxfId="91"/>
    <tableColumn id="19" xr3:uid="{8B6475FF-60BD-4615-AFA0-6AC449D06EF1}" name="DESCRIPCIÓN POSICIÓN PRESUPUESTARIA" dataDxfId="90"/>
    <tableColumn id="20" xr3:uid="{30C4B4F9-553F-49F2-8278-7BA3A1B850C1}" name=" FUENTE FINANCIACIÓN (CÓDIGO Y NOMBRE)" dataDxfId="89"/>
    <tableColumn id="21" xr3:uid="{1CDC59CB-DFD5-42DC-9438-F4D62329013B}" name="CÓDIGO SECOP FUENTE DE LOS RECURSOS" dataDxfId="88"/>
    <tableColumn id="22" xr3:uid="{3D42B0E2-4F7F-4468-B5EE-19E266727141}" name=" OBJETO" dataDxfId="87"/>
    <tableColumn id="23" xr3:uid="{6E09A511-2F60-425B-AC71-0E783E3320A2}" name="CÓDIGO SECOP MODALIDAD DE SELECCIÓN" dataDxfId="86"/>
    <tableColumn id="24" xr3:uid="{5A3C2309-2F6C-40D7-8151-7014FABBD6D3}" name="MODALIDAD DE SELECCIÓN - NOMBRE" dataDxfId="85"/>
    <tableColumn id="25" xr3:uid="{786545AE-3058-43D1-819B-D8A12E93877B}" name="TIPO DE COMPROMISO" dataDxfId="84"/>
    <tableColumn id="26" xr3:uid="{9D399DD5-5291-42C9-8C8F-5D445192776F}" name="CORRESPONDE A TALENTO HUMANO (SI/NO)" dataDxfId="83"/>
    <tableColumn id="27" xr3:uid="{D9FE8B0A-7652-4422-89C8-C6DB1C77CF4A}" name="CÓDIGO UNSPSC" dataDxfId="82"/>
    <tableColumn id="28" xr3:uid="{4D101DE4-B911-4B81-8CA1-9003AF7D5E84}" name=" FECHA ESTIMADA DE PRESENTACIÓN DE PROCESO DE SELECCIÓN (MES)" dataDxfId="81"/>
    <tableColumn id="29" xr3:uid="{F3273C4A-B2B2-4FD1-AF09-F9F23AD441C2}" name="FECHA ESTIMADA DE INICIO DE PROCESO DE SELECCIÓN (MES)" dataDxfId="80"/>
    <tableColumn id="30" xr3:uid="{89DD09A1-1650-4894-896F-DA5A56CC8358}" name="PLAZO DEL CONTRATO" dataDxfId="79"/>
    <tableColumn id="31" xr3:uid="{FE35794E-E1A6-4C60-939B-A3B701C17367}" name="CÓDIGO SECOP DURACIÓN ESTIMADO DEL CONTRATO_x000a_(INTERVALO: &quot;0&quot; DÍAS, &quot;1&quot; MESES, &quot;2&quot; AÑOS)" dataDxfId="78"/>
    <tableColumn id="32" xr3:uid="{3C6F743D-C50D-44F4-8944-18A40D917FBB}" name="FECHA TERMINACIÓN ESTIMADA" dataDxfId="77"/>
    <tableColumn id="33" xr3:uid="{01AA7BD2-D3CE-4F68-A182-CBFFD91C3F6A}" name="VALOR TOTAL ESTIMADO VIGENCIA ACTUAL" dataDxfId="76"/>
    <tableColumn id="34" xr3:uid="{8DB0857D-03FC-4D93-896D-6D00550628AC}" name="CÓDIGO SECOP REQUIERE VIGENCIAS FUTURAS" dataDxfId="75"/>
    <tableColumn id="35" xr3:uid="{E786BBB6-D634-4BC7-B04B-D1C27F91D7E0}" name="VALOR VIGENCIAS FUTURAS (AUTORIZADA)" dataDxfId="74"/>
    <tableColumn id="36" xr3:uid="{818E93DE-7062-478A-AB73-A1D36BA3787C}" name="CÓDIGO SECOP ESTADO DE SOLICITUD DE VIGENCIAS FUTURAS" dataDxfId="73"/>
    <tableColumn id="37" xr3:uid="{01EE7612-07F9-4828-86FA-C05BFF0770D9}" name="CÓDIGO PRODUCTO MGA" dataDxfId="72"/>
    <tableColumn id="38" xr3:uid="{D4198D8D-E9DE-4DA7-A7DB-58F1346273D3}" name="NOMBRE PRODUCTO MGA" dataDxfId="71"/>
    <tableColumn id="39" xr3:uid="{1F2AA7D2-7DFA-4587-961E-013C892FC4D9}" name="CÓDIGO PMR" dataDxfId="70"/>
    <tableColumn id="40" xr3:uid="{9F50647C-6AF3-41F8-8C1E-15F5F0F223E4}" name="NOMBRE PMR" dataDxfId="69"/>
    <tableColumn id="41" xr3:uid="{C25ADB84-6300-414C-9406-74B8DE001744}" name="DEPENDENCIA (SUPERVISIÓN)" dataDxfId="68"/>
    <tableColumn id="42" xr3:uid="{8FADCA2C-2288-4709-8DE5-A10B0C7B3B25}" name="NOMBRE DEL CONTRATISTA" dataDxfId="67"/>
    <tableColumn id="43" xr3:uid="{F8C87C64-1A41-443B-9EEF-3580325A9C73}" name="NO DE CONTRATO" dataDxfId="66"/>
    <tableColumn id="44" xr3:uid="{F9249934-E4E3-411A-8965-C2F1470A7140}" name="NUMERO CDP" dataDxfId="65"/>
    <tableColumn id="45" xr3:uid="{8372A9F9-C8BB-47F9-B40C-288424C29C5A}" name="FECHA CDP" dataDxfId="64"/>
    <tableColumn id="46" xr3:uid="{95AAF6E3-26E0-4FD7-9315-3A486D28F4A5}" name="VALOR CDP" dataDxfId="63"/>
    <tableColumn id="47" xr3:uid="{51826EC9-1650-4177-B6DB-9E97991A0486}" name="NUMERO RP" dataDxfId="62"/>
    <tableColumn id="48" xr3:uid="{17798A46-F7B0-4059-A865-E3AC9B27A656}" name="FECHA RP" dataDxfId="61"/>
    <tableColumn id="49" xr3:uid="{4D1A522C-4191-4A2E-A469-6AD0094D2972}" name="VALOR DE RP" dataDxfId="60"/>
    <tableColumn id="50" xr3:uid="{0F072587-531F-490E-BE66-8B6798101B09}" name="FECHA ACTA DE INICIO CONTRATO" dataDxfId="59"/>
    <tableColumn id="51" xr3:uid="{D338B031-2C0B-4A7D-A0AF-BECC381C29E5}" name="VALOR MENSUAL DEL CONTRATO" dataDxfId="58"/>
    <tableColumn id="52" xr3:uid="{2529DDAF-26AB-4623-9306-74D1F79E7D63}" name="UNIDAD DE CONTRATACIÓN (REFERENCIA)" dataDxfId="57"/>
    <tableColumn id="53" xr3:uid="{4442BFDB-2DB6-414F-8642-A456AFFB0FB2}" name="UBICACIÓN" dataDxfId="56"/>
    <tableColumn id="54" xr3:uid="{851B12BB-2D63-4405-AACB-C4B13EC7B331}" name="NOMBRE DEL RESPONSABLE" dataDxfId="55"/>
    <tableColumn id="55" xr3:uid="{7A8A8470-D3FF-4557-980C-714FB5F93DE8}" name="TELÉFONO DEL RESPONSABLE" dataDxfId="54"/>
    <tableColumn id="56" xr3:uid="{A90AC2D8-5D9F-4672-9071-5E341E818D1C}" name="CORREO ELECTRÓNICO DEL RESPONSABLE" dataDxfId="53"/>
    <tableColumn id="57" xr3:uid="{E623AF32-1576-454B-A61C-0D687789AD8E}" name="DIRECCIÓN" dataDxfId="52"/>
    <tableColumn id="58" xr3:uid="{CCB576F6-EA74-42F7-9054-5A15BEFD505D}" name="CORRESPONDE A ADICIÓN (SI/NO)" dataDxfId="51"/>
    <tableColumn id="59" xr3:uid="{2B2A5096-1CDB-4E33-9BC3-B2CFEF822A74}" name="CORRESPONDE A BOLSAS (SI/NO) " dataDxfId="50"/>
    <tableColumn id="60" xr3:uid="{244F786B-EC29-4D05-A064-BFB6DDFB4465}" name="PROGRAMACIÓN DE PASIVOS 2022 (SI/NO)" dataDxfId="49"/>
    <tableColumn id="61" xr3:uid="{A3E13B15-EC1E-4EBC-913A-35AB4FA8EAE0}" name="TEMA" dataDxfId="48"/>
    <tableColumn id="62" xr3:uid="{785FACEC-BB1B-40D3-B49D-9F42612CF8A7}" name="MODALIDAD" dataDxfId="47"/>
    <tableColumn id="63" xr3:uid="{E931B60E-2AB7-411F-B655-9149A61D9ADB}" name="PROGRAMADO META SIPSE" dataDxfId="46"/>
    <tableColumn id="64" xr3:uid="{185D9BDD-5B2F-4574-85B3-DDBF0E0432A3}" name="MODALIDAD SIPSE" dataDxfId="45"/>
    <tableColumn id="65" xr3:uid="{B6CD01F1-60DC-40EC-9C1D-CA14AAF24455}" name="Proceso SIPSE" dataDxfId="44"/>
    <tableColumn id="66" xr3:uid="{4E89572A-A6B5-44E3-A79C-6999C54F5FE8}" name="ValorenTrAmiteSIPSE" dataDxfId="43"/>
    <tableColumn id="67" xr3:uid="{E225E1E4-A287-49DA-BCCE-48C6AD81AD93}" name="MetaPAA" dataDxfId="42"/>
    <tableColumn id="68" xr3:uid="{0BF77780-428E-43A8-841A-3BB1363C27CB}" name="MetaSIPSE" dataDxfId="41"/>
    <tableColumn id="69" xr3:uid="{8B41508F-660F-4482-BF9E-8C82AA00F8C2}" name="ValidaMETA" dataDxfId="40"/>
    <tableColumn id="70" xr3:uid="{2F6DB1FE-6591-4341-ADE4-72E3ACCDDE5B}" name="# de Contrato SIPSE" dataDxfId="39"/>
    <tableColumn id="71" xr3:uid="{DBBCFF4F-A5AA-4CB5-9EA8-64A68C7002F0}" name="#Contrato BD" dataDxfId="38"/>
    <tableColumn id="72" xr3:uid="{53D0A8CD-8A85-44EE-84F3-3BDA1CF91F47}" name="Valida CONTRATO" dataDxfId="37"/>
    <tableColumn id="73" xr3:uid="{24B96393-331C-4812-9BFC-467764D4A90D}" name="Beneficiario SIPSE" dataDxfId="36"/>
    <tableColumn id="74" xr3:uid="{84C26753-6BC4-421C-8E73-5F965D785659}" name="Beneficiario BD" dataDxfId="35"/>
    <tableColumn id="75" xr3:uid="{976F0917-7B42-4B6F-A3C7-633CB0391011}" name="Valida Beneficiario" dataDxfId="34"/>
    <tableColumn id="76" xr3:uid="{974765F4-47EE-4DAD-8633-429C98D97928}" name="Objeto PAA" dataDxfId="33"/>
    <tableColumn id="77" xr3:uid="{7C8EE3A3-5109-4D2C-85B4-55D955DB9D56}" name="Objeto SIPSE" dataDxfId="32"/>
    <tableColumn id="78" xr3:uid="{859E0C82-4CA2-4CD9-B377-04A33F939AA0}" name="Objeto BD" dataDxfId="31"/>
    <tableColumn id="79" xr3:uid="{D087004F-046C-483D-B607-06E69A4FD188}" name="Valida OBJETO" dataDxfId="30"/>
    <tableColumn id="80" xr3:uid="{C14CAC5A-7290-4CB8-A633-8752E183A43E}" name="ConceptodeGastoPAA" dataDxfId="29"/>
    <tableColumn id="81" xr3:uid="{BC6DCA55-BB8D-4980-B687-76B0B7738BA7}" name="Concepto de Gasto SIPSE" dataDxfId="28"/>
    <tableColumn id="82" xr3:uid="{CC493941-BBD4-42A9-B6C0-150D9CC54671}" name="Concepto de gasto BD" dataDxfId="27"/>
    <tableColumn id="83" xr3:uid="{E7FC612D-5B87-4C82-8DFA-42400D32045C}" name="Valida CONCEPTO" dataDxfId="26"/>
    <tableColumn id="84" xr3:uid="{A3240917-95BA-4F34-8E53-4F2124E591B5}" name="Fuente PAA" dataDxfId="25"/>
    <tableColumn id="85" xr3:uid="{5DEFA840-6B85-4D2D-B4C6-6D86A08B4858}" name="Fuente SIPSE" dataDxfId="24"/>
    <tableColumn id="86" xr3:uid="{64F9392B-0151-40BD-901E-1B7904A62A1A}" name="Fuente BD" dataDxfId="23"/>
    <tableColumn id="87" xr3:uid="{F9FD8F60-BD45-4531-905F-40D597FC282D}" name="Valida FUENTE" dataDxfId="22"/>
    <tableColumn id="88" xr3:uid="{E00C1369-895F-4CC1-BCEA-EA4921CC3BED}" name="# de CDP SIPSE" dataDxfId="21"/>
    <tableColumn id="89" xr3:uid="{D8607E37-3C97-43D3-BDD2-12477ACFBBDB}" name="# de CDP BD" dataDxfId="20"/>
    <tableColumn id="90" xr3:uid="{3A98ABFF-5602-43AE-9D2F-7D42B55CC315}" name="Valida # de CDP" dataDxfId="19"/>
    <tableColumn id="91" xr3:uid="{32A0543F-9836-4D5B-B9F1-7FED6BDAB571}" name="Valor de CDP SIPSE" dataDxfId="18"/>
    <tableColumn id="92" xr3:uid="{D77B0E28-C313-4FE7-A517-256A8DC19FD1}" name="Valor CDP BD" dataDxfId="17"/>
    <tableColumn id="93" xr3:uid="{DF672659-296F-4613-A979-4CE8397CD0B5}" name="Valida valor CDP" dataDxfId="16"/>
    <tableColumn id="94" xr3:uid="{BA9E8698-7999-4DEE-BABE-1507F86CE09D}" name="# RP SIPSE" dataDxfId="15"/>
    <tableColumn id="95" xr3:uid="{091D974C-9738-4CC3-98C6-AB73DD39CC7D}" name="# de RP BD" dataDxfId="14"/>
    <tableColumn id="96" xr3:uid="{0647919F-9011-454E-BF9A-B446C4C9AD0D}" name="Valida # de RP" dataDxfId="13"/>
    <tableColumn id="97" xr3:uid="{0C70F4D9-A15E-4423-9BFE-E729C41EDEFD}" name="Valor RP SIPSE" dataDxfId="12"/>
    <tableColumn id="98" xr3:uid="{2B5396FE-FF56-44E3-B496-EACF8A91B219}" name="Valor RP BD" dataDxfId="11"/>
    <tableColumn id="99" xr3:uid="{4F5B6076-B5E9-440D-8586-CD64A1062954}" name="Segunda validación" dataDxfId="10"/>
    <tableColumn id="100" xr3:uid="{8348F6E5-4411-4C08-AF9A-131FC78FF361}" name="Valida Valor de RP" dataDxfId="9"/>
    <tableColumn id="101" xr3:uid="{FD4C721B-4FF3-47DE-A888-A0E34436D0D4}" name="Giros BD" dataDxfId="8"/>
    <tableColumn id="102" xr3:uid="{DB333627-34CB-4370-9230-7F19F16D01D2}" name="ESTACIÓN SIPSE" dataDxfId="7"/>
    <tableColumn id="103" xr3:uid="{66E99E61-5307-49DE-AE0B-F34AD8951883}" name="Actividad PAA" dataDxfId="6"/>
    <tableColumn id="104" xr3:uid="{314B03D2-1224-49CC-A1C8-DA7C1E4B2B7F}" name="Actividad SIPSE" dataDxfId="5"/>
    <tableColumn id="105" xr3:uid="{157EA92F-C283-476E-96CA-A62835884962}" name="Estado" dataDxfId="4"/>
    <tableColumn id="107" xr3:uid="{EF8A9372-5F64-4BCE-A95B-E73D1B50FCF1}" name="VAR PAA vs CDP" dataDxfId="3">
      <calculatedColumnFormula>+Tabla2[[#This Row],[VALOR TOTAL ESTIMADO VIGENCIA ACTUAL]]-Tabla2[[#This Row],[Valor CDP BD]]</calculatedColumnFormula>
    </tableColumn>
    <tableColumn id="106" xr3:uid="{18B3B0B6-1460-4049-AC83-CE99831FBF7F}" name="VAR CDP vs RP" dataDxfId="2">
      <calculatedColumnFormula>+Tabla2[[#This Row],[Valor CDP BD]]-Tabla2[[#This Row],[Valor RP BD]]</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F21"/>
  <sheetViews>
    <sheetView showGridLines="0" tabSelected="1" topLeftCell="A3" zoomScale="48" zoomScaleNormal="48" zoomScaleSheetLayoutView="70" zoomScalePageLayoutView="70" workbookViewId="0">
      <selection activeCell="D13" sqref="D13"/>
    </sheetView>
  </sheetViews>
  <sheetFormatPr baseColWidth="10" defaultColWidth="10.85546875" defaultRowHeight="15" x14ac:dyDescent="0.25"/>
  <cols>
    <col min="1" max="1" width="6" style="1" customWidth="1"/>
    <col min="2" max="3" width="8.85546875" style="1" customWidth="1"/>
    <col min="4" max="4" width="51.140625" style="1" customWidth="1"/>
    <col min="5" max="5" width="7.42578125" style="1" customWidth="1"/>
    <col min="6" max="6" width="32.140625" style="1" customWidth="1"/>
    <col min="7" max="7" width="17.7109375" style="1" customWidth="1"/>
    <col min="8" max="8" width="23.42578125" style="1" customWidth="1"/>
    <col min="9" max="9" width="16.28515625" style="11" customWidth="1"/>
    <col min="10" max="10" width="21" style="14" hidden="1" customWidth="1"/>
    <col min="11" max="24" width="12.7109375" style="14" hidden="1" customWidth="1"/>
    <col min="25" max="27" width="17.140625" style="14" hidden="1" customWidth="1"/>
    <col min="28" max="29" width="22.85546875" style="14" customWidth="1"/>
    <col min="30" max="30" width="15.7109375" style="14" hidden="1" customWidth="1"/>
    <col min="31" max="54" width="12.7109375" style="14" hidden="1" customWidth="1"/>
    <col min="55" max="55" width="18.28515625" style="14" hidden="1" customWidth="1"/>
    <col min="56" max="57" width="23" style="14" hidden="1" customWidth="1"/>
    <col min="58" max="59" width="23" style="14" customWidth="1"/>
    <col min="60" max="60" width="15.42578125" style="14" customWidth="1"/>
    <col min="61" max="66" width="10.7109375" style="14" customWidth="1"/>
    <col min="67" max="84" width="10.7109375" style="14" hidden="1" customWidth="1"/>
    <col min="85" max="85" width="15" style="14" customWidth="1"/>
    <col min="86" max="86" width="14.7109375" style="14" customWidth="1"/>
    <col min="87" max="87" width="15.42578125" style="14" customWidth="1"/>
    <col min="88" max="88" width="15" style="14" customWidth="1"/>
    <col min="89" max="89" width="15.42578125" style="14" customWidth="1"/>
    <col min="90" max="90" width="15.28515625" style="14" customWidth="1"/>
    <col min="91" max="114" width="10.7109375" style="14" hidden="1" customWidth="1"/>
    <col min="115" max="115" width="15" style="14" hidden="1" customWidth="1"/>
    <col min="116" max="116" width="14.7109375" style="14" hidden="1" customWidth="1"/>
    <col min="117" max="117" width="15.42578125" style="14" hidden="1" customWidth="1"/>
    <col min="118" max="118" width="15" style="14" hidden="1" customWidth="1"/>
    <col min="119" max="119" width="15.42578125" style="14" hidden="1" customWidth="1"/>
    <col min="120" max="120" width="14.42578125" style="14" customWidth="1"/>
    <col min="121" max="129" width="10.7109375" style="14" hidden="1" customWidth="1"/>
    <col min="130" max="149" width="15.42578125" style="14" hidden="1" customWidth="1"/>
    <col min="150" max="150" width="24.28515625" style="1" customWidth="1"/>
    <col min="151" max="151" width="17.7109375" style="1" customWidth="1"/>
    <col min="152" max="152" width="17.140625" style="1" customWidth="1"/>
    <col min="153" max="153" width="25.140625" style="1" customWidth="1"/>
    <col min="154" max="154" width="22.85546875" style="1" customWidth="1"/>
    <col min="155" max="155" width="84.28515625" style="1" customWidth="1"/>
    <col min="156" max="156" width="20.28515625" style="1" customWidth="1"/>
    <col min="157" max="157" width="25.7109375" style="1" customWidth="1"/>
    <col min="158" max="158" width="86.7109375" style="1" customWidth="1"/>
    <col min="159" max="159" width="30.140625" style="1" customWidth="1"/>
    <col min="160" max="160" width="53.140625" style="429" customWidth="1"/>
    <col min="161" max="16384" width="10.85546875" style="1"/>
  </cols>
  <sheetData>
    <row r="1" spans="1:162" ht="15.75" thickBot="1" x14ac:dyDescent="0.3">
      <c r="C1" s="3"/>
      <c r="D1" s="3"/>
      <c r="E1" s="3"/>
      <c r="F1" s="3"/>
      <c r="G1" s="3"/>
      <c r="H1" s="3"/>
      <c r="I1" s="10"/>
      <c r="J1" s="10"/>
      <c r="K1" s="10"/>
      <c r="L1" s="10"/>
      <c r="M1" s="10"/>
      <c r="N1" s="10"/>
      <c r="O1" s="10"/>
      <c r="P1" s="10"/>
      <c r="Q1" s="10"/>
      <c r="R1" s="10"/>
      <c r="S1" s="10"/>
      <c r="T1" s="10"/>
      <c r="U1" s="10"/>
      <c r="V1" s="10"/>
      <c r="W1" s="10"/>
      <c r="X1" s="10"/>
      <c r="Y1" s="10"/>
      <c r="Z1" s="10"/>
      <c r="AA1" s="10"/>
      <c r="AB1" s="10"/>
      <c r="AC1" s="10"/>
      <c r="AD1" s="10"/>
      <c r="AE1" s="10"/>
      <c r="AF1" s="10"/>
      <c r="AG1" s="10"/>
      <c r="AH1" s="10"/>
      <c r="AI1" s="10"/>
      <c r="AJ1" s="10"/>
      <c r="AK1" s="10"/>
      <c r="AL1" s="10"/>
      <c r="AM1" s="10"/>
      <c r="AN1" s="10"/>
      <c r="AO1" s="10"/>
      <c r="AP1" s="10"/>
      <c r="AQ1" s="10"/>
      <c r="AR1" s="10"/>
      <c r="AS1" s="10"/>
      <c r="AT1" s="10"/>
      <c r="AU1" s="10"/>
      <c r="AV1" s="10"/>
      <c r="AW1" s="10"/>
      <c r="AX1" s="10"/>
      <c r="AY1" s="10"/>
      <c r="AZ1" s="10"/>
      <c r="BA1" s="10"/>
      <c r="BB1" s="10"/>
      <c r="BC1" s="10"/>
      <c r="BD1" s="10"/>
      <c r="BE1" s="10"/>
      <c r="BF1" s="10"/>
      <c r="BG1" s="10"/>
      <c r="BH1" s="10"/>
      <c r="BI1" s="10"/>
      <c r="BJ1" s="10"/>
      <c r="BK1" s="10"/>
      <c r="BL1" s="10"/>
      <c r="BM1" s="10"/>
      <c r="BN1" s="10"/>
      <c r="BO1" s="10"/>
      <c r="BP1" s="10"/>
      <c r="BQ1" s="10"/>
      <c r="BR1" s="10"/>
      <c r="BS1" s="10"/>
      <c r="BT1" s="10"/>
      <c r="BU1" s="10"/>
      <c r="BV1" s="10"/>
      <c r="BW1" s="10"/>
      <c r="BX1" s="10"/>
      <c r="BY1" s="10"/>
      <c r="BZ1" s="10"/>
      <c r="CA1" s="10"/>
      <c r="CB1" s="10"/>
      <c r="CC1" s="10"/>
      <c r="CD1" s="10"/>
      <c r="CE1" s="10"/>
      <c r="CF1" s="10"/>
      <c r="CG1" s="10"/>
      <c r="CH1" s="10"/>
      <c r="CI1" s="10"/>
      <c r="CJ1" s="10"/>
      <c r="CK1" s="10"/>
      <c r="CL1" s="10"/>
      <c r="CM1" s="10"/>
      <c r="CN1" s="10"/>
      <c r="CO1" s="10"/>
      <c r="CP1" s="10"/>
      <c r="CQ1" s="10"/>
      <c r="CR1" s="10"/>
      <c r="CS1" s="10"/>
      <c r="CT1" s="10"/>
      <c r="CU1" s="10"/>
      <c r="CV1" s="10"/>
      <c r="CW1" s="10"/>
      <c r="CX1" s="10"/>
      <c r="CY1" s="10"/>
      <c r="CZ1" s="10"/>
      <c r="DA1" s="10"/>
      <c r="DB1" s="10"/>
      <c r="DC1" s="10"/>
      <c r="DD1" s="10"/>
      <c r="DE1" s="10"/>
      <c r="DF1" s="10"/>
      <c r="DG1" s="10"/>
      <c r="DH1" s="10"/>
      <c r="DI1" s="10"/>
      <c r="DJ1" s="10"/>
      <c r="DK1" s="10"/>
      <c r="DL1" s="10"/>
      <c r="DM1" s="10"/>
      <c r="DN1" s="10"/>
      <c r="DO1" s="10"/>
      <c r="DP1" s="10"/>
      <c r="DQ1" s="10"/>
      <c r="DR1" s="10"/>
      <c r="DS1" s="10"/>
      <c r="DT1" s="10"/>
      <c r="DU1" s="10"/>
      <c r="DV1" s="10"/>
      <c r="DW1" s="10"/>
      <c r="DX1" s="10"/>
      <c r="DY1" s="10"/>
      <c r="DZ1" s="10"/>
      <c r="EA1" s="10"/>
      <c r="EB1" s="10"/>
      <c r="EC1" s="10"/>
      <c r="ED1" s="10"/>
      <c r="EE1" s="10"/>
      <c r="EF1" s="10"/>
      <c r="EG1" s="10"/>
      <c r="EH1" s="10"/>
      <c r="EI1" s="10"/>
      <c r="EJ1" s="10"/>
      <c r="EK1" s="10"/>
      <c r="EL1" s="10"/>
      <c r="EM1" s="10"/>
      <c r="EN1" s="10"/>
      <c r="EO1" s="10"/>
      <c r="EP1" s="10"/>
      <c r="EQ1" s="10"/>
      <c r="ER1" s="10"/>
      <c r="ES1" s="10"/>
      <c r="ET1" s="3"/>
      <c r="EU1" s="3"/>
      <c r="EV1" s="3"/>
      <c r="EW1" s="3"/>
      <c r="EX1" s="3"/>
      <c r="EY1" s="3"/>
      <c r="EZ1" s="3"/>
      <c r="FA1" s="3"/>
      <c r="FB1" s="3"/>
      <c r="FC1" s="3"/>
    </row>
    <row r="2" spans="1:162" s="16" customFormat="1" ht="37.5" customHeight="1" x14ac:dyDescent="0.5">
      <c r="A2" s="751"/>
      <c r="B2" s="752"/>
      <c r="C2" s="752"/>
      <c r="D2" s="752"/>
      <c r="E2" s="752"/>
      <c r="F2" s="753"/>
      <c r="G2" s="760" t="s">
        <v>39</v>
      </c>
      <c r="H2" s="760"/>
      <c r="I2" s="760"/>
      <c r="J2" s="760"/>
      <c r="K2" s="760"/>
      <c r="L2" s="760"/>
      <c r="M2" s="760"/>
      <c r="N2" s="760"/>
      <c r="O2" s="760"/>
      <c r="P2" s="760"/>
      <c r="Q2" s="760"/>
      <c r="R2" s="760"/>
      <c r="S2" s="760"/>
      <c r="T2" s="760"/>
      <c r="U2" s="760"/>
      <c r="V2" s="760"/>
      <c r="W2" s="760"/>
      <c r="X2" s="760"/>
      <c r="Y2" s="760"/>
      <c r="Z2" s="760"/>
      <c r="AA2" s="760"/>
      <c r="AB2" s="760"/>
      <c r="AC2" s="760"/>
      <c r="AD2" s="760"/>
      <c r="AE2" s="760"/>
      <c r="AF2" s="760"/>
      <c r="AG2" s="760"/>
      <c r="AH2" s="760"/>
      <c r="AI2" s="760"/>
      <c r="AJ2" s="760"/>
      <c r="AK2" s="760"/>
      <c r="AL2" s="760"/>
      <c r="AM2" s="760"/>
      <c r="AN2" s="760"/>
      <c r="AO2" s="760"/>
      <c r="AP2" s="760"/>
      <c r="AQ2" s="760"/>
      <c r="AR2" s="760"/>
      <c r="AS2" s="760"/>
      <c r="AT2" s="760"/>
      <c r="AU2" s="760"/>
      <c r="AV2" s="760"/>
      <c r="AW2" s="760"/>
      <c r="AX2" s="760"/>
      <c r="AY2" s="760"/>
      <c r="AZ2" s="760"/>
      <c r="BA2" s="760"/>
      <c r="BB2" s="760"/>
      <c r="BC2" s="760"/>
      <c r="BD2" s="760"/>
      <c r="BE2" s="760"/>
      <c r="BF2" s="760"/>
      <c r="BG2" s="760"/>
      <c r="BH2" s="760"/>
      <c r="BI2" s="760"/>
      <c r="BJ2" s="760"/>
      <c r="BK2" s="760"/>
      <c r="BL2" s="760"/>
      <c r="BM2" s="760"/>
      <c r="BN2" s="760"/>
      <c r="BO2" s="760"/>
      <c r="BP2" s="760"/>
      <c r="BQ2" s="760"/>
      <c r="BR2" s="760"/>
      <c r="BS2" s="760"/>
      <c r="BT2" s="760"/>
      <c r="BU2" s="760"/>
      <c r="BV2" s="760"/>
      <c r="BW2" s="760"/>
      <c r="BX2" s="760"/>
      <c r="BY2" s="760"/>
      <c r="BZ2" s="760"/>
      <c r="CA2" s="760"/>
      <c r="CB2" s="760"/>
      <c r="CC2" s="760"/>
      <c r="CD2" s="760"/>
      <c r="CE2" s="760"/>
      <c r="CF2" s="760"/>
      <c r="CG2" s="760"/>
      <c r="CH2" s="760"/>
      <c r="CI2" s="760"/>
      <c r="CJ2" s="760"/>
      <c r="CK2" s="760"/>
      <c r="CL2" s="760"/>
      <c r="CM2" s="760"/>
      <c r="CN2" s="760"/>
      <c r="CO2" s="760"/>
      <c r="CP2" s="760"/>
      <c r="CQ2" s="760"/>
      <c r="CR2" s="760"/>
      <c r="CS2" s="760"/>
      <c r="CT2" s="760"/>
      <c r="CU2" s="760"/>
      <c r="CV2" s="760"/>
      <c r="CW2" s="760"/>
      <c r="CX2" s="760"/>
      <c r="CY2" s="760"/>
      <c r="CZ2" s="760"/>
      <c r="DA2" s="760"/>
      <c r="DB2" s="760"/>
      <c r="DC2" s="760"/>
      <c r="DD2" s="760"/>
      <c r="DE2" s="760"/>
      <c r="DF2" s="760"/>
      <c r="DG2" s="760"/>
      <c r="DH2" s="760"/>
      <c r="DI2" s="760"/>
      <c r="DJ2" s="760"/>
      <c r="DK2" s="760"/>
      <c r="DL2" s="760"/>
      <c r="DM2" s="760"/>
      <c r="DN2" s="760"/>
      <c r="DO2" s="760"/>
      <c r="DP2" s="760"/>
      <c r="DQ2" s="760"/>
      <c r="DR2" s="760"/>
      <c r="DS2" s="760"/>
      <c r="DT2" s="760"/>
      <c r="DU2" s="760"/>
      <c r="DV2" s="760"/>
      <c r="DW2" s="760"/>
      <c r="DX2" s="760"/>
      <c r="DY2" s="760"/>
      <c r="DZ2" s="760"/>
      <c r="EA2" s="760"/>
      <c r="EB2" s="760"/>
      <c r="EC2" s="760"/>
      <c r="ED2" s="760"/>
      <c r="EE2" s="760"/>
      <c r="EF2" s="760"/>
      <c r="EG2" s="760"/>
      <c r="EH2" s="760"/>
      <c r="EI2" s="760"/>
      <c r="EJ2" s="760"/>
      <c r="EK2" s="760"/>
      <c r="EL2" s="760"/>
      <c r="EM2" s="760"/>
      <c r="EN2" s="760"/>
      <c r="EO2" s="760"/>
      <c r="EP2" s="760"/>
      <c r="EQ2" s="760"/>
      <c r="ER2" s="760"/>
      <c r="ES2" s="760"/>
      <c r="ET2" s="760"/>
      <c r="EU2" s="760"/>
      <c r="EV2" s="760"/>
      <c r="EW2" s="760"/>
      <c r="EX2" s="760"/>
      <c r="EY2" s="760"/>
      <c r="EZ2" s="760"/>
      <c r="FA2" s="760"/>
      <c r="FB2" s="760"/>
      <c r="FC2" s="761"/>
      <c r="FD2" s="430"/>
    </row>
    <row r="3" spans="1:162" s="16" customFormat="1" ht="60" customHeight="1" thickBot="1" x14ac:dyDescent="0.65">
      <c r="A3" s="754"/>
      <c r="B3" s="755"/>
      <c r="C3" s="755"/>
      <c r="D3" s="755"/>
      <c r="E3" s="755"/>
      <c r="F3" s="756"/>
      <c r="G3" s="762" t="s">
        <v>253</v>
      </c>
      <c r="H3" s="762"/>
      <c r="I3" s="762"/>
      <c r="J3" s="762"/>
      <c r="K3" s="762"/>
      <c r="L3" s="762"/>
      <c r="M3" s="762"/>
      <c r="N3" s="762"/>
      <c r="O3" s="762"/>
      <c r="P3" s="762"/>
      <c r="Q3" s="762"/>
      <c r="R3" s="762"/>
      <c r="S3" s="762"/>
      <c r="T3" s="762"/>
      <c r="U3" s="762"/>
      <c r="V3" s="762"/>
      <c r="W3" s="762"/>
      <c r="X3" s="762"/>
      <c r="Y3" s="762"/>
      <c r="Z3" s="762"/>
      <c r="AA3" s="762"/>
      <c r="AB3" s="762"/>
      <c r="AC3" s="762"/>
      <c r="AD3" s="762"/>
      <c r="AE3" s="762"/>
      <c r="AF3" s="762"/>
      <c r="AG3" s="762"/>
      <c r="AH3" s="762"/>
      <c r="AI3" s="762"/>
      <c r="AJ3" s="762"/>
      <c r="AK3" s="762"/>
      <c r="AL3" s="762"/>
      <c r="AM3" s="762"/>
      <c r="AN3" s="762"/>
      <c r="AO3" s="762"/>
      <c r="AP3" s="762"/>
      <c r="AQ3" s="762"/>
      <c r="AR3" s="762"/>
      <c r="AS3" s="762"/>
      <c r="AT3" s="762"/>
      <c r="AU3" s="762"/>
      <c r="AV3" s="762"/>
      <c r="AW3" s="762"/>
      <c r="AX3" s="762"/>
      <c r="AY3" s="762"/>
      <c r="AZ3" s="762"/>
      <c r="BA3" s="762"/>
      <c r="BB3" s="762"/>
      <c r="BC3" s="762"/>
      <c r="BD3" s="762"/>
      <c r="BE3" s="762"/>
      <c r="BF3" s="762"/>
      <c r="BG3" s="762"/>
      <c r="BH3" s="762"/>
      <c r="BI3" s="762"/>
      <c r="BJ3" s="762"/>
      <c r="BK3" s="762"/>
      <c r="BL3" s="762"/>
      <c r="BM3" s="762"/>
      <c r="BN3" s="762"/>
      <c r="BO3" s="762"/>
      <c r="BP3" s="762"/>
      <c r="BQ3" s="762"/>
      <c r="BR3" s="762"/>
      <c r="BS3" s="762"/>
      <c r="BT3" s="762"/>
      <c r="BU3" s="762"/>
      <c r="BV3" s="762"/>
      <c r="BW3" s="762"/>
      <c r="BX3" s="762"/>
      <c r="BY3" s="762"/>
      <c r="BZ3" s="762"/>
      <c r="CA3" s="762"/>
      <c r="CB3" s="762"/>
      <c r="CC3" s="762"/>
      <c r="CD3" s="762"/>
      <c r="CE3" s="762"/>
      <c r="CF3" s="762"/>
      <c r="CG3" s="762"/>
      <c r="CH3" s="762"/>
      <c r="CI3" s="762"/>
      <c r="CJ3" s="762"/>
      <c r="CK3" s="762"/>
      <c r="CL3" s="762"/>
      <c r="CM3" s="762"/>
      <c r="CN3" s="762"/>
      <c r="CO3" s="762"/>
      <c r="CP3" s="762"/>
      <c r="CQ3" s="762"/>
      <c r="CR3" s="762"/>
      <c r="CS3" s="762"/>
      <c r="CT3" s="762"/>
      <c r="CU3" s="762"/>
      <c r="CV3" s="762"/>
      <c r="CW3" s="762"/>
      <c r="CX3" s="762"/>
      <c r="CY3" s="762"/>
      <c r="CZ3" s="762"/>
      <c r="DA3" s="762"/>
      <c r="DB3" s="762"/>
      <c r="DC3" s="762"/>
      <c r="DD3" s="762"/>
      <c r="DE3" s="762"/>
      <c r="DF3" s="762"/>
      <c r="DG3" s="762"/>
      <c r="DH3" s="762"/>
      <c r="DI3" s="762"/>
      <c r="DJ3" s="762"/>
      <c r="DK3" s="762"/>
      <c r="DL3" s="762"/>
      <c r="DM3" s="762"/>
      <c r="DN3" s="762"/>
      <c r="DO3" s="762"/>
      <c r="DP3" s="762"/>
      <c r="DQ3" s="762"/>
      <c r="DR3" s="762"/>
      <c r="DS3" s="762"/>
      <c r="DT3" s="762"/>
      <c r="DU3" s="762"/>
      <c r="DV3" s="762"/>
      <c r="DW3" s="762"/>
      <c r="DX3" s="762"/>
      <c r="DY3" s="762"/>
      <c r="DZ3" s="762"/>
      <c r="EA3" s="762"/>
      <c r="EB3" s="762"/>
      <c r="EC3" s="762"/>
      <c r="ED3" s="762"/>
      <c r="EE3" s="762"/>
      <c r="EF3" s="762"/>
      <c r="EG3" s="762"/>
      <c r="EH3" s="762"/>
      <c r="EI3" s="762"/>
      <c r="EJ3" s="762"/>
      <c r="EK3" s="762"/>
      <c r="EL3" s="762"/>
      <c r="EM3" s="762"/>
      <c r="EN3" s="762"/>
      <c r="EO3" s="762"/>
      <c r="EP3" s="762"/>
      <c r="EQ3" s="762"/>
      <c r="ER3" s="762"/>
      <c r="ES3" s="762"/>
      <c r="ET3" s="762"/>
      <c r="EU3" s="762"/>
      <c r="EV3" s="762"/>
      <c r="EW3" s="762"/>
      <c r="EX3" s="762"/>
      <c r="EY3" s="762"/>
      <c r="EZ3" s="762"/>
      <c r="FA3" s="762"/>
      <c r="FB3" s="762"/>
      <c r="FC3" s="762"/>
      <c r="FD3" s="430"/>
    </row>
    <row r="4" spans="1:162" s="15" customFormat="1" ht="27" customHeight="1" thickBot="1" x14ac:dyDescent="0.45">
      <c r="A4" s="757"/>
      <c r="B4" s="758"/>
      <c r="C4" s="758"/>
      <c r="D4" s="758"/>
      <c r="E4" s="758"/>
      <c r="F4" s="759"/>
      <c r="G4" s="763" t="s">
        <v>48</v>
      </c>
      <c r="H4" s="763"/>
      <c r="I4" s="763"/>
      <c r="J4" s="763"/>
      <c r="K4" s="763"/>
      <c r="L4" s="763"/>
      <c r="M4" s="763"/>
      <c r="N4" s="763"/>
      <c r="O4" s="763"/>
      <c r="P4" s="763"/>
      <c r="Q4" s="763"/>
      <c r="R4" s="763"/>
      <c r="S4" s="763"/>
      <c r="T4" s="763"/>
      <c r="U4" s="763"/>
      <c r="V4" s="763"/>
      <c r="W4" s="763"/>
      <c r="X4" s="763"/>
      <c r="Y4" s="763"/>
      <c r="Z4" s="763"/>
      <c r="AA4" s="763"/>
      <c r="AB4" s="763"/>
      <c r="AC4" s="763"/>
      <c r="AD4" s="763"/>
      <c r="AE4" s="763"/>
      <c r="AF4" s="763"/>
      <c r="AG4" s="763"/>
      <c r="AH4" s="763"/>
      <c r="AI4" s="763"/>
      <c r="AJ4" s="763"/>
      <c r="AK4" s="763"/>
      <c r="AL4" s="763"/>
      <c r="AM4" s="763"/>
      <c r="AN4" s="763"/>
      <c r="AO4" s="763"/>
      <c r="AP4" s="763"/>
      <c r="AQ4" s="763"/>
      <c r="AR4" s="763"/>
      <c r="AS4" s="763"/>
      <c r="AT4" s="763"/>
      <c r="AU4" s="763"/>
      <c r="AV4" s="763"/>
      <c r="AW4" s="763"/>
      <c r="AX4" s="763"/>
      <c r="AY4" s="763"/>
      <c r="AZ4" s="763"/>
      <c r="BA4" s="763"/>
      <c r="BB4" s="763"/>
      <c r="BC4" s="763"/>
      <c r="BD4" s="763"/>
      <c r="BE4" s="763"/>
      <c r="BF4" s="763"/>
      <c r="BG4" s="763"/>
      <c r="BH4" s="763"/>
      <c r="BI4" s="763"/>
      <c r="BJ4" s="763"/>
      <c r="BK4" s="763"/>
      <c r="BL4" s="763"/>
      <c r="BM4" s="763"/>
      <c r="BN4" s="763"/>
      <c r="BO4" s="763"/>
      <c r="BP4" s="763"/>
      <c r="BQ4" s="763"/>
      <c r="BR4" s="763"/>
      <c r="BS4" s="763"/>
      <c r="BT4" s="763"/>
      <c r="BU4" s="763"/>
      <c r="BV4" s="763"/>
      <c r="BW4" s="763"/>
      <c r="BX4" s="763"/>
      <c r="BY4" s="763"/>
      <c r="BZ4" s="763"/>
      <c r="CA4" s="763"/>
      <c r="CB4" s="763"/>
      <c r="CC4" s="763"/>
      <c r="CD4" s="763"/>
      <c r="CE4" s="763"/>
      <c r="CF4" s="763"/>
      <c r="CG4" s="763"/>
      <c r="CH4" s="763"/>
      <c r="CI4" s="763"/>
      <c r="CJ4" s="763"/>
      <c r="CK4" s="763"/>
      <c r="CL4" s="763"/>
      <c r="CM4" s="763"/>
      <c r="CN4" s="763"/>
      <c r="CO4" s="763"/>
      <c r="CP4" s="763"/>
      <c r="CQ4" s="763"/>
      <c r="CR4" s="763"/>
      <c r="CS4" s="763"/>
      <c r="CT4" s="763"/>
      <c r="CU4" s="763"/>
      <c r="CV4" s="763"/>
      <c r="CW4" s="763"/>
      <c r="CX4" s="763"/>
      <c r="CY4" s="763"/>
      <c r="CZ4" s="763"/>
      <c r="DA4" s="763"/>
      <c r="DB4" s="763"/>
      <c r="DC4" s="763"/>
      <c r="DD4" s="763"/>
      <c r="DE4" s="763"/>
      <c r="DF4" s="763"/>
      <c r="DG4" s="763"/>
      <c r="DH4" s="763"/>
      <c r="DI4" s="763"/>
      <c r="DJ4" s="763"/>
      <c r="DK4" s="763"/>
      <c r="DL4" s="763"/>
      <c r="DM4" s="763"/>
      <c r="DN4" s="763"/>
      <c r="DO4" s="763"/>
      <c r="DP4" s="763"/>
      <c r="DQ4" s="763"/>
      <c r="DR4" s="763"/>
      <c r="DS4" s="763"/>
      <c r="DT4" s="763"/>
      <c r="DU4" s="763"/>
      <c r="DV4" s="763"/>
      <c r="DW4" s="763"/>
      <c r="DX4" s="763"/>
      <c r="DY4" s="763"/>
      <c r="DZ4" s="763"/>
      <c r="EA4" s="763"/>
      <c r="EB4" s="763"/>
      <c r="EC4" s="763"/>
      <c r="ED4" s="763"/>
      <c r="EE4" s="763"/>
      <c r="EF4" s="763"/>
      <c r="EG4" s="763"/>
      <c r="EH4" s="763"/>
      <c r="EI4" s="763"/>
      <c r="EJ4" s="763"/>
      <c r="EK4" s="763"/>
      <c r="EL4" s="763"/>
      <c r="EM4" s="763"/>
      <c r="EN4" s="763"/>
      <c r="EO4" s="763"/>
      <c r="EP4" s="763"/>
      <c r="EQ4" s="763"/>
      <c r="ER4" s="763"/>
      <c r="ES4" s="763"/>
      <c r="ET4" s="764" t="s">
        <v>240</v>
      </c>
      <c r="EU4" s="765"/>
      <c r="EV4" s="765"/>
      <c r="EW4" s="765"/>
      <c r="EX4" s="765"/>
      <c r="EY4" s="765"/>
      <c r="EZ4" s="765"/>
      <c r="FA4" s="765"/>
      <c r="FB4" s="765"/>
      <c r="FC4" s="766"/>
      <c r="FD4" s="431"/>
    </row>
    <row r="5" spans="1:162" ht="40.5" customHeight="1" thickBot="1" x14ac:dyDescent="0.3">
      <c r="A5" s="734" t="s">
        <v>0</v>
      </c>
      <c r="B5" s="735"/>
      <c r="C5" s="735"/>
      <c r="D5" s="735"/>
      <c r="E5" s="735"/>
      <c r="F5" s="735"/>
      <c r="G5" s="736" t="s">
        <v>257</v>
      </c>
      <c r="H5" s="737"/>
      <c r="I5" s="737"/>
      <c r="J5" s="737"/>
      <c r="K5" s="737"/>
      <c r="L5" s="737"/>
      <c r="M5" s="737"/>
      <c r="N5" s="737"/>
      <c r="O5" s="737"/>
      <c r="P5" s="737"/>
      <c r="Q5" s="737"/>
      <c r="R5" s="737"/>
      <c r="S5" s="737"/>
      <c r="T5" s="737"/>
      <c r="U5" s="737"/>
      <c r="V5" s="737"/>
      <c r="W5" s="737"/>
      <c r="X5" s="737"/>
      <c r="Y5" s="737"/>
      <c r="Z5" s="737"/>
      <c r="AA5" s="737"/>
      <c r="AB5" s="737"/>
      <c r="AC5" s="737"/>
      <c r="AD5" s="737"/>
      <c r="AE5" s="737"/>
      <c r="AF5" s="737"/>
      <c r="AG5" s="737"/>
      <c r="AH5" s="737"/>
      <c r="AI5" s="737"/>
      <c r="AJ5" s="737"/>
      <c r="AK5" s="737"/>
      <c r="AL5" s="737"/>
      <c r="AM5" s="737"/>
      <c r="AN5" s="737"/>
      <c r="AO5" s="737"/>
      <c r="AP5" s="737"/>
      <c r="AQ5" s="737"/>
      <c r="AR5" s="737"/>
      <c r="AS5" s="737"/>
      <c r="AT5" s="737"/>
      <c r="AU5" s="737"/>
      <c r="AV5" s="737"/>
      <c r="AW5" s="737"/>
      <c r="AX5" s="737"/>
      <c r="AY5" s="737"/>
      <c r="AZ5" s="737"/>
      <c r="BA5" s="737"/>
      <c r="BB5" s="737"/>
      <c r="BC5" s="737"/>
      <c r="BD5" s="737"/>
      <c r="BE5" s="737"/>
      <c r="BF5" s="737"/>
      <c r="BG5" s="737"/>
      <c r="BH5" s="737"/>
      <c r="BI5" s="737"/>
      <c r="BJ5" s="737"/>
      <c r="BK5" s="737"/>
      <c r="BL5" s="737"/>
      <c r="BM5" s="737"/>
      <c r="BN5" s="737"/>
      <c r="BO5" s="737"/>
      <c r="BP5" s="737"/>
      <c r="BQ5" s="737"/>
      <c r="BR5" s="737"/>
      <c r="BS5" s="737"/>
      <c r="BT5" s="737"/>
      <c r="BU5" s="737"/>
      <c r="BV5" s="737"/>
      <c r="BW5" s="737"/>
      <c r="BX5" s="737"/>
      <c r="BY5" s="737"/>
      <c r="BZ5" s="737"/>
      <c r="CA5" s="737"/>
      <c r="CB5" s="737"/>
      <c r="CC5" s="737"/>
      <c r="CD5" s="737"/>
      <c r="CE5" s="737"/>
      <c r="CF5" s="737"/>
      <c r="CG5" s="737"/>
      <c r="CH5" s="737"/>
      <c r="CI5" s="737"/>
      <c r="CJ5" s="737"/>
      <c r="CK5" s="737"/>
      <c r="CL5" s="737"/>
      <c r="CM5" s="737"/>
      <c r="CN5" s="737"/>
      <c r="CO5" s="737"/>
      <c r="CP5" s="737"/>
      <c r="CQ5" s="737"/>
      <c r="CR5" s="737"/>
      <c r="CS5" s="737"/>
      <c r="CT5" s="737"/>
      <c r="CU5" s="737"/>
      <c r="CV5" s="737"/>
      <c r="CW5" s="737"/>
      <c r="CX5" s="737"/>
      <c r="CY5" s="737"/>
      <c r="CZ5" s="737"/>
      <c r="DA5" s="737"/>
      <c r="DB5" s="737"/>
      <c r="DC5" s="737"/>
      <c r="DD5" s="737"/>
      <c r="DE5" s="737"/>
      <c r="DF5" s="737"/>
      <c r="DG5" s="737"/>
      <c r="DH5" s="737"/>
      <c r="DI5" s="737"/>
      <c r="DJ5" s="737"/>
      <c r="DK5" s="737"/>
      <c r="DL5" s="737"/>
      <c r="DM5" s="737"/>
      <c r="DN5" s="737"/>
      <c r="DO5" s="737"/>
      <c r="DP5" s="737"/>
      <c r="DQ5" s="737"/>
      <c r="DR5" s="737"/>
      <c r="DS5" s="737"/>
      <c r="DT5" s="737"/>
      <c r="DU5" s="737"/>
      <c r="DV5" s="737"/>
      <c r="DW5" s="737"/>
      <c r="DX5" s="737"/>
      <c r="DY5" s="737"/>
      <c r="DZ5" s="737"/>
      <c r="EA5" s="737"/>
      <c r="EB5" s="737"/>
      <c r="EC5" s="737"/>
      <c r="ED5" s="737"/>
      <c r="EE5" s="737"/>
      <c r="EF5" s="737"/>
      <c r="EG5" s="737"/>
      <c r="EH5" s="737"/>
      <c r="EI5" s="737"/>
      <c r="EJ5" s="737"/>
      <c r="EK5" s="737"/>
      <c r="EL5" s="737"/>
      <c r="EM5" s="737"/>
      <c r="EN5" s="737"/>
      <c r="EO5" s="737"/>
      <c r="EP5" s="737"/>
      <c r="EQ5" s="737"/>
      <c r="ER5" s="737"/>
      <c r="ES5" s="737"/>
      <c r="ET5" s="737"/>
      <c r="EU5" s="737"/>
      <c r="EV5" s="737"/>
      <c r="EW5" s="737"/>
      <c r="EX5" s="737"/>
      <c r="EY5" s="737"/>
      <c r="EZ5" s="737"/>
      <c r="FA5" s="737"/>
      <c r="FB5" s="737"/>
      <c r="FC5" s="738"/>
    </row>
    <row r="6" spans="1:162" ht="33" customHeight="1" thickBot="1" x14ac:dyDescent="0.3">
      <c r="A6" s="734" t="s">
        <v>2</v>
      </c>
      <c r="B6" s="735"/>
      <c r="C6" s="735"/>
      <c r="D6" s="735"/>
      <c r="E6" s="735"/>
      <c r="F6" s="735"/>
      <c r="G6" s="736" t="s">
        <v>318</v>
      </c>
      <c r="H6" s="737"/>
      <c r="I6" s="737"/>
      <c r="J6" s="737"/>
      <c r="K6" s="737"/>
      <c r="L6" s="737"/>
      <c r="M6" s="737"/>
      <c r="N6" s="737"/>
      <c r="O6" s="737"/>
      <c r="P6" s="737"/>
      <c r="Q6" s="737"/>
      <c r="R6" s="737"/>
      <c r="S6" s="737"/>
      <c r="T6" s="737"/>
      <c r="U6" s="737"/>
      <c r="V6" s="737"/>
      <c r="W6" s="737"/>
      <c r="X6" s="737"/>
      <c r="Y6" s="737"/>
      <c r="Z6" s="737"/>
      <c r="AA6" s="737"/>
      <c r="AB6" s="737"/>
      <c r="AC6" s="737"/>
      <c r="AD6" s="737"/>
      <c r="AE6" s="737"/>
      <c r="AF6" s="737"/>
      <c r="AG6" s="737"/>
      <c r="AH6" s="737"/>
      <c r="AI6" s="737"/>
      <c r="AJ6" s="737"/>
      <c r="AK6" s="737"/>
      <c r="AL6" s="737"/>
      <c r="AM6" s="737"/>
      <c r="AN6" s="737"/>
      <c r="AO6" s="737"/>
      <c r="AP6" s="737"/>
      <c r="AQ6" s="737"/>
      <c r="AR6" s="737"/>
      <c r="AS6" s="737"/>
      <c r="AT6" s="737"/>
      <c r="AU6" s="737"/>
      <c r="AV6" s="737"/>
      <c r="AW6" s="737"/>
      <c r="AX6" s="737"/>
      <c r="AY6" s="737"/>
      <c r="AZ6" s="737"/>
      <c r="BA6" s="737"/>
      <c r="BB6" s="737"/>
      <c r="BC6" s="737"/>
      <c r="BD6" s="737"/>
      <c r="BE6" s="737"/>
      <c r="BF6" s="737"/>
      <c r="BG6" s="737"/>
      <c r="BH6" s="737"/>
      <c r="BI6" s="737"/>
      <c r="BJ6" s="737"/>
      <c r="BK6" s="737"/>
      <c r="BL6" s="737"/>
      <c r="BM6" s="737"/>
      <c r="BN6" s="737"/>
      <c r="BO6" s="737"/>
      <c r="BP6" s="737"/>
      <c r="BQ6" s="737"/>
      <c r="BR6" s="737"/>
      <c r="BS6" s="737"/>
      <c r="BT6" s="737"/>
      <c r="BU6" s="737"/>
      <c r="BV6" s="737"/>
      <c r="BW6" s="737"/>
      <c r="BX6" s="737"/>
      <c r="BY6" s="737"/>
      <c r="BZ6" s="737"/>
      <c r="CA6" s="737"/>
      <c r="CB6" s="737"/>
      <c r="CC6" s="737"/>
      <c r="CD6" s="737"/>
      <c r="CE6" s="737"/>
      <c r="CF6" s="737"/>
      <c r="CG6" s="737"/>
      <c r="CH6" s="737"/>
      <c r="CI6" s="737"/>
      <c r="CJ6" s="737"/>
      <c r="CK6" s="737"/>
      <c r="CL6" s="737"/>
      <c r="CM6" s="737"/>
      <c r="CN6" s="737"/>
      <c r="CO6" s="737"/>
      <c r="CP6" s="737"/>
      <c r="CQ6" s="737"/>
      <c r="CR6" s="737"/>
      <c r="CS6" s="737"/>
      <c r="CT6" s="737"/>
      <c r="CU6" s="737"/>
      <c r="CV6" s="737"/>
      <c r="CW6" s="737"/>
      <c r="CX6" s="737"/>
      <c r="CY6" s="737"/>
      <c r="CZ6" s="737"/>
      <c r="DA6" s="737"/>
      <c r="DB6" s="737"/>
      <c r="DC6" s="737"/>
      <c r="DD6" s="737"/>
      <c r="DE6" s="737"/>
      <c r="DF6" s="737"/>
      <c r="DG6" s="737"/>
      <c r="DH6" s="737"/>
      <c r="DI6" s="737"/>
      <c r="DJ6" s="737"/>
      <c r="DK6" s="737"/>
      <c r="DL6" s="737"/>
      <c r="DM6" s="737"/>
      <c r="DN6" s="737"/>
      <c r="DO6" s="737"/>
      <c r="DP6" s="737"/>
      <c r="DQ6" s="737"/>
      <c r="DR6" s="737"/>
      <c r="DS6" s="737"/>
      <c r="DT6" s="737"/>
      <c r="DU6" s="737"/>
      <c r="DV6" s="737"/>
      <c r="DW6" s="737"/>
      <c r="DX6" s="737"/>
      <c r="DY6" s="737"/>
      <c r="DZ6" s="737"/>
      <c r="EA6" s="737"/>
      <c r="EB6" s="737"/>
      <c r="EC6" s="737"/>
      <c r="ED6" s="737"/>
      <c r="EE6" s="737"/>
      <c r="EF6" s="737"/>
      <c r="EG6" s="737"/>
      <c r="EH6" s="737"/>
      <c r="EI6" s="737"/>
      <c r="EJ6" s="737"/>
      <c r="EK6" s="737"/>
      <c r="EL6" s="737"/>
      <c r="EM6" s="737"/>
      <c r="EN6" s="737"/>
      <c r="EO6" s="737"/>
      <c r="EP6" s="737"/>
      <c r="EQ6" s="737"/>
      <c r="ER6" s="737"/>
      <c r="ES6" s="737"/>
      <c r="ET6" s="737"/>
      <c r="EU6" s="737"/>
      <c r="EV6" s="737"/>
      <c r="EW6" s="737"/>
      <c r="EX6" s="737"/>
      <c r="EY6" s="737"/>
      <c r="EZ6" s="737"/>
      <c r="FA6" s="737"/>
      <c r="FB6" s="737"/>
      <c r="FC6" s="738"/>
    </row>
    <row r="7" spans="1:162" ht="28.5" customHeight="1" thickBot="1" x14ac:dyDescent="0.3">
      <c r="A7" s="734" t="s">
        <v>56</v>
      </c>
      <c r="B7" s="735"/>
      <c r="C7" s="735"/>
      <c r="D7" s="735"/>
      <c r="E7" s="735"/>
      <c r="F7" s="735"/>
      <c r="G7" s="736" t="s">
        <v>258</v>
      </c>
      <c r="H7" s="737"/>
      <c r="I7" s="737"/>
      <c r="J7" s="737"/>
      <c r="K7" s="737"/>
      <c r="L7" s="737"/>
      <c r="M7" s="737"/>
      <c r="N7" s="737"/>
      <c r="O7" s="737"/>
      <c r="P7" s="737"/>
      <c r="Q7" s="737"/>
      <c r="R7" s="737"/>
      <c r="S7" s="737"/>
      <c r="T7" s="737"/>
      <c r="U7" s="737"/>
      <c r="V7" s="737"/>
      <c r="W7" s="737"/>
      <c r="X7" s="737"/>
      <c r="Y7" s="737"/>
      <c r="Z7" s="737"/>
      <c r="AA7" s="737"/>
      <c r="AB7" s="737"/>
      <c r="AC7" s="737"/>
      <c r="AD7" s="737"/>
      <c r="AE7" s="737"/>
      <c r="AF7" s="737"/>
      <c r="AG7" s="737"/>
      <c r="AH7" s="737"/>
      <c r="AI7" s="737"/>
      <c r="AJ7" s="737"/>
      <c r="AK7" s="737"/>
      <c r="AL7" s="737"/>
      <c r="AM7" s="737"/>
      <c r="AN7" s="737"/>
      <c r="AO7" s="737"/>
      <c r="AP7" s="737"/>
      <c r="AQ7" s="737"/>
      <c r="AR7" s="737"/>
      <c r="AS7" s="737"/>
      <c r="AT7" s="737"/>
      <c r="AU7" s="737"/>
      <c r="AV7" s="737"/>
      <c r="AW7" s="737"/>
      <c r="AX7" s="737"/>
      <c r="AY7" s="737"/>
      <c r="AZ7" s="737"/>
      <c r="BA7" s="737"/>
      <c r="BB7" s="737"/>
      <c r="BC7" s="737"/>
      <c r="BD7" s="737"/>
      <c r="BE7" s="737"/>
      <c r="BF7" s="737"/>
      <c r="BG7" s="737"/>
      <c r="BH7" s="737"/>
      <c r="BI7" s="737"/>
      <c r="BJ7" s="737"/>
      <c r="BK7" s="737"/>
      <c r="BL7" s="737"/>
      <c r="BM7" s="737"/>
      <c r="BN7" s="737"/>
      <c r="BO7" s="737"/>
      <c r="BP7" s="737"/>
      <c r="BQ7" s="737"/>
      <c r="BR7" s="737"/>
      <c r="BS7" s="737"/>
      <c r="BT7" s="737"/>
      <c r="BU7" s="737"/>
      <c r="BV7" s="737"/>
      <c r="BW7" s="737"/>
      <c r="BX7" s="737"/>
      <c r="BY7" s="737"/>
      <c r="BZ7" s="737"/>
      <c r="CA7" s="737"/>
      <c r="CB7" s="737"/>
      <c r="CC7" s="737"/>
      <c r="CD7" s="737"/>
      <c r="CE7" s="737"/>
      <c r="CF7" s="737"/>
      <c r="CG7" s="737"/>
      <c r="CH7" s="737"/>
      <c r="CI7" s="737"/>
      <c r="CJ7" s="737"/>
      <c r="CK7" s="737"/>
      <c r="CL7" s="737"/>
      <c r="CM7" s="737"/>
      <c r="CN7" s="737"/>
      <c r="CO7" s="737"/>
      <c r="CP7" s="737"/>
      <c r="CQ7" s="737"/>
      <c r="CR7" s="737"/>
      <c r="CS7" s="737"/>
      <c r="CT7" s="737"/>
      <c r="CU7" s="737"/>
      <c r="CV7" s="737"/>
      <c r="CW7" s="737"/>
      <c r="CX7" s="737"/>
      <c r="CY7" s="737"/>
      <c r="CZ7" s="737"/>
      <c r="DA7" s="737"/>
      <c r="DB7" s="737"/>
      <c r="DC7" s="737"/>
      <c r="DD7" s="737"/>
      <c r="DE7" s="737"/>
      <c r="DF7" s="737"/>
      <c r="DG7" s="737"/>
      <c r="DH7" s="737"/>
      <c r="DI7" s="737"/>
      <c r="DJ7" s="737"/>
      <c r="DK7" s="737"/>
      <c r="DL7" s="737"/>
      <c r="DM7" s="737"/>
      <c r="DN7" s="737"/>
      <c r="DO7" s="737"/>
      <c r="DP7" s="737"/>
      <c r="DQ7" s="737"/>
      <c r="DR7" s="737"/>
      <c r="DS7" s="737"/>
      <c r="DT7" s="737"/>
      <c r="DU7" s="737"/>
      <c r="DV7" s="737"/>
      <c r="DW7" s="737"/>
      <c r="DX7" s="737"/>
      <c r="DY7" s="737"/>
      <c r="DZ7" s="737"/>
      <c r="EA7" s="737"/>
      <c r="EB7" s="737"/>
      <c r="EC7" s="737"/>
      <c r="ED7" s="737"/>
      <c r="EE7" s="737"/>
      <c r="EF7" s="737"/>
      <c r="EG7" s="737"/>
      <c r="EH7" s="737"/>
      <c r="EI7" s="737"/>
      <c r="EJ7" s="737"/>
      <c r="EK7" s="737"/>
      <c r="EL7" s="737"/>
      <c r="EM7" s="737"/>
      <c r="EN7" s="737"/>
      <c r="EO7" s="737"/>
      <c r="EP7" s="737"/>
      <c r="EQ7" s="737"/>
      <c r="ER7" s="737"/>
      <c r="ES7" s="737"/>
      <c r="ET7" s="737"/>
      <c r="EU7" s="737"/>
      <c r="EV7" s="737"/>
      <c r="EW7" s="737"/>
      <c r="EX7" s="737"/>
      <c r="EY7" s="737"/>
      <c r="EZ7" s="737"/>
      <c r="FA7" s="737"/>
      <c r="FB7" s="737"/>
      <c r="FC7" s="738"/>
    </row>
    <row r="8" spans="1:162" ht="36" customHeight="1" thickBot="1" x14ac:dyDescent="0.3">
      <c r="A8" s="734" t="s">
        <v>1</v>
      </c>
      <c r="B8" s="735"/>
      <c r="C8" s="735"/>
      <c r="D8" s="735"/>
      <c r="E8" s="735"/>
      <c r="F8" s="735"/>
      <c r="G8" s="739" t="s">
        <v>319</v>
      </c>
      <c r="H8" s="740"/>
      <c r="I8" s="740"/>
      <c r="J8" s="740"/>
      <c r="K8" s="740"/>
      <c r="L8" s="740"/>
      <c r="M8" s="740"/>
      <c r="N8" s="740"/>
      <c r="O8" s="740"/>
      <c r="P8" s="740"/>
      <c r="Q8" s="740"/>
      <c r="R8" s="740"/>
      <c r="S8" s="740"/>
      <c r="T8" s="740"/>
      <c r="U8" s="740"/>
      <c r="V8" s="740"/>
      <c r="W8" s="740"/>
      <c r="X8" s="740"/>
      <c r="Y8" s="740"/>
      <c r="Z8" s="740"/>
      <c r="AA8" s="740"/>
      <c r="AB8" s="740"/>
      <c r="AC8" s="740"/>
      <c r="AD8" s="740"/>
      <c r="AE8" s="740"/>
      <c r="AF8" s="740"/>
      <c r="AG8" s="740"/>
      <c r="AH8" s="740"/>
      <c r="AI8" s="740"/>
      <c r="AJ8" s="740"/>
      <c r="AK8" s="740"/>
      <c r="AL8" s="740"/>
      <c r="AM8" s="740"/>
      <c r="AN8" s="740"/>
      <c r="AO8" s="740"/>
      <c r="AP8" s="740"/>
      <c r="AQ8" s="740"/>
      <c r="AR8" s="740"/>
      <c r="AS8" s="740"/>
      <c r="AT8" s="740"/>
      <c r="AU8" s="740"/>
      <c r="AV8" s="740"/>
      <c r="AW8" s="740"/>
      <c r="AX8" s="740"/>
      <c r="AY8" s="740"/>
      <c r="AZ8" s="740"/>
      <c r="BA8" s="740"/>
      <c r="BB8" s="740"/>
      <c r="BC8" s="740"/>
      <c r="BD8" s="740"/>
      <c r="BE8" s="740"/>
      <c r="BF8" s="740"/>
      <c r="BG8" s="740"/>
      <c r="BH8" s="740"/>
      <c r="BI8" s="740"/>
      <c r="BJ8" s="740"/>
      <c r="BK8" s="740"/>
      <c r="BL8" s="740"/>
      <c r="BM8" s="740"/>
      <c r="BN8" s="740"/>
      <c r="BO8" s="740"/>
      <c r="BP8" s="740"/>
      <c r="BQ8" s="740"/>
      <c r="BR8" s="740"/>
      <c r="BS8" s="740"/>
      <c r="BT8" s="740"/>
      <c r="BU8" s="740"/>
      <c r="BV8" s="740"/>
      <c r="BW8" s="740"/>
      <c r="BX8" s="740"/>
      <c r="BY8" s="740"/>
      <c r="BZ8" s="740"/>
      <c r="CA8" s="740"/>
      <c r="CB8" s="740"/>
      <c r="CC8" s="740"/>
      <c r="CD8" s="740"/>
      <c r="CE8" s="740"/>
      <c r="CF8" s="740"/>
      <c r="CG8" s="740"/>
      <c r="CH8" s="740"/>
      <c r="CI8" s="740"/>
      <c r="CJ8" s="740"/>
      <c r="CK8" s="740"/>
      <c r="CL8" s="740"/>
      <c r="CM8" s="740"/>
      <c r="CN8" s="740"/>
      <c r="CO8" s="740"/>
      <c r="CP8" s="740"/>
      <c r="CQ8" s="740"/>
      <c r="CR8" s="740"/>
      <c r="CS8" s="740"/>
      <c r="CT8" s="740"/>
      <c r="CU8" s="740"/>
      <c r="CV8" s="740"/>
      <c r="CW8" s="740"/>
      <c r="CX8" s="740"/>
      <c r="CY8" s="740"/>
      <c r="CZ8" s="740"/>
      <c r="DA8" s="740"/>
      <c r="DB8" s="740"/>
      <c r="DC8" s="740"/>
      <c r="DD8" s="740"/>
      <c r="DE8" s="740"/>
      <c r="DF8" s="740"/>
      <c r="DG8" s="740"/>
      <c r="DH8" s="740"/>
      <c r="DI8" s="740"/>
      <c r="DJ8" s="740"/>
      <c r="DK8" s="740"/>
      <c r="DL8" s="740"/>
      <c r="DM8" s="740"/>
      <c r="DN8" s="740"/>
      <c r="DO8" s="740"/>
      <c r="DP8" s="740"/>
      <c r="DQ8" s="740"/>
      <c r="DR8" s="740"/>
      <c r="DS8" s="740"/>
      <c r="DT8" s="740"/>
      <c r="DU8" s="740"/>
      <c r="DV8" s="740"/>
      <c r="DW8" s="740"/>
      <c r="DX8" s="740"/>
      <c r="DY8" s="740"/>
      <c r="DZ8" s="740"/>
      <c r="EA8" s="740"/>
      <c r="EB8" s="740"/>
      <c r="EC8" s="740"/>
      <c r="ED8" s="740"/>
      <c r="EE8" s="740"/>
      <c r="EF8" s="740"/>
      <c r="EG8" s="740"/>
      <c r="EH8" s="740"/>
      <c r="EI8" s="740"/>
      <c r="EJ8" s="740"/>
      <c r="EK8" s="740"/>
      <c r="EL8" s="740"/>
      <c r="EM8" s="740"/>
      <c r="EN8" s="740"/>
      <c r="EO8" s="740"/>
      <c r="EP8" s="740"/>
      <c r="EQ8" s="740"/>
      <c r="ER8" s="740"/>
      <c r="ES8" s="740"/>
      <c r="ET8" s="740"/>
      <c r="EU8" s="740"/>
      <c r="EV8" s="740"/>
      <c r="EW8" s="740"/>
      <c r="EX8" s="740"/>
      <c r="EY8" s="740"/>
      <c r="EZ8" s="740"/>
      <c r="FA8" s="740"/>
      <c r="FB8" s="740"/>
      <c r="FC8" s="741"/>
    </row>
    <row r="9" spans="1:162" ht="18.75" thickBot="1" x14ac:dyDescent="0.3">
      <c r="A9" s="31"/>
      <c r="B9" s="30"/>
      <c r="C9" s="30"/>
      <c r="D9" s="30"/>
      <c r="E9" s="30"/>
      <c r="F9" s="30"/>
      <c r="G9" s="29"/>
      <c r="H9" s="29"/>
      <c r="I9" s="29"/>
      <c r="J9" s="29"/>
      <c r="K9" s="70"/>
      <c r="L9" s="70"/>
      <c r="M9" s="70"/>
      <c r="N9" s="70"/>
      <c r="O9" s="29"/>
      <c r="P9" s="29"/>
      <c r="Q9" s="29"/>
      <c r="R9" s="29"/>
      <c r="S9" s="29"/>
      <c r="T9" s="29"/>
      <c r="U9" s="38"/>
      <c r="V9" s="29"/>
      <c r="W9" s="29"/>
      <c r="X9" s="29"/>
      <c r="Y9" s="38"/>
      <c r="Z9" s="29"/>
      <c r="AA9" s="29"/>
      <c r="AB9" s="29"/>
      <c r="AC9" s="29"/>
      <c r="AD9" s="70"/>
      <c r="AE9" s="70"/>
      <c r="AF9" s="70"/>
      <c r="AG9" s="70"/>
      <c r="AH9" s="70"/>
      <c r="AI9" s="70"/>
      <c r="AJ9" s="70"/>
      <c r="AK9" s="70"/>
      <c r="AL9" s="70"/>
      <c r="AM9" s="70"/>
      <c r="AN9" s="70"/>
      <c r="AO9" s="70"/>
      <c r="AP9" s="70"/>
      <c r="AQ9" s="70"/>
      <c r="AR9" s="70"/>
      <c r="AS9" s="70"/>
      <c r="AT9" s="70"/>
      <c r="AU9" s="70"/>
      <c r="AV9" s="51"/>
      <c r="AW9" s="51"/>
      <c r="AX9" s="51"/>
      <c r="AY9" s="51"/>
      <c r="AZ9" s="51"/>
      <c r="BA9" s="51"/>
      <c r="BB9" s="51"/>
      <c r="BC9" s="51"/>
      <c r="BD9" s="51"/>
      <c r="BE9" s="51"/>
      <c r="BF9" s="51"/>
      <c r="BG9" s="51"/>
      <c r="BH9" s="30"/>
      <c r="BI9" s="30"/>
      <c r="BJ9" s="30"/>
      <c r="BK9" s="30"/>
      <c r="BL9" s="30"/>
      <c r="BM9" s="30"/>
      <c r="BN9" s="30"/>
      <c r="BO9" s="30"/>
      <c r="BP9" s="30"/>
      <c r="BQ9" s="30"/>
      <c r="BR9" s="30"/>
      <c r="BS9" s="30"/>
      <c r="BT9" s="30"/>
      <c r="BU9" s="30"/>
      <c r="BV9" s="30"/>
      <c r="BW9" s="30"/>
      <c r="BX9" s="30"/>
      <c r="BY9" s="30"/>
      <c r="BZ9" s="30"/>
      <c r="CA9" s="30"/>
      <c r="CB9" s="30"/>
      <c r="CC9" s="30"/>
      <c r="CD9" s="30"/>
      <c r="CE9" s="30"/>
      <c r="CF9" s="30"/>
      <c r="CG9" s="30"/>
      <c r="CH9" s="30"/>
      <c r="CI9" s="30"/>
      <c r="CJ9" s="30"/>
      <c r="CK9" s="30"/>
      <c r="CL9" s="30"/>
      <c r="CM9" s="30"/>
      <c r="CN9" s="30"/>
      <c r="CO9" s="30"/>
      <c r="CP9" s="30"/>
      <c r="CQ9" s="30"/>
      <c r="CR9" s="30"/>
      <c r="CS9" s="30"/>
      <c r="CT9" s="30"/>
      <c r="CU9" s="30"/>
      <c r="CV9" s="30"/>
      <c r="CW9" s="30"/>
      <c r="CX9" s="30"/>
      <c r="CY9" s="30"/>
      <c r="CZ9" s="30"/>
      <c r="DA9" s="30"/>
      <c r="DB9" s="30"/>
      <c r="DC9" s="30"/>
      <c r="DD9" s="30"/>
      <c r="DE9" s="30"/>
      <c r="DF9" s="30"/>
      <c r="DG9" s="30"/>
      <c r="DH9" s="30"/>
      <c r="DI9" s="30"/>
      <c r="DJ9" s="30"/>
      <c r="DK9" s="30"/>
      <c r="DL9" s="30"/>
      <c r="DM9" s="30"/>
      <c r="DN9" s="30"/>
      <c r="DO9" s="30"/>
      <c r="DP9" s="30"/>
      <c r="DQ9" s="30"/>
      <c r="DR9" s="30"/>
      <c r="DS9" s="30"/>
      <c r="DT9" s="30"/>
      <c r="DU9" s="30"/>
      <c r="DV9" s="30"/>
      <c r="DW9" s="30"/>
      <c r="DX9" s="30"/>
      <c r="DY9" s="30"/>
      <c r="DZ9" s="30"/>
      <c r="EA9" s="30"/>
      <c r="EB9" s="30"/>
      <c r="EC9" s="30"/>
      <c r="ED9" s="30"/>
      <c r="EE9" s="30"/>
      <c r="EF9" s="30"/>
      <c r="EG9" s="30"/>
      <c r="EH9" s="30"/>
      <c r="EI9" s="30"/>
      <c r="EJ9" s="30"/>
      <c r="EK9" s="30"/>
      <c r="EL9" s="30"/>
      <c r="EM9" s="30"/>
      <c r="EN9" s="30"/>
      <c r="EO9" s="30"/>
      <c r="EP9" s="30"/>
      <c r="EQ9" s="30"/>
      <c r="ER9" s="30"/>
      <c r="ES9" s="30"/>
      <c r="ET9" s="30"/>
      <c r="EU9" s="30"/>
      <c r="EV9" s="30"/>
      <c r="EW9" s="30"/>
      <c r="EX9" s="30"/>
      <c r="EY9" s="30"/>
      <c r="EZ9" s="30"/>
      <c r="FA9" s="30"/>
      <c r="FB9" s="30"/>
      <c r="FC9" s="30"/>
    </row>
    <row r="10" spans="1:162" s="2" customFormat="1" ht="36" customHeight="1" thickBot="1" x14ac:dyDescent="0.3">
      <c r="A10" s="731" t="s">
        <v>70</v>
      </c>
      <c r="B10" s="732"/>
      <c r="C10" s="732"/>
      <c r="D10" s="732"/>
      <c r="E10" s="732"/>
      <c r="F10" s="732"/>
      <c r="G10" s="732"/>
      <c r="H10" s="732"/>
      <c r="I10" s="733"/>
      <c r="J10" s="732" t="s">
        <v>233</v>
      </c>
      <c r="K10" s="732"/>
      <c r="L10" s="732"/>
      <c r="M10" s="732"/>
      <c r="N10" s="732"/>
      <c r="O10" s="732"/>
      <c r="P10" s="732"/>
      <c r="Q10" s="732"/>
      <c r="R10" s="732"/>
      <c r="S10" s="732"/>
      <c r="T10" s="732"/>
      <c r="U10" s="732"/>
      <c r="V10" s="732"/>
      <c r="W10" s="732"/>
      <c r="X10" s="732"/>
      <c r="Y10" s="732"/>
      <c r="Z10" s="732"/>
      <c r="AA10" s="732"/>
      <c r="AB10" s="732"/>
      <c r="AC10" s="732"/>
      <c r="AD10" s="732"/>
      <c r="AE10" s="732"/>
      <c r="AF10" s="732"/>
      <c r="AG10" s="732"/>
      <c r="AH10" s="732"/>
      <c r="AI10" s="732"/>
      <c r="AJ10" s="732"/>
      <c r="AK10" s="732"/>
      <c r="AL10" s="732"/>
      <c r="AM10" s="732"/>
      <c r="AN10" s="732"/>
      <c r="AO10" s="732"/>
      <c r="AP10" s="732"/>
      <c r="AQ10" s="732"/>
      <c r="AR10" s="732"/>
      <c r="AS10" s="732"/>
      <c r="AT10" s="732"/>
      <c r="AU10" s="732"/>
      <c r="AV10" s="732"/>
      <c r="AW10" s="732"/>
      <c r="AX10" s="732"/>
      <c r="AY10" s="732"/>
      <c r="AZ10" s="732"/>
      <c r="BA10" s="732"/>
      <c r="BB10" s="732"/>
      <c r="BC10" s="732"/>
      <c r="BD10" s="732"/>
      <c r="BE10" s="732"/>
      <c r="BF10" s="732"/>
      <c r="BG10" s="732"/>
      <c r="BH10" s="732"/>
      <c r="BI10" s="732"/>
      <c r="BJ10" s="732"/>
      <c r="BK10" s="732"/>
      <c r="BL10" s="732"/>
      <c r="BM10" s="732"/>
      <c r="BN10" s="732"/>
      <c r="BO10" s="732"/>
      <c r="BP10" s="732"/>
      <c r="BQ10" s="732"/>
      <c r="BR10" s="732"/>
      <c r="BS10" s="732"/>
      <c r="BT10" s="732"/>
      <c r="BU10" s="732"/>
      <c r="BV10" s="732"/>
      <c r="BW10" s="732"/>
      <c r="BX10" s="732"/>
      <c r="BY10" s="732"/>
      <c r="BZ10" s="732"/>
      <c r="CA10" s="732"/>
      <c r="CB10" s="732"/>
      <c r="CC10" s="732"/>
      <c r="CD10" s="732"/>
      <c r="CE10" s="732"/>
      <c r="CF10" s="732"/>
      <c r="CG10" s="732"/>
      <c r="CH10" s="732"/>
      <c r="CI10" s="732"/>
      <c r="CJ10" s="732"/>
      <c r="CK10" s="732"/>
      <c r="CL10" s="732"/>
      <c r="CM10" s="732"/>
      <c r="CN10" s="732"/>
      <c r="CO10" s="732"/>
      <c r="CP10" s="732"/>
      <c r="CQ10" s="732"/>
      <c r="CR10" s="732"/>
      <c r="CS10" s="732"/>
      <c r="CT10" s="732"/>
      <c r="CU10" s="732"/>
      <c r="CV10" s="732"/>
      <c r="CW10" s="732"/>
      <c r="CX10" s="732"/>
      <c r="CY10" s="732"/>
      <c r="CZ10" s="732"/>
      <c r="DA10" s="732"/>
      <c r="DB10" s="732"/>
      <c r="DC10" s="732"/>
      <c r="DD10" s="732"/>
      <c r="DE10" s="732"/>
      <c r="DF10" s="732"/>
      <c r="DG10" s="732"/>
      <c r="DH10" s="732"/>
      <c r="DI10" s="732"/>
      <c r="DJ10" s="732"/>
      <c r="DK10" s="732"/>
      <c r="DL10" s="732"/>
      <c r="DM10" s="732"/>
      <c r="DN10" s="732"/>
      <c r="DO10" s="732"/>
      <c r="DP10" s="732"/>
      <c r="DQ10" s="732"/>
      <c r="DR10" s="732"/>
      <c r="DS10" s="732"/>
      <c r="DT10" s="732"/>
      <c r="DU10" s="732"/>
      <c r="DV10" s="732"/>
      <c r="DW10" s="732"/>
      <c r="DX10" s="732"/>
      <c r="DY10" s="732"/>
      <c r="DZ10" s="732"/>
      <c r="EA10" s="732"/>
      <c r="EB10" s="732"/>
      <c r="EC10" s="732"/>
      <c r="ED10" s="732"/>
      <c r="EE10" s="732"/>
      <c r="EF10" s="732"/>
      <c r="EG10" s="732"/>
      <c r="EH10" s="732"/>
      <c r="EI10" s="732"/>
      <c r="EJ10" s="732"/>
      <c r="EK10" s="732"/>
      <c r="EL10" s="732"/>
      <c r="EM10" s="732"/>
      <c r="EN10" s="732"/>
      <c r="EO10" s="732"/>
      <c r="EP10" s="732"/>
      <c r="EQ10" s="732"/>
      <c r="ER10" s="732"/>
      <c r="ES10" s="733"/>
      <c r="ET10" s="718" t="s">
        <v>227</v>
      </c>
      <c r="EU10" s="718" t="s">
        <v>228</v>
      </c>
      <c r="EV10" s="713" t="s">
        <v>229</v>
      </c>
      <c r="EW10" s="728" t="s">
        <v>250</v>
      </c>
      <c r="EX10" s="713" t="s">
        <v>244</v>
      </c>
      <c r="EY10" s="748" t="s">
        <v>245</v>
      </c>
      <c r="EZ10" s="742" t="s">
        <v>246</v>
      </c>
      <c r="FA10" s="742" t="s">
        <v>247</v>
      </c>
      <c r="FB10" s="742" t="s">
        <v>249</v>
      </c>
      <c r="FC10" s="745" t="s">
        <v>248</v>
      </c>
      <c r="FD10" s="432"/>
    </row>
    <row r="11" spans="1:162" s="2" customFormat="1" ht="24.75" customHeight="1" thickBot="1" x14ac:dyDescent="0.3">
      <c r="A11" s="731" t="s">
        <v>80</v>
      </c>
      <c r="B11" s="732"/>
      <c r="C11" s="732"/>
      <c r="D11" s="732"/>
      <c r="E11" s="732"/>
      <c r="F11" s="732"/>
      <c r="G11" s="732"/>
      <c r="H11" s="732"/>
      <c r="I11" s="733"/>
      <c r="J11" s="716" t="s">
        <v>49</v>
      </c>
      <c r="K11" s="717"/>
      <c r="L11" s="717"/>
      <c r="M11" s="717"/>
      <c r="N11" s="717"/>
      <c r="O11" s="717"/>
      <c r="P11" s="717"/>
      <c r="Q11" s="717"/>
      <c r="R11" s="717"/>
      <c r="S11" s="717"/>
      <c r="T11" s="717"/>
      <c r="U11" s="717"/>
      <c r="V11" s="717"/>
      <c r="W11" s="717"/>
      <c r="X11" s="717"/>
      <c r="Y11" s="717"/>
      <c r="Z11" s="717"/>
      <c r="AA11" s="717"/>
      <c r="AB11" s="717"/>
      <c r="AC11" s="727"/>
      <c r="AD11" s="716" t="s">
        <v>50</v>
      </c>
      <c r="AE11" s="717"/>
      <c r="AF11" s="717"/>
      <c r="AG11" s="717"/>
      <c r="AH11" s="717"/>
      <c r="AI11" s="717"/>
      <c r="AJ11" s="717"/>
      <c r="AK11" s="717"/>
      <c r="AL11" s="717"/>
      <c r="AM11" s="717"/>
      <c r="AN11" s="717"/>
      <c r="AO11" s="717"/>
      <c r="AP11" s="717"/>
      <c r="AQ11" s="717"/>
      <c r="AR11" s="717"/>
      <c r="AS11" s="717"/>
      <c r="AT11" s="717"/>
      <c r="AU11" s="717"/>
      <c r="AV11" s="717"/>
      <c r="AW11" s="717"/>
      <c r="AX11" s="717"/>
      <c r="AY11" s="717"/>
      <c r="AZ11" s="717"/>
      <c r="BA11" s="717"/>
      <c r="BB11" s="717"/>
      <c r="BC11" s="717"/>
      <c r="BD11" s="717"/>
      <c r="BE11" s="717"/>
      <c r="BF11" s="717"/>
      <c r="BG11" s="727"/>
      <c r="BH11" s="716" t="s">
        <v>62</v>
      </c>
      <c r="BI11" s="717"/>
      <c r="BJ11" s="717"/>
      <c r="BK11" s="717"/>
      <c r="BL11" s="717"/>
      <c r="BM11" s="717"/>
      <c r="BN11" s="717"/>
      <c r="BO11" s="717"/>
      <c r="BP11" s="717"/>
      <c r="BQ11" s="717"/>
      <c r="BR11" s="717"/>
      <c r="BS11" s="717"/>
      <c r="BT11" s="717"/>
      <c r="BU11" s="717"/>
      <c r="BV11" s="717"/>
      <c r="BW11" s="717"/>
      <c r="BX11" s="717"/>
      <c r="BY11" s="717"/>
      <c r="BZ11" s="717"/>
      <c r="CA11" s="717"/>
      <c r="CB11" s="717"/>
      <c r="CC11" s="717"/>
      <c r="CD11" s="717"/>
      <c r="CE11" s="717"/>
      <c r="CF11" s="717"/>
      <c r="CG11" s="717"/>
      <c r="CH11" s="717"/>
      <c r="CI11" s="717"/>
      <c r="CJ11" s="717"/>
      <c r="CK11" s="727"/>
      <c r="CL11" s="717" t="s">
        <v>63</v>
      </c>
      <c r="CM11" s="717"/>
      <c r="CN11" s="717"/>
      <c r="CO11" s="717"/>
      <c r="CP11" s="717"/>
      <c r="CQ11" s="717"/>
      <c r="CR11" s="717"/>
      <c r="CS11" s="717"/>
      <c r="CT11" s="717"/>
      <c r="CU11" s="717"/>
      <c r="CV11" s="717"/>
      <c r="CW11" s="717"/>
      <c r="CX11" s="717"/>
      <c r="CY11" s="717"/>
      <c r="CZ11" s="717"/>
      <c r="DA11" s="717"/>
      <c r="DB11" s="717"/>
      <c r="DC11" s="717"/>
      <c r="DD11" s="717"/>
      <c r="DE11" s="717"/>
      <c r="DF11" s="717"/>
      <c r="DG11" s="717"/>
      <c r="DH11" s="717"/>
      <c r="DI11" s="717"/>
      <c r="DJ11" s="717"/>
      <c r="DK11" s="717"/>
      <c r="DL11" s="717"/>
      <c r="DM11" s="717"/>
      <c r="DN11" s="717"/>
      <c r="DO11" s="717"/>
      <c r="DP11" s="716" t="s">
        <v>64</v>
      </c>
      <c r="DQ11" s="717"/>
      <c r="DR11" s="717"/>
      <c r="DS11" s="717"/>
      <c r="DT11" s="717"/>
      <c r="DU11" s="717"/>
      <c r="DV11" s="717"/>
      <c r="DW11" s="717"/>
      <c r="DX11" s="717"/>
      <c r="DY11" s="717"/>
      <c r="DZ11" s="717"/>
      <c r="EA11" s="717"/>
      <c r="EB11" s="717"/>
      <c r="EC11" s="717"/>
      <c r="ED11" s="717"/>
      <c r="EE11" s="717"/>
      <c r="EF11" s="717"/>
      <c r="EG11" s="717"/>
      <c r="EH11" s="717"/>
      <c r="EI11" s="717"/>
      <c r="EJ11" s="717"/>
      <c r="EK11" s="717"/>
      <c r="EL11" s="717"/>
      <c r="EM11" s="717"/>
      <c r="EN11" s="717"/>
      <c r="EO11" s="717"/>
      <c r="EP11" s="717"/>
      <c r="EQ11" s="717"/>
      <c r="ER11" s="717"/>
      <c r="ES11" s="717"/>
      <c r="ET11" s="719"/>
      <c r="EU11" s="719"/>
      <c r="EV11" s="714"/>
      <c r="EW11" s="729"/>
      <c r="EX11" s="714"/>
      <c r="EY11" s="749"/>
      <c r="EZ11" s="743"/>
      <c r="FA11" s="743"/>
      <c r="FB11" s="743"/>
      <c r="FC11" s="746"/>
      <c r="FD11" s="432"/>
      <c r="FF11" s="215"/>
    </row>
    <row r="12" spans="1:162" s="2" customFormat="1" ht="123" customHeight="1" thickBot="1" x14ac:dyDescent="0.3">
      <c r="A12" s="46" t="s">
        <v>71</v>
      </c>
      <c r="B12" s="46" t="s">
        <v>72</v>
      </c>
      <c r="C12" s="45" t="s">
        <v>73</v>
      </c>
      <c r="D12" s="45" t="s">
        <v>74</v>
      </c>
      <c r="E12" s="45" t="s">
        <v>75</v>
      </c>
      <c r="F12" s="45" t="s">
        <v>76</v>
      </c>
      <c r="G12" s="45" t="s">
        <v>77</v>
      </c>
      <c r="H12" s="45" t="s">
        <v>78</v>
      </c>
      <c r="I12" s="48" t="s">
        <v>79</v>
      </c>
      <c r="J12" s="47" t="s">
        <v>238</v>
      </c>
      <c r="K12" s="44" t="s">
        <v>216</v>
      </c>
      <c r="L12" s="45" t="s">
        <v>225</v>
      </c>
      <c r="M12" s="44" t="s">
        <v>217</v>
      </c>
      <c r="N12" s="45" t="s">
        <v>58</v>
      </c>
      <c r="O12" s="44" t="s">
        <v>218</v>
      </c>
      <c r="P12" s="45" t="s">
        <v>59</v>
      </c>
      <c r="Q12" s="44" t="s">
        <v>219</v>
      </c>
      <c r="R12" s="45" t="s">
        <v>60</v>
      </c>
      <c r="S12" s="44" t="s">
        <v>220</v>
      </c>
      <c r="T12" s="45" t="s">
        <v>61</v>
      </c>
      <c r="U12" s="44" t="s">
        <v>221</v>
      </c>
      <c r="V12" s="45" t="s">
        <v>51</v>
      </c>
      <c r="W12" s="44" t="s">
        <v>222</v>
      </c>
      <c r="X12" s="49" t="s">
        <v>226</v>
      </c>
      <c r="Y12" s="50" t="s">
        <v>224</v>
      </c>
      <c r="Z12" s="74" t="s">
        <v>251</v>
      </c>
      <c r="AA12" s="72" t="s">
        <v>263</v>
      </c>
      <c r="AB12" s="73" t="s">
        <v>252</v>
      </c>
      <c r="AC12" s="72" t="s">
        <v>264</v>
      </c>
      <c r="AD12" s="47" t="s">
        <v>238</v>
      </c>
      <c r="AE12" s="44" t="s">
        <v>211</v>
      </c>
      <c r="AF12" s="45" t="s">
        <v>52</v>
      </c>
      <c r="AG12" s="44" t="s">
        <v>212</v>
      </c>
      <c r="AH12" s="45" t="s">
        <v>53</v>
      </c>
      <c r="AI12" s="44" t="s">
        <v>213</v>
      </c>
      <c r="AJ12" s="45" t="s">
        <v>54</v>
      </c>
      <c r="AK12" s="44" t="s">
        <v>214</v>
      </c>
      <c r="AL12" s="45" t="s">
        <v>55</v>
      </c>
      <c r="AM12" s="44" t="s">
        <v>215</v>
      </c>
      <c r="AN12" s="45" t="s">
        <v>57</v>
      </c>
      <c r="AO12" s="44" t="s">
        <v>216</v>
      </c>
      <c r="AP12" s="45" t="s">
        <v>225</v>
      </c>
      <c r="AQ12" s="44" t="s">
        <v>217</v>
      </c>
      <c r="AR12" s="45" t="s">
        <v>58</v>
      </c>
      <c r="AS12" s="44" t="s">
        <v>218</v>
      </c>
      <c r="AT12" s="45" t="s">
        <v>59</v>
      </c>
      <c r="AU12" s="44" t="s">
        <v>219</v>
      </c>
      <c r="AV12" s="45" t="s">
        <v>60</v>
      </c>
      <c r="AW12" s="44" t="s">
        <v>220</v>
      </c>
      <c r="AX12" s="45" t="s">
        <v>61</v>
      </c>
      <c r="AY12" s="44" t="s">
        <v>221</v>
      </c>
      <c r="AZ12" s="45" t="s">
        <v>51</v>
      </c>
      <c r="BA12" s="44" t="s">
        <v>222</v>
      </c>
      <c r="BB12" s="45" t="s">
        <v>226</v>
      </c>
      <c r="BC12" s="50" t="s">
        <v>224</v>
      </c>
      <c r="BD12" s="71" t="s">
        <v>242</v>
      </c>
      <c r="BE12" s="72" t="s">
        <v>265</v>
      </c>
      <c r="BF12" s="73" t="s">
        <v>241</v>
      </c>
      <c r="BG12" s="72" t="s">
        <v>266</v>
      </c>
      <c r="BH12" s="47" t="s">
        <v>238</v>
      </c>
      <c r="BI12" s="44" t="s">
        <v>211</v>
      </c>
      <c r="BJ12" s="45" t="s">
        <v>52</v>
      </c>
      <c r="BK12" s="44" t="s">
        <v>212</v>
      </c>
      <c r="BL12" s="45" t="s">
        <v>53</v>
      </c>
      <c r="BM12" s="44" t="s">
        <v>213</v>
      </c>
      <c r="BN12" s="45" t="s">
        <v>54</v>
      </c>
      <c r="BO12" s="44" t="s">
        <v>214</v>
      </c>
      <c r="BP12" s="45" t="s">
        <v>55</v>
      </c>
      <c r="BQ12" s="44" t="s">
        <v>215</v>
      </c>
      <c r="BR12" s="45" t="s">
        <v>57</v>
      </c>
      <c r="BS12" s="44" t="s">
        <v>216</v>
      </c>
      <c r="BT12" s="45" t="s">
        <v>225</v>
      </c>
      <c r="BU12" s="44" t="s">
        <v>217</v>
      </c>
      <c r="BV12" s="45" t="s">
        <v>58</v>
      </c>
      <c r="BW12" s="44" t="s">
        <v>218</v>
      </c>
      <c r="BX12" s="45" t="s">
        <v>59</v>
      </c>
      <c r="BY12" s="44" t="s">
        <v>219</v>
      </c>
      <c r="BZ12" s="45" t="s">
        <v>60</v>
      </c>
      <c r="CA12" s="44" t="s">
        <v>220</v>
      </c>
      <c r="CB12" s="45" t="s">
        <v>61</v>
      </c>
      <c r="CC12" s="44" t="s">
        <v>221</v>
      </c>
      <c r="CD12" s="45" t="s">
        <v>51</v>
      </c>
      <c r="CE12" s="44" t="s">
        <v>222</v>
      </c>
      <c r="CF12" s="49" t="s">
        <v>226</v>
      </c>
      <c r="CG12" s="50" t="s">
        <v>224</v>
      </c>
      <c r="CH12" s="71" t="s">
        <v>230</v>
      </c>
      <c r="CI12" s="72" t="s">
        <v>267</v>
      </c>
      <c r="CJ12" s="73" t="s">
        <v>231</v>
      </c>
      <c r="CK12" s="72" t="s">
        <v>268</v>
      </c>
      <c r="CL12" s="47" t="s">
        <v>238</v>
      </c>
      <c r="CM12" s="44" t="s">
        <v>211</v>
      </c>
      <c r="CN12" s="45" t="s">
        <v>52</v>
      </c>
      <c r="CO12" s="44" t="s">
        <v>212</v>
      </c>
      <c r="CP12" s="45" t="s">
        <v>53</v>
      </c>
      <c r="CQ12" s="44" t="s">
        <v>213</v>
      </c>
      <c r="CR12" s="45" t="s">
        <v>54</v>
      </c>
      <c r="CS12" s="44" t="s">
        <v>214</v>
      </c>
      <c r="CT12" s="45" t="s">
        <v>55</v>
      </c>
      <c r="CU12" s="44" t="s">
        <v>215</v>
      </c>
      <c r="CV12" s="45" t="s">
        <v>57</v>
      </c>
      <c r="CW12" s="44" t="s">
        <v>216</v>
      </c>
      <c r="CX12" s="45" t="s">
        <v>225</v>
      </c>
      <c r="CY12" s="44" t="s">
        <v>217</v>
      </c>
      <c r="CZ12" s="45" t="s">
        <v>58</v>
      </c>
      <c r="DA12" s="44" t="s">
        <v>218</v>
      </c>
      <c r="DB12" s="45" t="s">
        <v>59</v>
      </c>
      <c r="DC12" s="44" t="s">
        <v>219</v>
      </c>
      <c r="DD12" s="45" t="s">
        <v>60</v>
      </c>
      <c r="DE12" s="44" t="s">
        <v>220</v>
      </c>
      <c r="DF12" s="45" t="s">
        <v>61</v>
      </c>
      <c r="DG12" s="44" t="s">
        <v>221</v>
      </c>
      <c r="DH12" s="45" t="s">
        <v>51</v>
      </c>
      <c r="DI12" s="44" t="s">
        <v>222</v>
      </c>
      <c r="DJ12" s="49" t="s">
        <v>226</v>
      </c>
      <c r="DK12" s="50" t="s">
        <v>224</v>
      </c>
      <c r="DL12" s="71" t="s">
        <v>234</v>
      </c>
      <c r="DM12" s="72" t="s">
        <v>269</v>
      </c>
      <c r="DN12" s="73" t="s">
        <v>235</v>
      </c>
      <c r="DO12" s="72" t="s">
        <v>270</v>
      </c>
      <c r="DP12" s="47" t="s">
        <v>238</v>
      </c>
      <c r="DQ12" s="44" t="s">
        <v>211</v>
      </c>
      <c r="DR12" s="45" t="s">
        <v>52</v>
      </c>
      <c r="DS12" s="44" t="s">
        <v>212</v>
      </c>
      <c r="DT12" s="45" t="s">
        <v>53</v>
      </c>
      <c r="DU12" s="44" t="s">
        <v>213</v>
      </c>
      <c r="DV12" s="45" t="s">
        <v>54</v>
      </c>
      <c r="DW12" s="44" t="s">
        <v>214</v>
      </c>
      <c r="DX12" s="45" t="s">
        <v>55</v>
      </c>
      <c r="DY12" s="44" t="s">
        <v>215</v>
      </c>
      <c r="DZ12" s="45" t="s">
        <v>57</v>
      </c>
      <c r="EA12" s="44" t="s">
        <v>216</v>
      </c>
      <c r="EB12" s="45" t="s">
        <v>225</v>
      </c>
      <c r="EC12" s="44" t="s">
        <v>217</v>
      </c>
      <c r="ED12" s="45" t="s">
        <v>58</v>
      </c>
      <c r="EE12" s="44" t="s">
        <v>218</v>
      </c>
      <c r="EF12" s="45" t="s">
        <v>59</v>
      </c>
      <c r="EG12" s="44" t="s">
        <v>219</v>
      </c>
      <c r="EH12" s="45" t="s">
        <v>60</v>
      </c>
      <c r="EI12" s="44" t="s">
        <v>220</v>
      </c>
      <c r="EJ12" s="45" t="s">
        <v>61</v>
      </c>
      <c r="EK12" s="44" t="s">
        <v>221</v>
      </c>
      <c r="EL12" s="45" t="s">
        <v>51</v>
      </c>
      <c r="EM12" s="44" t="s">
        <v>222</v>
      </c>
      <c r="EN12" s="49" t="s">
        <v>226</v>
      </c>
      <c r="EO12" s="50" t="s">
        <v>224</v>
      </c>
      <c r="EP12" s="71" t="s">
        <v>236</v>
      </c>
      <c r="EQ12" s="72" t="s">
        <v>271</v>
      </c>
      <c r="ER12" s="73" t="s">
        <v>237</v>
      </c>
      <c r="ES12" s="72" t="s">
        <v>272</v>
      </c>
      <c r="ET12" s="720"/>
      <c r="EU12" s="720"/>
      <c r="EV12" s="715"/>
      <c r="EW12" s="730"/>
      <c r="EX12" s="715"/>
      <c r="EY12" s="750"/>
      <c r="EZ12" s="744"/>
      <c r="FA12" s="744"/>
      <c r="FB12" s="744"/>
      <c r="FC12" s="747"/>
      <c r="FD12" s="432"/>
      <c r="FF12" s="216"/>
    </row>
    <row r="13" spans="1:162" s="28" customFormat="1" ht="164.25" customHeight="1" thickBot="1" x14ac:dyDescent="0.3">
      <c r="A13" s="267">
        <v>2</v>
      </c>
      <c r="B13" s="268">
        <v>33</v>
      </c>
      <c r="C13" s="267">
        <v>237</v>
      </c>
      <c r="D13" s="590" t="s">
        <v>320</v>
      </c>
      <c r="E13" s="269">
        <v>253</v>
      </c>
      <c r="F13" s="591" t="s">
        <v>259</v>
      </c>
      <c r="G13" s="269" t="s">
        <v>260</v>
      </c>
      <c r="H13" s="269" t="s">
        <v>261</v>
      </c>
      <c r="I13" s="270">
        <f>+AC13+BC13+BH13+CL13+DP13</f>
        <v>0.1497</v>
      </c>
      <c r="J13" s="76">
        <v>1.2999999999999999E-2</v>
      </c>
      <c r="K13" s="76"/>
      <c r="L13" s="76"/>
      <c r="M13" s="76">
        <v>1.2999999999999999E-2</v>
      </c>
      <c r="N13" s="77">
        <v>2.5000000000000001E-3</v>
      </c>
      <c r="O13" s="76">
        <v>1.2999999999999999E-2</v>
      </c>
      <c r="P13" s="77">
        <v>3.8E-3</v>
      </c>
      <c r="Q13" s="76">
        <v>1.2999999999999999E-2</v>
      </c>
      <c r="R13" s="77">
        <v>5.4999999999999997E-3</v>
      </c>
      <c r="S13" s="76">
        <v>1.2999999999999999E-2</v>
      </c>
      <c r="T13" s="77">
        <v>7.4000000000000003E-3</v>
      </c>
      <c r="U13" s="76">
        <v>1.2999999999999999E-2</v>
      </c>
      <c r="V13" s="77">
        <v>8.6E-3</v>
      </c>
      <c r="W13" s="76">
        <v>1.2999999999999999E-2</v>
      </c>
      <c r="X13" s="214">
        <v>1.06E-2</v>
      </c>
      <c r="Y13" s="120">
        <f>+W13</f>
        <v>1.2999999999999999E-2</v>
      </c>
      <c r="Z13" s="120">
        <f>+Y13</f>
        <v>1.2999999999999999E-2</v>
      </c>
      <c r="AA13" s="120">
        <f>+X13</f>
        <v>1.06E-2</v>
      </c>
      <c r="AB13" s="120">
        <f>+Z13</f>
        <v>1.2999999999999999E-2</v>
      </c>
      <c r="AC13" s="120">
        <f>+AA13</f>
        <v>1.06E-2</v>
      </c>
      <c r="AD13" s="79">
        <v>3.1399999999999997E-2</v>
      </c>
      <c r="AE13" s="77">
        <v>1E-3</v>
      </c>
      <c r="AF13" s="77">
        <v>1E-3</v>
      </c>
      <c r="AG13" s="77">
        <v>2.5999999999999999E-3</v>
      </c>
      <c r="AH13" s="77">
        <v>2.5999999999999999E-3</v>
      </c>
      <c r="AI13" s="77">
        <v>2.0000000000000009E-4</v>
      </c>
      <c r="AJ13" s="77">
        <v>2.0000000000000001E-4</v>
      </c>
      <c r="AK13" s="77">
        <v>2.5000000000000005E-3</v>
      </c>
      <c r="AL13" s="77">
        <v>2.5000000000000001E-3</v>
      </c>
      <c r="AM13" s="77">
        <v>5.2999999999999983E-3</v>
      </c>
      <c r="AN13" s="77">
        <v>5.2999999999999983E-3</v>
      </c>
      <c r="AO13" s="77">
        <v>2.3999999999999998E-3</v>
      </c>
      <c r="AP13" s="77">
        <v>2.5000000000000001E-3</v>
      </c>
      <c r="AQ13" s="77">
        <v>2.3999999999999998E-3</v>
      </c>
      <c r="AR13" s="77">
        <v>2.3999999999999998E-3</v>
      </c>
      <c r="AS13" s="77">
        <v>5.5999999999999999E-3</v>
      </c>
      <c r="AT13" s="77">
        <v>5.5999999999999973E-3</v>
      </c>
      <c r="AU13" s="77">
        <v>3.0999999999999999E-3</v>
      </c>
      <c r="AV13" s="77">
        <v>3.8000000000000013E-3</v>
      </c>
      <c r="AW13" s="77">
        <v>3.7000000000000002E-3</v>
      </c>
      <c r="AX13" s="77">
        <v>2.8999999999999998E-3</v>
      </c>
      <c r="AY13" s="77">
        <v>3.0000000000000001E-3</v>
      </c>
      <c r="AZ13" s="77">
        <v>3.2000000000000002E-3</v>
      </c>
      <c r="BA13" s="77">
        <v>3.2000000000000002E-3</v>
      </c>
      <c r="BB13" s="77">
        <v>3.3E-3</v>
      </c>
      <c r="BC13" s="78">
        <f>+AE13+AG13+AI13+AK13+AM13+AO13+AQ13+AS13+AU13+AW13+AY13+BA13</f>
        <v>3.5000000000000003E-2</v>
      </c>
      <c r="BD13" s="77">
        <f>+AE13+AG13+AI13+AK13+AM13+AO13+AQ13+AS13+AU13+AW13+AY13+BA13</f>
        <v>3.5000000000000003E-2</v>
      </c>
      <c r="BE13" s="77">
        <f>+AF13+AH13+AJ13+AL13+AN13+AP13+AR13+AT13+AV13+AX13+AZ13+BB13</f>
        <v>3.5299999999999998E-2</v>
      </c>
      <c r="BF13" s="77">
        <f>AE13+AG13+AI13+AK13+AM13+AO13+AQ13+AS13+AU13+AW13+AY13+BA13</f>
        <v>3.5000000000000003E-2</v>
      </c>
      <c r="BG13" s="78">
        <f>AF13+AH13+AJ13+AL13+AN13+AP13+AR13+AT13+AV13+AX13+AZ13+BB13</f>
        <v>3.5299999999999998E-2</v>
      </c>
      <c r="BH13" s="79">
        <v>4.0399999999999998E-2</v>
      </c>
      <c r="BI13" s="77">
        <v>1.2999999999999999E-3</v>
      </c>
      <c r="BJ13" s="77">
        <v>1.2999999999999999E-3</v>
      </c>
      <c r="BK13" s="77">
        <v>3.0000000000000001E-3</v>
      </c>
      <c r="BL13" s="77">
        <v>2.2000000000000001E-3</v>
      </c>
      <c r="BM13" s="77">
        <v>3.5000000000000001E-3</v>
      </c>
      <c r="BN13" s="77">
        <v>3.8999999999999998E-3</v>
      </c>
      <c r="BO13" s="77">
        <v>3.8E-3</v>
      </c>
      <c r="BP13" s="77"/>
      <c r="BQ13" s="77">
        <v>3.8E-3</v>
      </c>
      <c r="BR13" s="77"/>
      <c r="BS13" s="77">
        <v>4.1999999999999997E-3</v>
      </c>
      <c r="BT13" s="77"/>
      <c r="BU13" s="77">
        <v>3.8999999999999998E-3</v>
      </c>
      <c r="BV13" s="77"/>
      <c r="BW13" s="77">
        <v>3.8999999999999998E-3</v>
      </c>
      <c r="BX13" s="77"/>
      <c r="BY13" s="77">
        <v>3.8999999999999998E-3</v>
      </c>
      <c r="BZ13" s="77"/>
      <c r="CA13" s="77">
        <v>3.3E-3</v>
      </c>
      <c r="CB13" s="77"/>
      <c r="CC13" s="77">
        <v>3.3E-3</v>
      </c>
      <c r="CD13" s="77"/>
      <c r="CE13" s="77">
        <v>2.5000000000000001E-3</v>
      </c>
      <c r="CF13" s="77"/>
      <c r="CG13" s="78">
        <f>+BI13+BK13+BM13+BO13+BQ13+BS13+BU13+BW13+BY13+CA13+CC13+CE13</f>
        <v>4.0399999999999998E-2</v>
      </c>
      <c r="CH13" s="77">
        <f>+BI13+BK13+BM13</f>
        <v>7.7999999999999996E-3</v>
      </c>
      <c r="CI13" s="77">
        <f>+BJ13+BL13+BN13+BP13+BR13+BT13+BV13+BX13+BZ13+CB13+CD13+CF13</f>
        <v>7.4000000000000003E-3</v>
      </c>
      <c r="CJ13" s="77">
        <f>+BI13+BK13+BM13+BO13+BQ13+BS13+BU13+BW13+BY13+CA13+CC13+CE13</f>
        <v>4.0399999999999998E-2</v>
      </c>
      <c r="CK13" s="78">
        <f>+BJ13+BL13+BN13+BP13+BR13+BT13+BV13+BX13+BZ13+CB13+CD13+CF13</f>
        <v>7.4000000000000003E-3</v>
      </c>
      <c r="CL13" s="120">
        <v>5.0900000000000001E-2</v>
      </c>
      <c r="CM13" s="77"/>
      <c r="CN13" s="77"/>
      <c r="CO13" s="77"/>
      <c r="CP13" s="77"/>
      <c r="CQ13" s="77"/>
      <c r="CR13" s="77"/>
      <c r="CS13" s="77"/>
      <c r="CT13" s="77"/>
      <c r="CU13" s="77"/>
      <c r="CV13" s="77"/>
      <c r="CW13" s="77"/>
      <c r="CX13" s="77"/>
      <c r="CY13" s="77"/>
      <c r="CZ13" s="77"/>
      <c r="DA13" s="77"/>
      <c r="DB13" s="77"/>
      <c r="DC13" s="77"/>
      <c r="DD13" s="77"/>
      <c r="DE13" s="77"/>
      <c r="DF13" s="77"/>
      <c r="DG13" s="77"/>
      <c r="DH13" s="77"/>
      <c r="DI13" s="77"/>
      <c r="DJ13" s="77"/>
      <c r="DK13" s="78"/>
      <c r="DL13" s="77"/>
      <c r="DM13" s="77"/>
      <c r="DN13" s="77"/>
      <c r="DO13" s="78"/>
      <c r="DP13" s="120">
        <v>1.2800000000000001E-2</v>
      </c>
      <c r="DQ13" s="77"/>
      <c r="DR13" s="77"/>
      <c r="DS13" s="77"/>
      <c r="DT13" s="77"/>
      <c r="DU13" s="77"/>
      <c r="DV13" s="77"/>
      <c r="DW13" s="77"/>
      <c r="DX13" s="77"/>
      <c r="DY13" s="77"/>
      <c r="DZ13" s="77"/>
      <c r="EA13" s="77"/>
      <c r="EB13" s="77"/>
      <c r="EC13" s="77"/>
      <c r="ED13" s="77"/>
      <c r="EE13" s="77"/>
      <c r="EF13" s="77"/>
      <c r="EG13" s="77"/>
      <c r="EH13" s="77"/>
      <c r="EI13" s="77"/>
      <c r="EJ13" s="77"/>
      <c r="EK13" s="77"/>
      <c r="EL13" s="77"/>
      <c r="EM13" s="77"/>
      <c r="EN13" s="77"/>
      <c r="EO13" s="78"/>
      <c r="EP13" s="77"/>
      <c r="EQ13" s="77"/>
      <c r="ER13" s="77"/>
      <c r="ES13" s="78"/>
      <c r="ET13" s="78">
        <f>+BN13/BM13</f>
        <v>1.1142857142857141</v>
      </c>
      <c r="EU13" s="78">
        <f>+CI13/CH13</f>
        <v>0.94871794871794879</v>
      </c>
      <c r="EV13" s="78">
        <f>+CK13/CJ13</f>
        <v>0.18316831683168319</v>
      </c>
      <c r="EW13" s="78">
        <f>+((CI13+BG13+AC13)/(AB13+BF13+CH13))</f>
        <v>0.95519713261648742</v>
      </c>
      <c r="EX13" s="78">
        <f>+(CK13+BG13+AC13)/I13</f>
        <v>0.35604542418169671</v>
      </c>
      <c r="EY13" s="592" t="s">
        <v>1843</v>
      </c>
      <c r="EZ13" s="593" t="s">
        <v>377</v>
      </c>
      <c r="FA13" s="593" t="s">
        <v>376</v>
      </c>
      <c r="FB13" s="594" t="s">
        <v>378</v>
      </c>
      <c r="FC13" s="591" t="s">
        <v>323</v>
      </c>
      <c r="FD13" s="433"/>
    </row>
    <row r="14" spans="1:162" s="28" customFormat="1" ht="197.25" customHeight="1" thickBot="1" x14ac:dyDescent="0.3">
      <c r="A14" s="267">
        <v>2</v>
      </c>
      <c r="B14" s="268">
        <v>33</v>
      </c>
      <c r="C14" s="267">
        <v>239</v>
      </c>
      <c r="D14" s="590" t="s">
        <v>321</v>
      </c>
      <c r="E14" s="269">
        <v>255</v>
      </c>
      <c r="F14" s="591" t="s">
        <v>322</v>
      </c>
      <c r="G14" s="269" t="s">
        <v>260</v>
      </c>
      <c r="H14" s="269" t="s">
        <v>261</v>
      </c>
      <c r="I14" s="270">
        <f>+AB14+BC14+BH14+CL14+DP14</f>
        <v>0.14879999999999999</v>
      </c>
      <c r="J14" s="76">
        <v>1.2E-2</v>
      </c>
      <c r="K14" s="76"/>
      <c r="L14" s="76"/>
      <c r="M14" s="76">
        <v>1.2E-2</v>
      </c>
      <c r="N14" s="77">
        <v>1.8E-3</v>
      </c>
      <c r="O14" s="76">
        <v>1.2E-2</v>
      </c>
      <c r="P14" s="77">
        <v>2.0999999999999999E-3</v>
      </c>
      <c r="Q14" s="76">
        <v>1.2E-2</v>
      </c>
      <c r="R14" s="77">
        <v>4.4999999999999997E-3</v>
      </c>
      <c r="S14" s="76">
        <v>1.2E-2</v>
      </c>
      <c r="T14" s="77">
        <v>8.3999999999999995E-3</v>
      </c>
      <c r="U14" s="76">
        <v>1.2E-2</v>
      </c>
      <c r="V14" s="77">
        <v>1.1599999999999999E-2</v>
      </c>
      <c r="W14" s="76">
        <v>1.4999999999999999E-2</v>
      </c>
      <c r="X14" s="214">
        <v>1.6899999999999998E-2</v>
      </c>
      <c r="Y14" s="120">
        <f>+W14</f>
        <v>1.4999999999999999E-2</v>
      </c>
      <c r="Z14" s="120">
        <f>+Y14</f>
        <v>1.4999999999999999E-2</v>
      </c>
      <c r="AA14" s="120">
        <f>+X14</f>
        <v>1.6899999999999998E-2</v>
      </c>
      <c r="AB14" s="120">
        <f>+Z14</f>
        <v>1.4999999999999999E-2</v>
      </c>
      <c r="AC14" s="120">
        <f>+AA14</f>
        <v>1.6899999999999998E-2</v>
      </c>
      <c r="AD14" s="114">
        <v>0.02</v>
      </c>
      <c r="AE14" s="119">
        <v>0</v>
      </c>
      <c r="AF14" s="76">
        <v>0</v>
      </c>
      <c r="AG14" s="77">
        <v>2.7000000000000001E-3</v>
      </c>
      <c r="AH14" s="77">
        <v>2.7000000000000001E-3</v>
      </c>
      <c r="AI14" s="77">
        <v>1.0999999999999998E-3</v>
      </c>
      <c r="AJ14" s="77">
        <v>1.0999999999999998E-3</v>
      </c>
      <c r="AK14" s="77">
        <v>2.7999999999999995E-3</v>
      </c>
      <c r="AL14" s="77">
        <v>2.8E-3</v>
      </c>
      <c r="AM14" s="241">
        <v>3.0999999999999999E-3</v>
      </c>
      <c r="AN14" s="241">
        <v>3.0999999999999999E-3</v>
      </c>
      <c r="AO14" s="241">
        <v>1.9E-3</v>
      </c>
      <c r="AP14" s="241">
        <v>3.9000000000000007E-3</v>
      </c>
      <c r="AQ14" s="241">
        <v>1.9E-3</v>
      </c>
      <c r="AR14" s="241">
        <v>2E-3</v>
      </c>
      <c r="AS14" s="241">
        <v>1.9E-3</v>
      </c>
      <c r="AT14" s="241">
        <v>2.5000000000000005E-3</v>
      </c>
      <c r="AU14" s="241">
        <v>4.6999999999999958E-3</v>
      </c>
      <c r="AV14" s="241">
        <f>2.01%-1.81%</f>
        <v>1.9999999999999948E-3</v>
      </c>
      <c r="AW14" s="241">
        <v>1.6999999999999999E-3</v>
      </c>
      <c r="AX14" s="241">
        <v>1.8E-3</v>
      </c>
      <c r="AY14" s="241">
        <v>1.6999999999999999E-3</v>
      </c>
      <c r="AZ14" s="241">
        <v>1.8E-3</v>
      </c>
      <c r="BA14" s="241">
        <v>2.9999999999999997E-4</v>
      </c>
      <c r="BB14" s="241">
        <v>1.2999999999999999E-3</v>
      </c>
      <c r="BC14" s="78">
        <f>+AE14+AG14+AI14+AK14+AM14+AO14+AQ14+AS14+AU14+AW14+AY14+BA14</f>
        <v>2.3800000000000002E-2</v>
      </c>
      <c r="BD14" s="77">
        <f>+AE14+AG14+AI14+AK14+AM14+AO14+AQ14+AS14+AU14+AW14+AY14+BA14</f>
        <v>2.3800000000000002E-2</v>
      </c>
      <c r="BE14" s="77">
        <f>+AF14+AH14+AJ14+AL14+AN14+AP14+AR14+AT14+AV14+AX14+AZ14+BB14</f>
        <v>2.4999999999999994E-2</v>
      </c>
      <c r="BF14" s="77">
        <f>AE14+AG14+AI14+AK14+AM14+AO14+AQ14+AS14+AU14+AW14+AY14+BA14</f>
        <v>2.3800000000000002E-2</v>
      </c>
      <c r="BG14" s="78">
        <f>AF14+AH14+AJ14+AL14+AN14+AP14+AR14+AT14+AV14+AX14+AZ14+BB14</f>
        <v>2.4999999999999994E-2</v>
      </c>
      <c r="BH14" s="79">
        <v>4.9399999999999999E-2</v>
      </c>
      <c r="BI14" s="77">
        <v>6.9999999999999999E-4</v>
      </c>
      <c r="BJ14" s="77">
        <v>6.9999999999999999E-4</v>
      </c>
      <c r="BK14" s="77">
        <v>3.0999999999999999E-3</v>
      </c>
      <c r="BL14" s="77">
        <v>3.2000000000000002E-3</v>
      </c>
      <c r="BM14" s="77">
        <v>3.7000000000000002E-3</v>
      </c>
      <c r="BN14" s="77">
        <v>3.7000000000000002E-3</v>
      </c>
      <c r="BO14" s="77">
        <v>4.7000000000000002E-3</v>
      </c>
      <c r="BP14" s="77"/>
      <c r="BQ14" s="77">
        <v>4.7000000000000002E-3</v>
      </c>
      <c r="BR14" s="77"/>
      <c r="BS14" s="77">
        <v>5.0000000000000001E-3</v>
      </c>
      <c r="BT14" s="77"/>
      <c r="BU14" s="77">
        <v>4.7000000000000002E-3</v>
      </c>
      <c r="BV14" s="77"/>
      <c r="BW14" s="77">
        <v>4.7000000000000002E-3</v>
      </c>
      <c r="BX14" s="77"/>
      <c r="BY14" s="77">
        <v>5.0000000000000001E-3</v>
      </c>
      <c r="BZ14" s="77"/>
      <c r="CA14" s="77">
        <v>4.7000000000000002E-3</v>
      </c>
      <c r="CB14" s="77"/>
      <c r="CC14" s="77">
        <v>4.7000000000000002E-3</v>
      </c>
      <c r="CD14" s="77"/>
      <c r="CE14" s="77">
        <v>3.7000000000000002E-3</v>
      </c>
      <c r="CF14" s="77"/>
      <c r="CG14" s="78">
        <f>+BI14+BK14+BM14+BO14+BQ14+BS14+BU14+BW14+BY14+CA14+CC14+CE14</f>
        <v>4.9400000000000006E-2</v>
      </c>
      <c r="CH14" s="77">
        <f>+BI14+BK14+BM14</f>
        <v>7.4999999999999997E-3</v>
      </c>
      <c r="CI14" s="77">
        <f>+BJ14+BL14+BN14+BP14+BR14+BT14+BV14+BX14+BZ14+CB14+CD14+CF14</f>
        <v>7.6000000000000009E-3</v>
      </c>
      <c r="CJ14" s="77">
        <f>+BI14+BK14+BM14+BO14+BQ14+BS14+BU14+BW14+BY14+CA14+CC14+CE14</f>
        <v>4.9400000000000006E-2</v>
      </c>
      <c r="CK14" s="78">
        <f>+BJ14+BL14+BN14+BP14+BR14+BT14+BV14+BX14+BZ14+CB14+CD14+CF14</f>
        <v>7.6000000000000009E-3</v>
      </c>
      <c r="CL14" s="120">
        <v>4.9399999999999999E-2</v>
      </c>
      <c r="CM14" s="77"/>
      <c r="CN14" s="77"/>
      <c r="CO14" s="77"/>
      <c r="CP14" s="77"/>
      <c r="CQ14" s="77"/>
      <c r="CR14" s="77"/>
      <c r="CS14" s="77"/>
      <c r="CT14" s="77"/>
      <c r="CU14" s="77"/>
      <c r="CV14" s="77"/>
      <c r="CW14" s="77"/>
      <c r="CX14" s="77"/>
      <c r="CY14" s="77"/>
      <c r="CZ14" s="77"/>
      <c r="DA14" s="77"/>
      <c r="DB14" s="77"/>
      <c r="DC14" s="77"/>
      <c r="DD14" s="77"/>
      <c r="DE14" s="77"/>
      <c r="DF14" s="77"/>
      <c r="DG14" s="77"/>
      <c r="DH14" s="77"/>
      <c r="DI14" s="77"/>
      <c r="DJ14" s="77"/>
      <c r="DK14" s="78"/>
      <c r="DL14" s="77"/>
      <c r="DM14" s="77"/>
      <c r="DN14" s="77"/>
      <c r="DO14" s="78"/>
      <c r="DP14" s="120">
        <v>1.12E-2</v>
      </c>
      <c r="DQ14" s="77"/>
      <c r="DR14" s="77"/>
      <c r="DS14" s="77"/>
      <c r="DT14" s="77"/>
      <c r="DU14" s="77"/>
      <c r="DV14" s="77"/>
      <c r="DW14" s="77"/>
      <c r="DX14" s="77"/>
      <c r="DY14" s="77"/>
      <c r="DZ14" s="77"/>
      <c r="EA14" s="77"/>
      <c r="EB14" s="77"/>
      <c r="EC14" s="77"/>
      <c r="ED14" s="77"/>
      <c r="EE14" s="77"/>
      <c r="EF14" s="77"/>
      <c r="EG14" s="77"/>
      <c r="EH14" s="77"/>
      <c r="EI14" s="77"/>
      <c r="EJ14" s="77"/>
      <c r="EK14" s="77"/>
      <c r="EL14" s="77"/>
      <c r="EM14" s="77"/>
      <c r="EN14" s="77"/>
      <c r="EO14" s="78"/>
      <c r="EP14" s="77"/>
      <c r="EQ14" s="77"/>
      <c r="ER14" s="77"/>
      <c r="ES14" s="78"/>
      <c r="ET14" s="78">
        <f>+BN14/BM14</f>
        <v>1</v>
      </c>
      <c r="EU14" s="78">
        <f>+CI14/CH14</f>
        <v>1.0133333333333334</v>
      </c>
      <c r="EV14" s="78">
        <f>+CK14/CJ14</f>
        <v>0.15384615384615385</v>
      </c>
      <c r="EW14" s="78">
        <f>+((CI14+BG14+AC14)/(AB14+BF14+CH14))</f>
        <v>1.0691144708423326</v>
      </c>
      <c r="EX14" s="78">
        <f>+(CK14+BG14+AC14)/I14</f>
        <v>0.33266129032258063</v>
      </c>
      <c r="EY14" s="595" t="s">
        <v>1844</v>
      </c>
      <c r="EZ14" s="596" t="s">
        <v>69</v>
      </c>
      <c r="FA14" s="593" t="s">
        <v>69</v>
      </c>
      <c r="FB14" s="597" t="s">
        <v>379</v>
      </c>
      <c r="FC14" s="593" t="s">
        <v>324</v>
      </c>
      <c r="FD14" s="433"/>
    </row>
    <row r="15" spans="1:162" s="28" customFormat="1" ht="33" customHeight="1" x14ac:dyDescent="0.25">
      <c r="A15" s="52"/>
      <c r="B15" s="52"/>
      <c r="C15" s="53"/>
      <c r="D15" s="54"/>
      <c r="E15" s="55"/>
      <c r="F15" s="56"/>
      <c r="G15" s="57"/>
      <c r="H15" s="58"/>
      <c r="I15" s="53"/>
      <c r="J15" s="53"/>
      <c r="K15" s="53"/>
      <c r="L15" s="53"/>
      <c r="M15" s="53"/>
      <c r="N15" s="53"/>
      <c r="O15" s="53"/>
      <c r="P15" s="53"/>
      <c r="Q15" s="53"/>
      <c r="R15" s="53"/>
      <c r="S15" s="53"/>
      <c r="T15" s="53"/>
      <c r="U15" s="53"/>
      <c r="V15" s="59"/>
      <c r="W15" s="53"/>
      <c r="X15" s="59"/>
      <c r="Y15" s="53"/>
      <c r="Z15" s="53"/>
      <c r="AA15" s="53"/>
      <c r="AB15" s="53"/>
      <c r="AC15" s="59"/>
      <c r="AD15" s="53"/>
      <c r="AE15" s="53"/>
      <c r="AF15" s="53"/>
      <c r="AG15" s="53"/>
      <c r="AH15" s="53"/>
      <c r="AI15" s="53"/>
      <c r="AJ15" s="53"/>
      <c r="AK15" s="53"/>
      <c r="AL15" s="53"/>
      <c r="AM15" s="53"/>
      <c r="AN15" s="53"/>
      <c r="AO15" s="53"/>
      <c r="AP15" s="53"/>
      <c r="AQ15" s="53"/>
      <c r="AR15" s="53"/>
      <c r="AS15" s="53"/>
      <c r="AT15" s="53"/>
      <c r="AU15" s="53"/>
      <c r="AV15" s="53"/>
      <c r="AW15" s="53"/>
      <c r="AX15" s="53"/>
      <c r="AY15" s="53"/>
      <c r="AZ15" s="53"/>
      <c r="BA15" s="53"/>
      <c r="BB15" s="53"/>
      <c r="BC15" s="65"/>
      <c r="BD15" s="272"/>
      <c r="BE15" s="275"/>
      <c r="BF15" s="65"/>
      <c r="BG15" s="59"/>
      <c r="BH15" s="66"/>
      <c r="BI15" s="59"/>
      <c r="BJ15" s="59"/>
      <c r="BK15" s="59"/>
      <c r="BL15" s="59"/>
      <c r="BM15" s="59"/>
      <c r="BN15" s="59"/>
      <c r="BO15" s="59"/>
      <c r="BP15" s="59"/>
      <c r="BQ15" s="59"/>
      <c r="BR15" s="59"/>
      <c r="BS15" s="59"/>
      <c r="BT15" s="59"/>
      <c r="BU15" s="59"/>
      <c r="BV15" s="59"/>
      <c r="BW15" s="59"/>
      <c r="BX15" s="59"/>
      <c r="BY15" s="59"/>
      <c r="BZ15" s="59"/>
      <c r="CA15" s="59"/>
      <c r="CB15" s="59"/>
      <c r="CC15" s="59"/>
      <c r="CD15" s="59"/>
      <c r="CE15" s="59"/>
      <c r="CF15" s="59"/>
      <c r="CG15" s="59"/>
      <c r="CH15" s="59"/>
      <c r="CI15" s="59"/>
      <c r="CJ15" s="59"/>
      <c r="CK15" s="59"/>
      <c r="CL15" s="60"/>
      <c r="CM15" s="53"/>
      <c r="CN15" s="53"/>
      <c r="CO15" s="53"/>
      <c r="CP15" s="53"/>
      <c r="CQ15" s="53"/>
      <c r="CR15" s="53"/>
      <c r="CS15" s="53"/>
      <c r="CT15" s="53"/>
      <c r="CU15" s="53"/>
      <c r="CV15" s="53"/>
      <c r="CW15" s="53"/>
      <c r="CX15" s="53"/>
      <c r="CY15" s="53"/>
      <c r="CZ15" s="53"/>
      <c r="DA15" s="53"/>
      <c r="DB15" s="53"/>
      <c r="DC15" s="53"/>
      <c r="DD15" s="53"/>
      <c r="DE15" s="53"/>
      <c r="DF15" s="53"/>
      <c r="DG15" s="53"/>
      <c r="DH15" s="53"/>
      <c r="DI15" s="53"/>
      <c r="DJ15" s="53"/>
      <c r="DK15" s="53"/>
      <c r="DL15" s="53"/>
      <c r="DM15" s="53"/>
      <c r="DN15" s="53"/>
      <c r="DO15" s="53"/>
      <c r="DP15" s="60"/>
      <c r="DQ15" s="53"/>
      <c r="DR15" s="53"/>
      <c r="DS15" s="53"/>
      <c r="DT15" s="53"/>
      <c r="DU15" s="53"/>
      <c r="DV15" s="53"/>
      <c r="DW15" s="53"/>
      <c r="DX15" s="53"/>
      <c r="DY15" s="53"/>
      <c r="DZ15" s="53"/>
      <c r="EA15" s="53"/>
      <c r="EB15" s="53"/>
      <c r="EC15" s="53"/>
      <c r="ED15" s="53"/>
      <c r="EE15" s="53"/>
      <c r="EF15" s="53"/>
      <c r="EG15" s="53"/>
      <c r="EH15" s="53"/>
      <c r="EI15" s="53"/>
      <c r="EJ15" s="53"/>
      <c r="EK15" s="53"/>
      <c r="EL15" s="53"/>
      <c r="EM15" s="53"/>
      <c r="EN15" s="53"/>
      <c r="EO15" s="53"/>
      <c r="EP15" s="53"/>
      <c r="EQ15" s="53"/>
      <c r="ER15" s="53"/>
      <c r="ES15" s="53"/>
      <c r="ET15" s="67"/>
      <c r="EU15" s="67"/>
      <c r="EV15" s="68"/>
      <c r="EW15" s="69"/>
      <c r="EX15" s="69"/>
      <c r="EY15" s="61"/>
      <c r="EZ15" s="62"/>
      <c r="FA15" s="62"/>
      <c r="FB15" s="63"/>
      <c r="FC15" s="64"/>
      <c r="FD15" s="433"/>
    </row>
    <row r="16" spans="1:162" ht="26.25" x14ac:dyDescent="0.4">
      <c r="D16" s="18" t="s">
        <v>35</v>
      </c>
      <c r="E16"/>
      <c r="F16"/>
      <c r="G16"/>
      <c r="H16"/>
      <c r="I16" s="220"/>
      <c r="J16" s="220"/>
      <c r="K16" s="220"/>
      <c r="L16" s="220"/>
      <c r="M16" s="220"/>
      <c r="N16" s="220"/>
      <c r="O16" s="220"/>
      <c r="P16" s="220"/>
      <c r="Q16" s="220"/>
      <c r="R16" s="220"/>
      <c r="S16" s="220"/>
      <c r="Y16" s="42"/>
      <c r="Z16" s="40"/>
      <c r="AA16" s="41"/>
      <c r="AC16" s="40"/>
      <c r="AV16" s="43"/>
      <c r="AW16" s="43"/>
      <c r="AX16" s="43"/>
      <c r="AY16" s="43"/>
      <c r="AZ16" s="43"/>
      <c r="BA16" s="43"/>
      <c r="BB16" s="43"/>
      <c r="BC16" s="43"/>
      <c r="BD16" s="43"/>
      <c r="BE16" s="43"/>
      <c r="BF16" s="43"/>
      <c r="BG16" s="43"/>
      <c r="EY16" s="282"/>
      <c r="EZ16" s="236"/>
    </row>
    <row r="17" spans="4:59" x14ac:dyDescent="0.25">
      <c r="D17" s="589" t="s">
        <v>36</v>
      </c>
      <c r="E17" s="721" t="s">
        <v>37</v>
      </c>
      <c r="F17" s="722"/>
      <c r="G17" s="722"/>
      <c r="H17" s="722"/>
      <c r="I17" s="722"/>
      <c r="J17" s="722"/>
      <c r="K17" s="723"/>
      <c r="L17" s="724" t="s">
        <v>38</v>
      </c>
      <c r="M17" s="725"/>
      <c r="N17" s="725"/>
      <c r="O17" s="725"/>
      <c r="P17" s="725"/>
      <c r="Q17" s="725"/>
      <c r="R17" s="726"/>
      <c r="AV17" s="40"/>
      <c r="AW17" s="40"/>
      <c r="AX17" s="40"/>
      <c r="AY17" s="40"/>
      <c r="AZ17" s="40"/>
      <c r="BA17" s="40"/>
      <c r="BB17" s="40"/>
      <c r="BC17" s="40"/>
      <c r="BD17" s="40"/>
      <c r="BE17" s="40"/>
      <c r="BF17" s="40"/>
      <c r="BG17" s="40"/>
    </row>
    <row r="18" spans="4:59" x14ac:dyDescent="0.25">
      <c r="D18" s="35">
        <v>13</v>
      </c>
      <c r="E18" s="711" t="s">
        <v>90</v>
      </c>
      <c r="F18" s="711"/>
      <c r="G18" s="711"/>
      <c r="H18" s="711"/>
      <c r="I18" s="711"/>
      <c r="J18" s="711"/>
      <c r="K18" s="711"/>
      <c r="L18" s="711" t="s">
        <v>81</v>
      </c>
      <c r="M18" s="711"/>
      <c r="N18" s="711"/>
      <c r="O18" s="711"/>
      <c r="P18" s="711"/>
      <c r="Q18" s="711"/>
      <c r="R18" s="711"/>
    </row>
    <row r="19" spans="4:59" x14ac:dyDescent="0.25">
      <c r="D19" s="35">
        <v>14</v>
      </c>
      <c r="E19" s="711" t="s">
        <v>256</v>
      </c>
      <c r="F19" s="711"/>
      <c r="G19" s="711"/>
      <c r="H19" s="711"/>
      <c r="I19" s="711"/>
      <c r="J19" s="711"/>
      <c r="K19" s="711"/>
      <c r="L19" s="712" t="s">
        <v>1872</v>
      </c>
      <c r="M19" s="712"/>
      <c r="N19" s="712"/>
      <c r="O19" s="712"/>
      <c r="P19" s="712"/>
      <c r="Q19" s="712"/>
      <c r="R19" s="712"/>
    </row>
    <row r="21" spans="4:59" x14ac:dyDescent="0.25">
      <c r="AC21" s="43"/>
    </row>
  </sheetData>
  <mergeCells count="37">
    <mergeCell ref="A5:F5"/>
    <mergeCell ref="A6:F6"/>
    <mergeCell ref="J11:AC11"/>
    <mergeCell ref="A2:F4"/>
    <mergeCell ref="G2:FC2"/>
    <mergeCell ref="G3:FC3"/>
    <mergeCell ref="G4:ES4"/>
    <mergeCell ref="ET4:FC4"/>
    <mergeCell ref="A7:F7"/>
    <mergeCell ref="A8:F8"/>
    <mergeCell ref="EV10:EV12"/>
    <mergeCell ref="G5:FC5"/>
    <mergeCell ref="G6:FC6"/>
    <mergeCell ref="G7:FC7"/>
    <mergeCell ref="G8:FC8"/>
    <mergeCell ref="A11:I11"/>
    <mergeCell ref="FA10:FA12"/>
    <mergeCell ref="FB10:FB12"/>
    <mergeCell ref="FC10:FC12"/>
    <mergeCell ref="EY10:EY12"/>
    <mergeCell ref="EZ10:EZ12"/>
    <mergeCell ref="BH11:CK11"/>
    <mergeCell ref="CL11:DO11"/>
    <mergeCell ref="J10:ES10"/>
    <mergeCell ref="E18:K18"/>
    <mergeCell ref="L18:R18"/>
    <mergeCell ref="E19:K19"/>
    <mergeCell ref="L19:R19"/>
    <mergeCell ref="EX10:EX12"/>
    <mergeCell ref="DP11:ES11"/>
    <mergeCell ref="ET10:ET12"/>
    <mergeCell ref="EU10:EU12"/>
    <mergeCell ref="E17:K17"/>
    <mergeCell ref="L17:R17"/>
    <mergeCell ref="AD11:BG11"/>
    <mergeCell ref="EW10:EW12"/>
    <mergeCell ref="A10:I10"/>
  </mergeCells>
  <phoneticPr fontId="8" type="noConversion"/>
  <dataValidations count="1">
    <dataValidation type="list" allowBlank="1" showInputMessage="1" showErrorMessage="1" sqref="H13:H14" xr:uid="{00000000-0002-0000-0100-000000000000}">
      <formula1>"suma, personas"</formula1>
    </dataValidation>
  </dataValidations>
  <printOptions horizontalCentered="1" verticalCentered="1"/>
  <pageMargins left="0" right="0" top="0.55118110236220474" bottom="0" header="0.31496062992125984" footer="0.31496062992125984"/>
  <pageSetup scale="20" fitToWidth="0" orientation="landscape"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B50"/>
  <sheetViews>
    <sheetView showGridLines="0" topLeftCell="B7" zoomScale="66" zoomScaleNormal="66" zoomScaleSheetLayoutView="40" zoomScalePageLayoutView="70" workbookViewId="0">
      <selection activeCell="AA12" sqref="AA12"/>
    </sheetView>
  </sheetViews>
  <sheetFormatPr baseColWidth="10" defaultColWidth="10.85546875" defaultRowHeight="18.600000000000001" customHeight="1" x14ac:dyDescent="0.25"/>
  <cols>
    <col min="1" max="1" width="12" style="437" customWidth="1"/>
    <col min="2" max="2" width="6.140625" style="437" customWidth="1"/>
    <col min="3" max="3" width="23" style="437" customWidth="1"/>
    <col min="4" max="4" width="16.85546875" style="572" customWidth="1"/>
    <col min="5" max="5" width="18.85546875" style="572" customWidth="1"/>
    <col min="6" max="6" width="13.7109375" style="572" customWidth="1"/>
    <col min="7" max="7" width="23" style="573" customWidth="1"/>
    <col min="8" max="8" width="21.28515625" style="573" hidden="1" customWidth="1"/>
    <col min="9" max="10" width="12.7109375" style="573" hidden="1" customWidth="1"/>
    <col min="11" max="11" width="21.28515625" style="573" hidden="1" customWidth="1"/>
    <col min="12" max="12" width="19" style="573" hidden="1" customWidth="1"/>
    <col min="13" max="13" width="21.28515625" style="573" hidden="1" customWidth="1"/>
    <col min="14" max="14" width="20.85546875" style="573" hidden="1" customWidth="1"/>
    <col min="15" max="19" width="21.28515625" style="573" hidden="1" customWidth="1"/>
    <col min="20" max="20" width="20.85546875" style="573" hidden="1" customWidth="1"/>
    <col min="21" max="22" width="21.28515625" style="573" hidden="1" customWidth="1"/>
    <col min="23" max="25" width="22.42578125" style="573" hidden="1" customWidth="1"/>
    <col min="26" max="26" width="19" style="573" customWidth="1"/>
    <col min="27" max="27" width="20" style="573" customWidth="1"/>
    <col min="28" max="52" width="21.42578125" style="573" hidden="1" customWidth="1"/>
    <col min="53" max="53" width="23.28515625" style="573" hidden="1" customWidth="1"/>
    <col min="54" max="54" width="24" style="573" hidden="1" customWidth="1"/>
    <col min="55" max="55" width="24.42578125" style="573" hidden="1" customWidth="1"/>
    <col min="56" max="56" width="21.140625" style="573" customWidth="1"/>
    <col min="57" max="57" width="20.140625" style="573" customWidth="1"/>
    <col min="58" max="82" width="21.28515625" style="573" customWidth="1"/>
    <col min="83" max="83" width="19.140625" style="573" customWidth="1"/>
    <col min="84" max="85" width="19.7109375" style="573" customWidth="1"/>
    <col min="86" max="86" width="20.140625" style="573" customWidth="1"/>
    <col min="87" max="87" width="18.42578125" style="573" customWidth="1"/>
    <col min="88" max="88" width="16.7109375" style="573" customWidth="1"/>
    <col min="89" max="116" width="15.7109375" style="573" hidden="1" customWidth="1"/>
    <col min="117" max="117" width="7.140625" style="573" hidden="1" customWidth="1"/>
    <col min="118" max="118" width="16.85546875" style="573" customWidth="1"/>
    <col min="119" max="147" width="15.7109375" style="573" hidden="1" customWidth="1"/>
    <col min="148" max="149" width="14.5703125" style="466" customWidth="1"/>
    <col min="150" max="150" width="14.5703125" style="437" customWidth="1"/>
    <col min="151" max="151" width="16.7109375" style="437" customWidth="1"/>
    <col min="152" max="152" width="14.5703125" style="437" customWidth="1"/>
    <col min="153" max="153" width="34.28515625" style="437" customWidth="1"/>
    <col min="154" max="154" width="18.5703125" style="437" customWidth="1"/>
    <col min="155" max="155" width="13" style="437" customWidth="1"/>
    <col min="156" max="156" width="76" style="437" customWidth="1"/>
    <col min="157" max="157" width="29.42578125" style="437" customWidth="1"/>
    <col min="158" max="159" width="10.85546875" style="437" customWidth="1"/>
    <col min="160" max="16384" width="10.85546875" style="437"/>
  </cols>
  <sheetData>
    <row r="1" spans="1:157" ht="18.600000000000001" customHeight="1" x14ac:dyDescent="0.25">
      <c r="A1" s="784"/>
      <c r="B1" s="785"/>
      <c r="C1" s="785"/>
      <c r="D1" s="785"/>
      <c r="E1" s="786"/>
      <c r="F1" s="796" t="s">
        <v>39</v>
      </c>
      <c r="G1" s="796"/>
      <c r="H1" s="796"/>
      <c r="I1" s="796"/>
      <c r="J1" s="796"/>
      <c r="K1" s="796"/>
      <c r="L1" s="796"/>
      <c r="M1" s="796"/>
      <c r="N1" s="796"/>
      <c r="O1" s="796"/>
      <c r="P1" s="796"/>
      <c r="Q1" s="796"/>
      <c r="R1" s="796"/>
      <c r="S1" s="796"/>
      <c r="T1" s="796"/>
      <c r="U1" s="796"/>
      <c r="V1" s="796"/>
      <c r="W1" s="796"/>
      <c r="X1" s="796"/>
      <c r="Y1" s="796"/>
      <c r="Z1" s="796"/>
      <c r="AA1" s="796"/>
      <c r="AB1" s="796"/>
      <c r="AC1" s="796"/>
      <c r="AD1" s="796"/>
      <c r="AE1" s="796"/>
      <c r="AF1" s="796"/>
      <c r="AG1" s="796"/>
      <c r="AH1" s="796"/>
      <c r="AI1" s="796"/>
      <c r="AJ1" s="796"/>
      <c r="AK1" s="796"/>
      <c r="AL1" s="796"/>
      <c r="AM1" s="796"/>
      <c r="AN1" s="796"/>
      <c r="AO1" s="796"/>
      <c r="AP1" s="796"/>
      <c r="AQ1" s="796"/>
      <c r="AR1" s="796"/>
      <c r="AS1" s="796"/>
      <c r="AT1" s="796"/>
      <c r="AU1" s="796"/>
      <c r="AV1" s="796"/>
      <c r="AW1" s="796"/>
      <c r="AX1" s="796"/>
      <c r="AY1" s="796"/>
      <c r="AZ1" s="796"/>
      <c r="BA1" s="796"/>
      <c r="BB1" s="796"/>
      <c r="BC1" s="796"/>
      <c r="BD1" s="796"/>
      <c r="BE1" s="796"/>
      <c r="BF1" s="796"/>
      <c r="BG1" s="796"/>
      <c r="BH1" s="796"/>
      <c r="BI1" s="796"/>
      <c r="BJ1" s="796"/>
      <c r="BK1" s="796"/>
      <c r="BL1" s="796"/>
      <c r="BM1" s="796"/>
      <c r="BN1" s="796"/>
      <c r="BO1" s="796"/>
      <c r="BP1" s="796"/>
      <c r="BQ1" s="796"/>
      <c r="BR1" s="796"/>
      <c r="BS1" s="796"/>
      <c r="BT1" s="796"/>
      <c r="BU1" s="796"/>
      <c r="BV1" s="796"/>
      <c r="BW1" s="796"/>
      <c r="BX1" s="796"/>
      <c r="BY1" s="796"/>
      <c r="BZ1" s="796"/>
      <c r="CA1" s="796"/>
      <c r="CB1" s="796"/>
      <c r="CC1" s="796"/>
      <c r="CD1" s="796"/>
      <c r="CE1" s="796"/>
      <c r="CF1" s="796"/>
      <c r="CG1" s="796"/>
      <c r="CH1" s="796"/>
      <c r="CI1" s="796"/>
      <c r="CJ1" s="796"/>
      <c r="CK1" s="796"/>
      <c r="CL1" s="796"/>
      <c r="CM1" s="796"/>
      <c r="CN1" s="796"/>
      <c r="CO1" s="796"/>
      <c r="CP1" s="796"/>
      <c r="CQ1" s="796"/>
      <c r="CR1" s="796"/>
      <c r="CS1" s="796"/>
      <c r="CT1" s="796"/>
      <c r="CU1" s="796"/>
      <c r="CV1" s="796"/>
      <c r="CW1" s="796"/>
      <c r="CX1" s="796"/>
      <c r="CY1" s="796"/>
      <c r="CZ1" s="796"/>
      <c r="DA1" s="796"/>
      <c r="DB1" s="796"/>
      <c r="DC1" s="796"/>
      <c r="DD1" s="796"/>
      <c r="DE1" s="796"/>
      <c r="DF1" s="796"/>
      <c r="DG1" s="796"/>
      <c r="DH1" s="796"/>
      <c r="DI1" s="796"/>
      <c r="DJ1" s="796"/>
      <c r="DK1" s="796"/>
      <c r="DL1" s="796"/>
      <c r="DM1" s="796"/>
      <c r="DN1" s="796"/>
      <c r="DO1" s="796"/>
      <c r="DP1" s="796"/>
      <c r="DQ1" s="796"/>
      <c r="DR1" s="796"/>
      <c r="DS1" s="796"/>
      <c r="DT1" s="796"/>
      <c r="DU1" s="796"/>
      <c r="DV1" s="796"/>
      <c r="DW1" s="796"/>
      <c r="DX1" s="796"/>
      <c r="DY1" s="796"/>
      <c r="DZ1" s="796"/>
      <c r="EA1" s="796"/>
      <c r="EB1" s="796"/>
      <c r="EC1" s="796"/>
      <c r="ED1" s="796"/>
      <c r="EE1" s="796"/>
      <c r="EF1" s="796"/>
      <c r="EG1" s="796"/>
      <c r="EH1" s="796"/>
      <c r="EI1" s="796"/>
      <c r="EJ1" s="796"/>
      <c r="EK1" s="796"/>
      <c r="EL1" s="796"/>
      <c r="EM1" s="796"/>
      <c r="EN1" s="796"/>
      <c r="EO1" s="796"/>
      <c r="EP1" s="796"/>
      <c r="EQ1" s="796"/>
      <c r="ER1" s="796"/>
      <c r="ES1" s="796"/>
      <c r="ET1" s="796"/>
      <c r="EU1" s="796"/>
      <c r="EV1" s="796"/>
      <c r="EW1" s="796"/>
      <c r="EX1" s="796"/>
      <c r="EY1" s="796"/>
      <c r="EZ1" s="796"/>
      <c r="FA1" s="797"/>
    </row>
    <row r="2" spans="1:157" ht="18.600000000000001" customHeight="1" thickBot="1" x14ac:dyDescent="0.3">
      <c r="A2" s="787"/>
      <c r="B2" s="788"/>
      <c r="C2" s="788"/>
      <c r="D2" s="788"/>
      <c r="E2" s="789"/>
      <c r="F2" s="798" t="s">
        <v>254</v>
      </c>
      <c r="G2" s="798"/>
      <c r="H2" s="798"/>
      <c r="I2" s="798"/>
      <c r="J2" s="798"/>
      <c r="K2" s="798"/>
      <c r="L2" s="798"/>
      <c r="M2" s="798"/>
      <c r="N2" s="798"/>
      <c r="O2" s="798"/>
      <c r="P2" s="798"/>
      <c r="Q2" s="798"/>
      <c r="R2" s="798"/>
      <c r="S2" s="798"/>
      <c r="T2" s="798"/>
      <c r="U2" s="798"/>
      <c r="V2" s="798"/>
      <c r="W2" s="798"/>
      <c r="X2" s="798"/>
      <c r="Y2" s="798"/>
      <c r="Z2" s="798"/>
      <c r="AA2" s="798"/>
      <c r="AB2" s="798"/>
      <c r="AC2" s="798"/>
      <c r="AD2" s="798"/>
      <c r="AE2" s="798"/>
      <c r="AF2" s="798"/>
      <c r="AG2" s="798"/>
      <c r="AH2" s="798"/>
      <c r="AI2" s="798"/>
      <c r="AJ2" s="798"/>
      <c r="AK2" s="798"/>
      <c r="AL2" s="798"/>
      <c r="AM2" s="798"/>
      <c r="AN2" s="798"/>
      <c r="AO2" s="798"/>
      <c r="AP2" s="798"/>
      <c r="AQ2" s="798"/>
      <c r="AR2" s="798"/>
      <c r="AS2" s="798"/>
      <c r="AT2" s="798"/>
      <c r="AU2" s="798"/>
      <c r="AV2" s="798"/>
      <c r="AW2" s="798"/>
      <c r="AX2" s="798"/>
      <c r="AY2" s="798"/>
      <c r="AZ2" s="798"/>
      <c r="BA2" s="798"/>
      <c r="BB2" s="798"/>
      <c r="BC2" s="798"/>
      <c r="BD2" s="798"/>
      <c r="BE2" s="798"/>
      <c r="BF2" s="798"/>
      <c r="BG2" s="798"/>
      <c r="BH2" s="798"/>
      <c r="BI2" s="798"/>
      <c r="BJ2" s="798"/>
      <c r="BK2" s="798"/>
      <c r="BL2" s="798"/>
      <c r="BM2" s="798"/>
      <c r="BN2" s="798"/>
      <c r="BO2" s="798"/>
      <c r="BP2" s="798"/>
      <c r="BQ2" s="798"/>
      <c r="BR2" s="798"/>
      <c r="BS2" s="798"/>
      <c r="BT2" s="798"/>
      <c r="BU2" s="798"/>
      <c r="BV2" s="798"/>
      <c r="BW2" s="798"/>
      <c r="BX2" s="798"/>
      <c r="BY2" s="798"/>
      <c r="BZ2" s="798"/>
      <c r="CA2" s="798"/>
      <c r="CB2" s="798"/>
      <c r="CC2" s="798"/>
      <c r="CD2" s="798"/>
      <c r="CE2" s="798"/>
      <c r="CF2" s="798"/>
      <c r="CG2" s="798"/>
      <c r="CH2" s="798"/>
      <c r="CI2" s="798"/>
      <c r="CJ2" s="798"/>
      <c r="CK2" s="798"/>
      <c r="CL2" s="798"/>
      <c r="CM2" s="798"/>
      <c r="CN2" s="798"/>
      <c r="CO2" s="798"/>
      <c r="CP2" s="798"/>
      <c r="CQ2" s="798"/>
      <c r="CR2" s="798"/>
      <c r="CS2" s="798"/>
      <c r="CT2" s="798"/>
      <c r="CU2" s="798"/>
      <c r="CV2" s="798"/>
      <c r="CW2" s="798"/>
      <c r="CX2" s="798"/>
      <c r="CY2" s="798"/>
      <c r="CZ2" s="798"/>
      <c r="DA2" s="798"/>
      <c r="DB2" s="798"/>
      <c r="DC2" s="798"/>
      <c r="DD2" s="798"/>
      <c r="DE2" s="798"/>
      <c r="DF2" s="798"/>
      <c r="DG2" s="798"/>
      <c r="DH2" s="798"/>
      <c r="DI2" s="798"/>
      <c r="DJ2" s="798"/>
      <c r="DK2" s="798"/>
      <c r="DL2" s="798"/>
      <c r="DM2" s="798"/>
      <c r="DN2" s="798"/>
      <c r="DO2" s="798"/>
      <c r="DP2" s="798"/>
      <c r="DQ2" s="798"/>
      <c r="DR2" s="798"/>
      <c r="DS2" s="798"/>
      <c r="DT2" s="798"/>
      <c r="DU2" s="798"/>
      <c r="DV2" s="798"/>
      <c r="DW2" s="798"/>
      <c r="DX2" s="798"/>
      <c r="DY2" s="798"/>
      <c r="DZ2" s="798"/>
      <c r="EA2" s="798"/>
      <c r="EB2" s="798"/>
      <c r="EC2" s="798"/>
      <c r="ED2" s="798"/>
      <c r="EE2" s="798"/>
      <c r="EF2" s="798"/>
      <c r="EG2" s="798"/>
      <c r="EH2" s="798"/>
      <c r="EI2" s="798"/>
      <c r="EJ2" s="798"/>
      <c r="EK2" s="798"/>
      <c r="EL2" s="798"/>
      <c r="EM2" s="798"/>
      <c r="EN2" s="798"/>
      <c r="EO2" s="798"/>
      <c r="EP2" s="798"/>
      <c r="EQ2" s="798"/>
      <c r="ER2" s="799"/>
      <c r="ES2" s="799"/>
      <c r="ET2" s="799"/>
      <c r="EU2" s="799"/>
      <c r="EV2" s="799"/>
      <c r="EW2" s="799"/>
      <c r="EX2" s="799"/>
      <c r="EY2" s="799"/>
      <c r="EZ2" s="799"/>
      <c r="FA2" s="800"/>
    </row>
    <row r="3" spans="1:157" ht="18.600000000000001" customHeight="1" thickBot="1" x14ac:dyDescent="0.3">
      <c r="A3" s="790"/>
      <c r="B3" s="791"/>
      <c r="C3" s="791"/>
      <c r="D3" s="791"/>
      <c r="E3" s="792"/>
      <c r="F3" s="801" t="s">
        <v>48</v>
      </c>
      <c r="G3" s="802"/>
      <c r="H3" s="802"/>
      <c r="I3" s="802"/>
      <c r="J3" s="802"/>
      <c r="K3" s="802"/>
      <c r="L3" s="802"/>
      <c r="M3" s="802"/>
      <c r="N3" s="802"/>
      <c r="O3" s="802"/>
      <c r="P3" s="802"/>
      <c r="Q3" s="802"/>
      <c r="R3" s="802"/>
      <c r="S3" s="802"/>
      <c r="T3" s="802"/>
      <c r="U3" s="802"/>
      <c r="V3" s="802"/>
      <c r="W3" s="802"/>
      <c r="X3" s="802"/>
      <c r="Y3" s="802"/>
      <c r="Z3" s="802"/>
      <c r="AA3" s="802"/>
      <c r="AB3" s="802"/>
      <c r="AC3" s="802"/>
      <c r="AD3" s="802"/>
      <c r="AE3" s="802"/>
      <c r="AF3" s="802"/>
      <c r="AG3" s="802"/>
      <c r="AH3" s="802"/>
      <c r="AI3" s="802"/>
      <c r="AJ3" s="802"/>
      <c r="AK3" s="802"/>
      <c r="AL3" s="802"/>
      <c r="AM3" s="802"/>
      <c r="AN3" s="802"/>
      <c r="AO3" s="802"/>
      <c r="AP3" s="802"/>
      <c r="AQ3" s="802"/>
      <c r="AR3" s="802"/>
      <c r="AS3" s="802"/>
      <c r="AT3" s="802"/>
      <c r="AU3" s="802"/>
      <c r="AV3" s="802"/>
      <c r="AW3" s="802"/>
      <c r="AX3" s="802"/>
      <c r="AY3" s="802"/>
      <c r="AZ3" s="802"/>
      <c r="BA3" s="802"/>
      <c r="BB3" s="802"/>
      <c r="BC3" s="802"/>
      <c r="BD3" s="802"/>
      <c r="BE3" s="802"/>
      <c r="BF3" s="802"/>
      <c r="BG3" s="802"/>
      <c r="BH3" s="802"/>
      <c r="BI3" s="802"/>
      <c r="BJ3" s="802"/>
      <c r="BK3" s="802"/>
      <c r="BL3" s="802"/>
      <c r="BM3" s="802"/>
      <c r="BN3" s="802"/>
      <c r="BO3" s="802"/>
      <c r="BP3" s="802"/>
      <c r="BQ3" s="802"/>
      <c r="BR3" s="802"/>
      <c r="BS3" s="802"/>
      <c r="BT3" s="802"/>
      <c r="BU3" s="802"/>
      <c r="BV3" s="802"/>
      <c r="BW3" s="802"/>
      <c r="BX3" s="802"/>
      <c r="BY3" s="802"/>
      <c r="BZ3" s="802"/>
      <c r="CA3" s="802"/>
      <c r="CB3" s="802"/>
      <c r="CC3" s="802"/>
      <c r="CD3" s="802"/>
      <c r="CE3" s="802"/>
      <c r="CF3" s="802"/>
      <c r="CG3" s="802"/>
      <c r="CH3" s="802"/>
      <c r="CI3" s="802"/>
      <c r="CJ3" s="802"/>
      <c r="CK3" s="802"/>
      <c r="CL3" s="802"/>
      <c r="CM3" s="802"/>
      <c r="CN3" s="802"/>
      <c r="CO3" s="802"/>
      <c r="CP3" s="802"/>
      <c r="CQ3" s="802"/>
      <c r="CR3" s="802"/>
      <c r="CS3" s="802"/>
      <c r="CT3" s="802"/>
      <c r="CU3" s="802"/>
      <c r="CV3" s="802"/>
      <c r="CW3" s="802"/>
      <c r="CX3" s="802"/>
      <c r="CY3" s="802"/>
      <c r="CZ3" s="802"/>
      <c r="DA3" s="802"/>
      <c r="DB3" s="802"/>
      <c r="DC3" s="802"/>
      <c r="DD3" s="802"/>
      <c r="DE3" s="802"/>
      <c r="DF3" s="802"/>
      <c r="DG3" s="802"/>
      <c r="DH3" s="802"/>
      <c r="DI3" s="802"/>
      <c r="DJ3" s="802"/>
      <c r="DK3" s="802"/>
      <c r="DL3" s="802"/>
      <c r="DM3" s="802"/>
      <c r="DN3" s="802"/>
      <c r="DO3" s="802"/>
      <c r="DP3" s="802"/>
      <c r="DQ3" s="802"/>
      <c r="DR3" s="802"/>
      <c r="DS3" s="802"/>
      <c r="DT3" s="802"/>
      <c r="DU3" s="802"/>
      <c r="DV3" s="802"/>
      <c r="DW3" s="802"/>
      <c r="DX3" s="802"/>
      <c r="DY3" s="802"/>
      <c r="DZ3" s="802"/>
      <c r="EA3" s="802"/>
      <c r="EB3" s="802"/>
      <c r="EC3" s="802"/>
      <c r="ED3" s="802"/>
      <c r="EE3" s="802"/>
      <c r="EF3" s="802"/>
      <c r="EG3" s="802"/>
      <c r="EH3" s="802"/>
      <c r="EI3" s="802"/>
      <c r="EJ3" s="802"/>
      <c r="EK3" s="802"/>
      <c r="EL3" s="802"/>
      <c r="EM3" s="802"/>
      <c r="EN3" s="802"/>
      <c r="EO3" s="802"/>
      <c r="EP3" s="802"/>
      <c r="EQ3" s="802"/>
      <c r="ER3" s="802" t="s">
        <v>239</v>
      </c>
      <c r="ES3" s="802"/>
      <c r="ET3" s="802"/>
      <c r="EU3" s="802"/>
      <c r="EV3" s="802"/>
      <c r="EW3" s="802"/>
      <c r="EX3" s="802"/>
      <c r="EY3" s="802"/>
      <c r="EZ3" s="802"/>
      <c r="FA3" s="808"/>
    </row>
    <row r="4" spans="1:157" ht="18.600000000000001" customHeight="1" thickBot="1" x14ac:dyDescent="0.3">
      <c r="A4" s="793" t="s">
        <v>0</v>
      </c>
      <c r="B4" s="794"/>
      <c r="C4" s="794"/>
      <c r="D4" s="794"/>
      <c r="E4" s="795"/>
      <c r="F4" s="809" t="s">
        <v>257</v>
      </c>
      <c r="G4" s="810"/>
      <c r="H4" s="810"/>
      <c r="I4" s="810"/>
      <c r="J4" s="810"/>
      <c r="K4" s="810"/>
      <c r="L4" s="810"/>
      <c r="M4" s="810"/>
      <c r="N4" s="810"/>
      <c r="O4" s="810"/>
      <c r="P4" s="810"/>
      <c r="Q4" s="810"/>
      <c r="R4" s="810"/>
      <c r="S4" s="810"/>
      <c r="T4" s="810"/>
      <c r="U4" s="810"/>
      <c r="V4" s="810"/>
      <c r="W4" s="810"/>
      <c r="X4" s="810"/>
      <c r="Y4" s="810"/>
      <c r="Z4" s="810"/>
      <c r="AA4" s="810"/>
      <c r="AB4" s="810"/>
      <c r="AC4" s="810"/>
      <c r="AD4" s="810"/>
      <c r="AE4" s="810"/>
      <c r="AF4" s="810"/>
      <c r="AG4" s="810"/>
      <c r="AH4" s="810"/>
      <c r="AI4" s="810"/>
      <c r="AJ4" s="810"/>
      <c r="AK4" s="810"/>
      <c r="AL4" s="810"/>
      <c r="AM4" s="810"/>
      <c r="AN4" s="810"/>
      <c r="AO4" s="810"/>
      <c r="AP4" s="810"/>
      <c r="AQ4" s="810"/>
      <c r="AR4" s="810"/>
      <c r="AS4" s="810"/>
      <c r="AT4" s="810"/>
      <c r="AU4" s="810"/>
      <c r="AV4" s="810"/>
      <c r="AW4" s="810"/>
      <c r="AX4" s="810"/>
      <c r="AY4" s="810"/>
      <c r="AZ4" s="810"/>
      <c r="BA4" s="810"/>
      <c r="BB4" s="810"/>
      <c r="BC4" s="810"/>
      <c r="BD4" s="810"/>
      <c r="BE4" s="810"/>
      <c r="BF4" s="810"/>
      <c r="BG4" s="810"/>
      <c r="BH4" s="810"/>
      <c r="BI4" s="810"/>
      <c r="BJ4" s="810"/>
      <c r="BK4" s="810"/>
      <c r="BL4" s="810"/>
      <c r="BM4" s="810"/>
      <c r="BN4" s="810"/>
      <c r="BO4" s="810"/>
      <c r="BP4" s="810"/>
      <c r="BQ4" s="810"/>
      <c r="BR4" s="810"/>
      <c r="BS4" s="810"/>
      <c r="BT4" s="810"/>
      <c r="BU4" s="810"/>
      <c r="BV4" s="810"/>
      <c r="BW4" s="810"/>
      <c r="BX4" s="810"/>
      <c r="BY4" s="810"/>
      <c r="BZ4" s="810"/>
      <c r="CA4" s="810"/>
      <c r="CB4" s="810"/>
      <c r="CC4" s="810"/>
      <c r="CD4" s="810"/>
      <c r="CE4" s="810"/>
      <c r="CF4" s="810"/>
      <c r="CG4" s="810"/>
      <c r="CH4" s="810"/>
      <c r="CI4" s="810"/>
      <c r="CJ4" s="810"/>
      <c r="CK4" s="810"/>
      <c r="CL4" s="810"/>
      <c r="CM4" s="810"/>
      <c r="CN4" s="810"/>
      <c r="CO4" s="810"/>
      <c r="CP4" s="810"/>
      <c r="CQ4" s="810"/>
      <c r="CR4" s="810"/>
      <c r="CS4" s="810"/>
      <c r="CT4" s="810"/>
      <c r="CU4" s="810"/>
      <c r="CV4" s="810"/>
      <c r="CW4" s="810"/>
      <c r="CX4" s="810"/>
      <c r="CY4" s="810"/>
      <c r="CZ4" s="810"/>
      <c r="DA4" s="810"/>
      <c r="DB4" s="810"/>
      <c r="DC4" s="810"/>
      <c r="DD4" s="810"/>
      <c r="DE4" s="810"/>
      <c r="DF4" s="810"/>
      <c r="DG4" s="810"/>
      <c r="DH4" s="810"/>
      <c r="DI4" s="810"/>
      <c r="DJ4" s="810"/>
      <c r="DK4" s="810"/>
      <c r="DL4" s="810"/>
      <c r="DM4" s="810"/>
      <c r="DN4" s="810"/>
      <c r="DO4" s="810"/>
      <c r="DP4" s="810"/>
      <c r="DQ4" s="810"/>
      <c r="DR4" s="810"/>
      <c r="DS4" s="810"/>
      <c r="DT4" s="810"/>
      <c r="DU4" s="810"/>
      <c r="DV4" s="810"/>
      <c r="DW4" s="810"/>
      <c r="DX4" s="810"/>
      <c r="DY4" s="810"/>
      <c r="DZ4" s="810"/>
      <c r="EA4" s="810"/>
      <c r="EB4" s="810"/>
      <c r="EC4" s="810"/>
      <c r="ED4" s="810"/>
      <c r="EE4" s="810"/>
      <c r="EF4" s="810"/>
      <c r="EG4" s="810"/>
      <c r="EH4" s="810"/>
      <c r="EI4" s="810"/>
      <c r="EJ4" s="810"/>
      <c r="EK4" s="810"/>
      <c r="EL4" s="810"/>
      <c r="EM4" s="810"/>
      <c r="EN4" s="810"/>
      <c r="EO4" s="810"/>
      <c r="EP4" s="810"/>
      <c r="EQ4" s="810"/>
      <c r="ER4" s="810"/>
      <c r="ES4" s="810"/>
      <c r="ET4" s="810"/>
      <c r="EU4" s="810"/>
      <c r="EV4" s="810"/>
      <c r="EW4" s="810"/>
      <c r="EX4" s="810"/>
      <c r="EY4" s="810"/>
      <c r="EZ4" s="810"/>
      <c r="FA4" s="811"/>
    </row>
    <row r="5" spans="1:157" ht="18.600000000000001" customHeight="1" thickBot="1" x14ac:dyDescent="0.3">
      <c r="A5" s="793" t="s">
        <v>2</v>
      </c>
      <c r="B5" s="794"/>
      <c r="C5" s="794"/>
      <c r="D5" s="794"/>
      <c r="E5" s="795"/>
      <c r="F5" s="809" t="s">
        <v>318</v>
      </c>
      <c r="G5" s="810"/>
      <c r="H5" s="810"/>
      <c r="I5" s="810"/>
      <c r="J5" s="810"/>
      <c r="K5" s="810"/>
      <c r="L5" s="810"/>
      <c r="M5" s="810"/>
      <c r="N5" s="810"/>
      <c r="O5" s="810"/>
      <c r="P5" s="810"/>
      <c r="Q5" s="810"/>
      <c r="R5" s="810"/>
      <c r="S5" s="810"/>
      <c r="T5" s="810"/>
      <c r="U5" s="810"/>
      <c r="V5" s="810"/>
      <c r="W5" s="810"/>
      <c r="X5" s="810"/>
      <c r="Y5" s="810"/>
      <c r="Z5" s="810"/>
      <c r="AA5" s="810"/>
      <c r="AB5" s="810"/>
      <c r="AC5" s="810"/>
      <c r="AD5" s="810"/>
      <c r="AE5" s="810"/>
      <c r="AF5" s="810"/>
      <c r="AG5" s="810"/>
      <c r="AH5" s="810"/>
      <c r="AI5" s="810"/>
      <c r="AJ5" s="810"/>
      <c r="AK5" s="810"/>
      <c r="AL5" s="810"/>
      <c r="AM5" s="810"/>
      <c r="AN5" s="810"/>
      <c r="AO5" s="810"/>
      <c r="AP5" s="810"/>
      <c r="AQ5" s="810"/>
      <c r="AR5" s="810"/>
      <c r="AS5" s="810"/>
      <c r="AT5" s="810"/>
      <c r="AU5" s="810"/>
      <c r="AV5" s="810"/>
      <c r="AW5" s="810"/>
      <c r="AX5" s="810"/>
      <c r="AY5" s="810"/>
      <c r="AZ5" s="810"/>
      <c r="BA5" s="810"/>
      <c r="BB5" s="810"/>
      <c r="BC5" s="810"/>
      <c r="BD5" s="810"/>
      <c r="BE5" s="810"/>
      <c r="BF5" s="810"/>
      <c r="BG5" s="810"/>
      <c r="BH5" s="810"/>
      <c r="BI5" s="810"/>
      <c r="BJ5" s="810"/>
      <c r="BK5" s="810"/>
      <c r="BL5" s="810"/>
      <c r="BM5" s="810"/>
      <c r="BN5" s="810"/>
      <c r="BO5" s="810"/>
      <c r="BP5" s="810"/>
      <c r="BQ5" s="810"/>
      <c r="BR5" s="810"/>
      <c r="BS5" s="810"/>
      <c r="BT5" s="810"/>
      <c r="BU5" s="810"/>
      <c r="BV5" s="810"/>
      <c r="BW5" s="810"/>
      <c r="BX5" s="810"/>
      <c r="BY5" s="810"/>
      <c r="BZ5" s="810"/>
      <c r="CA5" s="810"/>
      <c r="CB5" s="810"/>
      <c r="CC5" s="810"/>
      <c r="CD5" s="810"/>
      <c r="CE5" s="810"/>
      <c r="CF5" s="810"/>
      <c r="CG5" s="810"/>
      <c r="CH5" s="810"/>
      <c r="CI5" s="810"/>
      <c r="CJ5" s="810"/>
      <c r="CK5" s="810"/>
      <c r="CL5" s="810"/>
      <c r="CM5" s="810"/>
      <c r="CN5" s="810"/>
      <c r="CO5" s="810"/>
      <c r="CP5" s="810"/>
      <c r="CQ5" s="810"/>
      <c r="CR5" s="810"/>
      <c r="CS5" s="810"/>
      <c r="CT5" s="810"/>
      <c r="CU5" s="810"/>
      <c r="CV5" s="810"/>
      <c r="CW5" s="810"/>
      <c r="CX5" s="810"/>
      <c r="CY5" s="810"/>
      <c r="CZ5" s="810"/>
      <c r="DA5" s="810"/>
      <c r="DB5" s="810"/>
      <c r="DC5" s="810"/>
      <c r="DD5" s="810"/>
      <c r="DE5" s="810"/>
      <c r="DF5" s="810"/>
      <c r="DG5" s="810"/>
      <c r="DH5" s="810"/>
      <c r="DI5" s="810"/>
      <c r="DJ5" s="810"/>
      <c r="DK5" s="810"/>
      <c r="DL5" s="810"/>
      <c r="DM5" s="810"/>
      <c r="DN5" s="810"/>
      <c r="DO5" s="810"/>
      <c r="DP5" s="810"/>
      <c r="DQ5" s="810"/>
      <c r="DR5" s="810"/>
      <c r="DS5" s="810"/>
      <c r="DT5" s="810"/>
      <c r="DU5" s="810"/>
      <c r="DV5" s="810"/>
      <c r="DW5" s="810"/>
      <c r="DX5" s="810"/>
      <c r="DY5" s="810"/>
      <c r="DZ5" s="810"/>
      <c r="EA5" s="810"/>
      <c r="EB5" s="810"/>
      <c r="EC5" s="810"/>
      <c r="ED5" s="810"/>
      <c r="EE5" s="810"/>
      <c r="EF5" s="810"/>
      <c r="EG5" s="810"/>
      <c r="EH5" s="810"/>
      <c r="EI5" s="810"/>
      <c r="EJ5" s="810"/>
      <c r="EK5" s="810"/>
      <c r="EL5" s="810"/>
      <c r="EM5" s="810"/>
      <c r="EN5" s="810"/>
      <c r="EO5" s="810"/>
      <c r="EP5" s="810"/>
      <c r="EQ5" s="810"/>
      <c r="ER5" s="810"/>
      <c r="ES5" s="810"/>
      <c r="ET5" s="810"/>
      <c r="EU5" s="810"/>
      <c r="EV5" s="810"/>
      <c r="EW5" s="810"/>
      <c r="EX5" s="810"/>
      <c r="EY5" s="810"/>
      <c r="EZ5" s="810"/>
      <c r="FA5" s="811"/>
    </row>
    <row r="6" spans="1:157" ht="18.600000000000001" customHeight="1" thickBot="1" x14ac:dyDescent="0.3">
      <c r="A6" s="438"/>
      <c r="B6" s="438"/>
      <c r="C6" s="438"/>
      <c r="D6" s="439"/>
      <c r="E6" s="439"/>
      <c r="F6" s="439"/>
      <c r="G6" s="440"/>
      <c r="H6" s="440"/>
      <c r="I6" s="440"/>
      <c r="J6" s="440"/>
      <c r="K6" s="440"/>
      <c r="L6" s="440"/>
      <c r="M6" s="440"/>
      <c r="N6" s="440"/>
      <c r="O6" s="440"/>
      <c r="P6" s="440"/>
      <c r="Q6" s="440"/>
      <c r="R6" s="440"/>
      <c r="S6" s="440"/>
      <c r="T6" s="440"/>
      <c r="U6" s="440"/>
      <c r="V6" s="440"/>
      <c r="W6" s="440"/>
      <c r="X6" s="440"/>
      <c r="Y6" s="440"/>
      <c r="Z6" s="440"/>
      <c r="AA6" s="440"/>
      <c r="AB6" s="440"/>
      <c r="AC6" s="440"/>
      <c r="AD6" s="440"/>
      <c r="AE6" s="440"/>
      <c r="AF6" s="440"/>
      <c r="AG6" s="440"/>
      <c r="AH6" s="440"/>
      <c r="AI6" s="440"/>
      <c r="AJ6" s="440"/>
      <c r="AK6" s="440"/>
      <c r="AL6" s="440"/>
      <c r="AM6" s="440"/>
      <c r="AN6" s="440"/>
      <c r="AO6" s="440"/>
      <c r="AP6" s="440"/>
      <c r="AQ6" s="440"/>
      <c r="AR6" s="440"/>
      <c r="AS6" s="440"/>
      <c r="AT6" s="440"/>
      <c r="AU6" s="440"/>
      <c r="AV6" s="440"/>
      <c r="AW6" s="440"/>
      <c r="AX6" s="440"/>
      <c r="AY6" s="440"/>
      <c r="AZ6" s="440"/>
      <c r="BA6" s="440"/>
      <c r="BB6" s="440"/>
      <c r="BC6" s="440"/>
      <c r="BD6" s="440"/>
      <c r="BE6" s="440"/>
      <c r="BF6" s="440"/>
      <c r="BG6" s="440"/>
      <c r="BH6" s="440"/>
      <c r="BI6" s="440"/>
      <c r="BJ6" s="440"/>
      <c r="BK6" s="440"/>
      <c r="BL6" s="440"/>
      <c r="BM6" s="440"/>
      <c r="BN6" s="440"/>
      <c r="BO6" s="440"/>
      <c r="BP6" s="440"/>
      <c r="BQ6" s="440"/>
      <c r="BR6" s="440"/>
      <c r="BS6" s="440"/>
      <c r="BT6" s="440"/>
      <c r="BU6" s="440"/>
      <c r="BV6" s="440"/>
      <c r="BW6" s="440"/>
      <c r="BX6" s="440"/>
      <c r="BY6" s="440"/>
      <c r="BZ6" s="440"/>
      <c r="CA6" s="440"/>
      <c r="CB6" s="440"/>
      <c r="CC6" s="440"/>
      <c r="CD6" s="440"/>
      <c r="CE6" s="440"/>
      <c r="CF6" s="440"/>
      <c r="CG6" s="440"/>
      <c r="CH6" s="440"/>
      <c r="CI6" s="440"/>
      <c r="CJ6" s="440"/>
      <c r="CK6" s="440"/>
      <c r="CL6" s="440"/>
      <c r="CM6" s="440"/>
      <c r="CN6" s="440"/>
      <c r="CO6" s="440"/>
      <c r="CP6" s="440"/>
      <c r="CQ6" s="440"/>
      <c r="CR6" s="440"/>
      <c r="CS6" s="440"/>
      <c r="CT6" s="440"/>
      <c r="CU6" s="440"/>
      <c r="CV6" s="440"/>
      <c r="CW6" s="440"/>
      <c r="CX6" s="440"/>
      <c r="CY6" s="440"/>
      <c r="CZ6" s="440"/>
      <c r="DA6" s="440"/>
      <c r="DB6" s="440"/>
      <c r="DC6" s="440"/>
      <c r="DD6" s="440"/>
      <c r="DE6" s="440"/>
      <c r="DF6" s="440"/>
      <c r="DG6" s="440"/>
      <c r="DH6" s="440"/>
      <c r="DI6" s="440"/>
      <c r="DJ6" s="440"/>
      <c r="DK6" s="440"/>
      <c r="DL6" s="440"/>
      <c r="DM6" s="440"/>
      <c r="DN6" s="440"/>
      <c r="DO6" s="440"/>
      <c r="DP6" s="440"/>
      <c r="DQ6" s="440"/>
      <c r="DR6" s="440"/>
      <c r="DS6" s="440"/>
      <c r="DT6" s="440"/>
      <c r="DU6" s="440"/>
      <c r="DV6" s="440"/>
      <c r="DW6" s="440"/>
      <c r="DX6" s="440"/>
      <c r="DY6" s="440"/>
      <c r="DZ6" s="440"/>
      <c r="EA6" s="440"/>
      <c r="EB6" s="440"/>
      <c r="EC6" s="440"/>
      <c r="ED6" s="440"/>
      <c r="EE6" s="440"/>
      <c r="EF6" s="440"/>
      <c r="EG6" s="440"/>
      <c r="EH6" s="440"/>
      <c r="EI6" s="440"/>
      <c r="EJ6" s="440"/>
      <c r="EK6" s="440"/>
      <c r="EL6" s="440"/>
      <c r="EM6" s="440"/>
      <c r="EN6" s="440"/>
      <c r="EO6" s="440"/>
      <c r="EP6" s="440"/>
      <c r="EQ6" s="440"/>
      <c r="ER6" s="441"/>
      <c r="ES6" s="441"/>
      <c r="ET6" s="438"/>
      <c r="EU6" s="438"/>
      <c r="EV6" s="438"/>
      <c r="EW6" s="438"/>
      <c r="EX6" s="438"/>
      <c r="EY6" s="438"/>
      <c r="EZ6" s="438"/>
      <c r="FA6" s="438"/>
    </row>
    <row r="7" spans="1:157" s="442" customFormat="1" ht="18.600000000000001" customHeight="1" thickBot="1" x14ac:dyDescent="0.3">
      <c r="A7" s="1225" t="s">
        <v>89</v>
      </c>
      <c r="B7" s="1226"/>
      <c r="C7" s="1226"/>
      <c r="D7" s="1226"/>
      <c r="E7" s="1226"/>
      <c r="F7" s="1226"/>
      <c r="G7" s="1227"/>
      <c r="H7" s="803" t="s">
        <v>232</v>
      </c>
      <c r="I7" s="803"/>
      <c r="J7" s="803"/>
      <c r="K7" s="803"/>
      <c r="L7" s="803"/>
      <c r="M7" s="803"/>
      <c r="N7" s="803"/>
      <c r="O7" s="803"/>
      <c r="P7" s="803"/>
      <c r="Q7" s="803"/>
      <c r="R7" s="803"/>
      <c r="S7" s="803"/>
      <c r="T7" s="803"/>
      <c r="U7" s="804"/>
      <c r="V7" s="804"/>
      <c r="W7" s="804"/>
      <c r="X7" s="804"/>
      <c r="Y7" s="804"/>
      <c r="Z7" s="804"/>
      <c r="AA7" s="804"/>
      <c r="AB7" s="804"/>
      <c r="AC7" s="804"/>
      <c r="AD7" s="804"/>
      <c r="AE7" s="804"/>
      <c r="AF7" s="804"/>
      <c r="AG7" s="804"/>
      <c r="AH7" s="804"/>
      <c r="AI7" s="804"/>
      <c r="AJ7" s="804"/>
      <c r="AK7" s="804"/>
      <c r="AL7" s="804"/>
      <c r="AM7" s="804"/>
      <c r="AN7" s="804"/>
      <c r="AO7" s="804"/>
      <c r="AP7" s="804"/>
      <c r="AQ7" s="804"/>
      <c r="AR7" s="804"/>
      <c r="AS7" s="804"/>
      <c r="AT7" s="804"/>
      <c r="AU7" s="804"/>
      <c r="AV7" s="804"/>
      <c r="AW7" s="804"/>
      <c r="AX7" s="804"/>
      <c r="AY7" s="804"/>
      <c r="AZ7" s="804"/>
      <c r="BA7" s="804"/>
      <c r="BB7" s="804"/>
      <c r="BC7" s="804"/>
      <c r="BD7" s="804"/>
      <c r="BE7" s="804"/>
      <c r="BF7" s="804"/>
      <c r="BG7" s="804"/>
      <c r="BH7" s="804"/>
      <c r="BI7" s="804"/>
      <c r="BJ7" s="804"/>
      <c r="BK7" s="804"/>
      <c r="BL7" s="804"/>
      <c r="BM7" s="804"/>
      <c r="BN7" s="804"/>
      <c r="BO7" s="804"/>
      <c r="BP7" s="804"/>
      <c r="BQ7" s="804"/>
      <c r="BR7" s="804"/>
      <c r="BS7" s="804"/>
      <c r="BT7" s="804"/>
      <c r="BU7" s="804"/>
      <c r="BV7" s="804"/>
      <c r="BW7" s="804"/>
      <c r="BX7" s="804"/>
      <c r="BY7" s="804"/>
      <c r="BZ7" s="804"/>
      <c r="CA7" s="804"/>
      <c r="CB7" s="804"/>
      <c r="CC7" s="804"/>
      <c r="CD7" s="804"/>
      <c r="CE7" s="804"/>
      <c r="CF7" s="804"/>
      <c r="CG7" s="804"/>
      <c r="CH7" s="804"/>
      <c r="CI7" s="804"/>
      <c r="CJ7" s="804"/>
      <c r="CK7" s="804"/>
      <c r="CL7" s="804"/>
      <c r="CM7" s="804"/>
      <c r="CN7" s="804"/>
      <c r="CO7" s="804"/>
      <c r="CP7" s="804"/>
      <c r="CQ7" s="804"/>
      <c r="CR7" s="804"/>
      <c r="CS7" s="804"/>
      <c r="CT7" s="804"/>
      <c r="CU7" s="804"/>
      <c r="CV7" s="804"/>
      <c r="CW7" s="804"/>
      <c r="CX7" s="804"/>
      <c r="CY7" s="804"/>
      <c r="CZ7" s="804"/>
      <c r="DA7" s="804"/>
      <c r="DB7" s="804"/>
      <c r="DC7" s="804"/>
      <c r="DD7" s="804"/>
      <c r="DE7" s="804"/>
      <c r="DF7" s="804"/>
      <c r="DG7" s="804"/>
      <c r="DH7" s="804"/>
      <c r="DI7" s="804"/>
      <c r="DJ7" s="804"/>
      <c r="DK7" s="804"/>
      <c r="DL7" s="804"/>
      <c r="DM7" s="804"/>
      <c r="DN7" s="804"/>
      <c r="DO7" s="804"/>
      <c r="DP7" s="804"/>
      <c r="DQ7" s="804"/>
      <c r="DR7" s="804"/>
      <c r="DS7" s="804"/>
      <c r="DT7" s="804"/>
      <c r="DU7" s="804"/>
      <c r="DV7" s="804"/>
      <c r="DW7" s="804"/>
      <c r="DX7" s="804"/>
      <c r="DY7" s="804"/>
      <c r="DZ7" s="804"/>
      <c r="EA7" s="804"/>
      <c r="EB7" s="804"/>
      <c r="EC7" s="804"/>
      <c r="ED7" s="804"/>
      <c r="EE7" s="804"/>
      <c r="EF7" s="804"/>
      <c r="EG7" s="804"/>
      <c r="EH7" s="804"/>
      <c r="EI7" s="804"/>
      <c r="EJ7" s="804"/>
      <c r="EK7" s="804"/>
      <c r="EL7" s="804"/>
      <c r="EM7" s="804"/>
      <c r="EN7" s="804"/>
      <c r="EO7" s="804"/>
      <c r="EP7" s="804"/>
      <c r="EQ7" s="804"/>
      <c r="ER7" s="1210" t="s">
        <v>227</v>
      </c>
      <c r="ES7" s="1210" t="s">
        <v>228</v>
      </c>
      <c r="ET7" s="1211" t="s">
        <v>229</v>
      </c>
      <c r="EU7" s="1212" t="s">
        <v>243</v>
      </c>
      <c r="EV7" s="1211" t="s">
        <v>244</v>
      </c>
      <c r="EW7" s="824" t="s">
        <v>245</v>
      </c>
      <c r="EX7" s="781" t="s">
        <v>246</v>
      </c>
      <c r="EY7" s="781" t="s">
        <v>247</v>
      </c>
      <c r="EZ7" s="781" t="s">
        <v>249</v>
      </c>
      <c r="FA7" s="815" t="s">
        <v>248</v>
      </c>
    </row>
    <row r="8" spans="1:157" s="442" customFormat="1" ht="19.5" customHeight="1" thickBot="1" x14ac:dyDescent="0.3">
      <c r="A8" s="1228"/>
      <c r="B8" s="1229"/>
      <c r="C8" s="1229"/>
      <c r="D8" s="1229"/>
      <c r="E8" s="1229"/>
      <c r="F8" s="1229"/>
      <c r="G8" s="1230"/>
      <c r="H8" s="805" t="s">
        <v>65</v>
      </c>
      <c r="I8" s="805"/>
      <c r="J8" s="805"/>
      <c r="K8" s="805"/>
      <c r="L8" s="805"/>
      <c r="M8" s="805"/>
      <c r="N8" s="805"/>
      <c r="O8" s="805"/>
      <c r="P8" s="805"/>
      <c r="Q8" s="805"/>
      <c r="R8" s="805"/>
      <c r="S8" s="805"/>
      <c r="T8" s="805"/>
      <c r="U8" s="805"/>
      <c r="V8" s="805"/>
      <c r="W8" s="805"/>
      <c r="X8" s="805"/>
      <c r="Y8" s="805"/>
      <c r="Z8" s="805"/>
      <c r="AA8" s="806"/>
      <c r="AB8" s="807" t="s">
        <v>255</v>
      </c>
      <c r="AC8" s="805"/>
      <c r="AD8" s="805"/>
      <c r="AE8" s="805"/>
      <c r="AF8" s="805"/>
      <c r="AG8" s="805"/>
      <c r="AH8" s="805"/>
      <c r="AI8" s="805"/>
      <c r="AJ8" s="805"/>
      <c r="AK8" s="805"/>
      <c r="AL8" s="805"/>
      <c r="AM8" s="805"/>
      <c r="AN8" s="805"/>
      <c r="AO8" s="805"/>
      <c r="AP8" s="805"/>
      <c r="AQ8" s="805"/>
      <c r="AR8" s="805"/>
      <c r="AS8" s="805"/>
      <c r="AT8" s="805"/>
      <c r="AU8" s="805"/>
      <c r="AV8" s="805"/>
      <c r="AW8" s="805"/>
      <c r="AX8" s="805"/>
      <c r="AY8" s="805"/>
      <c r="AZ8" s="805"/>
      <c r="BA8" s="805"/>
      <c r="BB8" s="805"/>
      <c r="BC8" s="805"/>
      <c r="BD8" s="805"/>
      <c r="BE8" s="806"/>
      <c r="BF8" s="807" t="s">
        <v>62</v>
      </c>
      <c r="BG8" s="805"/>
      <c r="BH8" s="805"/>
      <c r="BI8" s="805"/>
      <c r="BJ8" s="805"/>
      <c r="BK8" s="805"/>
      <c r="BL8" s="805"/>
      <c r="BM8" s="805"/>
      <c r="BN8" s="805"/>
      <c r="BO8" s="805"/>
      <c r="BP8" s="805"/>
      <c r="BQ8" s="805"/>
      <c r="BR8" s="805"/>
      <c r="BS8" s="805"/>
      <c r="BT8" s="805"/>
      <c r="BU8" s="805"/>
      <c r="BV8" s="805"/>
      <c r="BW8" s="805"/>
      <c r="BX8" s="805"/>
      <c r="BY8" s="805"/>
      <c r="BZ8" s="805"/>
      <c r="CA8" s="805"/>
      <c r="CB8" s="805"/>
      <c r="CC8" s="805"/>
      <c r="CD8" s="805"/>
      <c r="CE8" s="805"/>
      <c r="CF8" s="805"/>
      <c r="CG8" s="805"/>
      <c r="CH8" s="805"/>
      <c r="CI8" s="806"/>
      <c r="CJ8" s="769" t="s">
        <v>63</v>
      </c>
      <c r="CK8" s="770"/>
      <c r="CL8" s="770"/>
      <c r="CM8" s="770"/>
      <c r="CN8" s="770"/>
      <c r="CO8" s="770"/>
      <c r="CP8" s="770"/>
      <c r="CQ8" s="770"/>
      <c r="CR8" s="770"/>
      <c r="CS8" s="770"/>
      <c r="CT8" s="770"/>
      <c r="CU8" s="770"/>
      <c r="CV8" s="770"/>
      <c r="CW8" s="770"/>
      <c r="CX8" s="770"/>
      <c r="CY8" s="770"/>
      <c r="CZ8" s="770"/>
      <c r="DA8" s="770"/>
      <c r="DB8" s="770"/>
      <c r="DC8" s="770"/>
      <c r="DD8" s="770"/>
      <c r="DE8" s="770"/>
      <c r="DF8" s="770"/>
      <c r="DG8" s="770"/>
      <c r="DH8" s="770"/>
      <c r="DI8" s="770"/>
      <c r="DJ8" s="770"/>
      <c r="DK8" s="770"/>
      <c r="DL8" s="770"/>
      <c r="DM8" s="770"/>
      <c r="DN8" s="812" t="s">
        <v>64</v>
      </c>
      <c r="DO8" s="813"/>
      <c r="DP8" s="813"/>
      <c r="DQ8" s="813"/>
      <c r="DR8" s="813"/>
      <c r="DS8" s="813"/>
      <c r="DT8" s="813"/>
      <c r="DU8" s="813"/>
      <c r="DV8" s="813"/>
      <c r="DW8" s="813"/>
      <c r="DX8" s="813"/>
      <c r="DY8" s="813"/>
      <c r="DZ8" s="813"/>
      <c r="EA8" s="813"/>
      <c r="EB8" s="813"/>
      <c r="EC8" s="813"/>
      <c r="ED8" s="813"/>
      <c r="EE8" s="813"/>
      <c r="EF8" s="813"/>
      <c r="EG8" s="814"/>
      <c r="EH8" s="814"/>
      <c r="EI8" s="814"/>
      <c r="EJ8" s="814"/>
      <c r="EK8" s="814"/>
      <c r="EL8" s="814"/>
      <c r="EM8" s="814"/>
      <c r="EN8" s="814"/>
      <c r="EO8" s="814"/>
      <c r="EP8" s="814"/>
      <c r="EQ8" s="814"/>
      <c r="ER8" s="1213"/>
      <c r="ES8" s="1213"/>
      <c r="ET8" s="1214"/>
      <c r="EU8" s="1215"/>
      <c r="EV8" s="1214"/>
      <c r="EW8" s="825"/>
      <c r="EX8" s="782"/>
      <c r="EY8" s="782"/>
      <c r="EZ8" s="782"/>
      <c r="FA8" s="816"/>
    </row>
    <row r="9" spans="1:157" s="442" customFormat="1" ht="78" customHeight="1" thickBot="1" x14ac:dyDescent="0.3">
      <c r="A9" s="1223" t="s">
        <v>82</v>
      </c>
      <c r="B9" s="1224" t="s">
        <v>83</v>
      </c>
      <c r="C9" s="1222" t="s">
        <v>84</v>
      </c>
      <c r="D9" s="1222" t="s">
        <v>85</v>
      </c>
      <c r="E9" s="1222" t="s">
        <v>86</v>
      </c>
      <c r="F9" s="443" t="s">
        <v>87</v>
      </c>
      <c r="G9" s="444" t="s">
        <v>88</v>
      </c>
      <c r="H9" s="445" t="s">
        <v>1845</v>
      </c>
      <c r="I9" s="446" t="s">
        <v>1846</v>
      </c>
      <c r="J9" s="447" t="s">
        <v>1847</v>
      </c>
      <c r="K9" s="446" t="s">
        <v>1848</v>
      </c>
      <c r="L9" s="447" t="s">
        <v>1849</v>
      </c>
      <c r="M9" s="446" t="s">
        <v>1850</v>
      </c>
      <c r="N9" s="447" t="s">
        <v>1851</v>
      </c>
      <c r="O9" s="446" t="s">
        <v>1852</v>
      </c>
      <c r="P9" s="447" t="s">
        <v>1853</v>
      </c>
      <c r="Q9" s="446" t="s">
        <v>1854</v>
      </c>
      <c r="R9" s="447" t="s">
        <v>1855</v>
      </c>
      <c r="S9" s="446" t="s">
        <v>1856</v>
      </c>
      <c r="T9" s="447" t="s">
        <v>1857</v>
      </c>
      <c r="U9" s="446" t="s">
        <v>1858</v>
      </c>
      <c r="V9" s="448" t="s">
        <v>1859</v>
      </c>
      <c r="W9" s="449" t="s">
        <v>224</v>
      </c>
      <c r="X9" s="450" t="s">
        <v>251</v>
      </c>
      <c r="Y9" s="451" t="s">
        <v>263</v>
      </c>
      <c r="Z9" s="452" t="s">
        <v>252</v>
      </c>
      <c r="AA9" s="451" t="s">
        <v>264</v>
      </c>
      <c r="AB9" s="445" t="s">
        <v>1845</v>
      </c>
      <c r="AC9" s="446" t="s">
        <v>1860</v>
      </c>
      <c r="AD9" s="447" t="s">
        <v>1861</v>
      </c>
      <c r="AE9" s="446" t="s">
        <v>1862</v>
      </c>
      <c r="AF9" s="447" t="s">
        <v>1863</v>
      </c>
      <c r="AG9" s="446" t="s">
        <v>1864</v>
      </c>
      <c r="AH9" s="447" t="s">
        <v>1865</v>
      </c>
      <c r="AI9" s="446" t="s">
        <v>1866</v>
      </c>
      <c r="AJ9" s="447" t="s">
        <v>1867</v>
      </c>
      <c r="AK9" s="446" t="s">
        <v>1868</v>
      </c>
      <c r="AL9" s="447" t="s">
        <v>1869</v>
      </c>
      <c r="AM9" s="446" t="s">
        <v>1846</v>
      </c>
      <c r="AN9" s="447" t="s">
        <v>1847</v>
      </c>
      <c r="AO9" s="446" t="s">
        <v>1848</v>
      </c>
      <c r="AP9" s="447" t="s">
        <v>1849</v>
      </c>
      <c r="AQ9" s="446" t="s">
        <v>1850</v>
      </c>
      <c r="AR9" s="447" t="s">
        <v>1851</v>
      </c>
      <c r="AS9" s="446" t="s">
        <v>1852</v>
      </c>
      <c r="AT9" s="447" t="s">
        <v>1853</v>
      </c>
      <c r="AU9" s="446" t="s">
        <v>1854</v>
      </c>
      <c r="AV9" s="447" t="s">
        <v>1855</v>
      </c>
      <c r="AW9" s="446" t="s">
        <v>1856</v>
      </c>
      <c r="AX9" s="447" t="s">
        <v>1857</v>
      </c>
      <c r="AY9" s="446" t="s">
        <v>1858</v>
      </c>
      <c r="AZ9" s="447" t="s">
        <v>1859</v>
      </c>
      <c r="BA9" s="449" t="s">
        <v>224</v>
      </c>
      <c r="BB9" s="452" t="s">
        <v>242</v>
      </c>
      <c r="BC9" s="451" t="s">
        <v>265</v>
      </c>
      <c r="BD9" s="452" t="s">
        <v>241</v>
      </c>
      <c r="BE9" s="451" t="s">
        <v>266</v>
      </c>
      <c r="BF9" s="445" t="s">
        <v>1845</v>
      </c>
      <c r="BG9" s="1219" t="s">
        <v>1860</v>
      </c>
      <c r="BH9" s="1220" t="s">
        <v>1861</v>
      </c>
      <c r="BI9" s="1219" t="s">
        <v>1862</v>
      </c>
      <c r="BJ9" s="1220" t="s">
        <v>1863</v>
      </c>
      <c r="BK9" s="1219" t="s">
        <v>1864</v>
      </c>
      <c r="BL9" s="1220" t="s">
        <v>1865</v>
      </c>
      <c r="BM9" s="1219" t="s">
        <v>1870</v>
      </c>
      <c r="BN9" s="1220" t="s">
        <v>1867</v>
      </c>
      <c r="BO9" s="1219" t="s">
        <v>1868</v>
      </c>
      <c r="BP9" s="1220" t="s">
        <v>1869</v>
      </c>
      <c r="BQ9" s="1219" t="s">
        <v>1846</v>
      </c>
      <c r="BR9" s="1220" t="s">
        <v>1847</v>
      </c>
      <c r="BS9" s="1219" t="s">
        <v>1848</v>
      </c>
      <c r="BT9" s="1220" t="s">
        <v>1849</v>
      </c>
      <c r="BU9" s="1219" t="s">
        <v>1850</v>
      </c>
      <c r="BV9" s="1220" t="s">
        <v>1851</v>
      </c>
      <c r="BW9" s="1219" t="s">
        <v>1852</v>
      </c>
      <c r="BX9" s="1220" t="s">
        <v>1853</v>
      </c>
      <c r="BY9" s="1219" t="s">
        <v>1854</v>
      </c>
      <c r="BZ9" s="1220" t="s">
        <v>1855</v>
      </c>
      <c r="CA9" s="1219" t="s">
        <v>1856</v>
      </c>
      <c r="CB9" s="1220" t="s">
        <v>1857</v>
      </c>
      <c r="CC9" s="1219" t="s">
        <v>1858</v>
      </c>
      <c r="CD9" s="1221" t="s">
        <v>1859</v>
      </c>
      <c r="CE9" s="449" t="s">
        <v>224</v>
      </c>
      <c r="CF9" s="453" t="s">
        <v>230</v>
      </c>
      <c r="CG9" s="454" t="s">
        <v>267</v>
      </c>
      <c r="CH9" s="455" t="s">
        <v>231</v>
      </c>
      <c r="CI9" s="454" t="s">
        <v>268</v>
      </c>
      <c r="CJ9" s="445" t="s">
        <v>1845</v>
      </c>
      <c r="CK9" s="446" t="s">
        <v>1860</v>
      </c>
      <c r="CL9" s="447" t="s">
        <v>1861</v>
      </c>
      <c r="CM9" s="446" t="s">
        <v>1862</v>
      </c>
      <c r="CN9" s="447" t="s">
        <v>1863</v>
      </c>
      <c r="CO9" s="446" t="s">
        <v>1864</v>
      </c>
      <c r="CP9" s="447" t="s">
        <v>1865</v>
      </c>
      <c r="CQ9" s="446" t="s">
        <v>1866</v>
      </c>
      <c r="CR9" s="447" t="s">
        <v>1867</v>
      </c>
      <c r="CS9" s="446" t="s">
        <v>1868</v>
      </c>
      <c r="CT9" s="447" t="s">
        <v>1869</v>
      </c>
      <c r="CU9" s="446" t="s">
        <v>1846</v>
      </c>
      <c r="CV9" s="447" t="s">
        <v>1847</v>
      </c>
      <c r="CW9" s="446" t="s">
        <v>1848</v>
      </c>
      <c r="CX9" s="447" t="s">
        <v>1849</v>
      </c>
      <c r="CY9" s="446" t="s">
        <v>1850</v>
      </c>
      <c r="CZ9" s="447" t="s">
        <v>1851</v>
      </c>
      <c r="DA9" s="446" t="s">
        <v>1852</v>
      </c>
      <c r="DB9" s="447" t="s">
        <v>1853</v>
      </c>
      <c r="DC9" s="446" t="s">
        <v>1854</v>
      </c>
      <c r="DD9" s="447" t="s">
        <v>1855</v>
      </c>
      <c r="DE9" s="446" t="s">
        <v>1856</v>
      </c>
      <c r="DF9" s="447" t="s">
        <v>1857</v>
      </c>
      <c r="DG9" s="446" t="s">
        <v>1858</v>
      </c>
      <c r="DH9" s="447" t="s">
        <v>1859</v>
      </c>
      <c r="DI9" s="456" t="s">
        <v>224</v>
      </c>
      <c r="DJ9" s="457" t="s">
        <v>234</v>
      </c>
      <c r="DK9" s="458" t="s">
        <v>269</v>
      </c>
      <c r="DL9" s="459" t="s">
        <v>235</v>
      </c>
      <c r="DM9" s="458" t="s">
        <v>270</v>
      </c>
      <c r="DN9" s="445" t="s">
        <v>1845</v>
      </c>
      <c r="DO9" s="446" t="s">
        <v>1860</v>
      </c>
      <c r="DP9" s="447" t="s">
        <v>1861</v>
      </c>
      <c r="DQ9" s="446" t="s">
        <v>1862</v>
      </c>
      <c r="DR9" s="447" t="s">
        <v>1863</v>
      </c>
      <c r="DS9" s="446" t="s">
        <v>1864</v>
      </c>
      <c r="DT9" s="447" t="s">
        <v>1865</v>
      </c>
      <c r="DU9" s="446" t="s">
        <v>1866</v>
      </c>
      <c r="DV9" s="447" t="s">
        <v>1867</v>
      </c>
      <c r="DW9" s="446" t="s">
        <v>1868</v>
      </c>
      <c r="DX9" s="447" t="s">
        <v>1869</v>
      </c>
      <c r="DY9" s="446" t="s">
        <v>1846</v>
      </c>
      <c r="DZ9" s="447" t="s">
        <v>1847</v>
      </c>
      <c r="EA9" s="446" t="s">
        <v>1848</v>
      </c>
      <c r="EB9" s="447" t="s">
        <v>1849</v>
      </c>
      <c r="EC9" s="446" t="s">
        <v>1850</v>
      </c>
      <c r="ED9" s="447" t="s">
        <v>1851</v>
      </c>
      <c r="EE9" s="446" t="s">
        <v>1852</v>
      </c>
      <c r="EF9" s="447" t="s">
        <v>1853</v>
      </c>
      <c r="EG9" s="446" t="s">
        <v>1854</v>
      </c>
      <c r="EH9" s="447" t="s">
        <v>1855</v>
      </c>
      <c r="EI9" s="446" t="s">
        <v>1856</v>
      </c>
      <c r="EJ9" s="447" t="s">
        <v>1857</v>
      </c>
      <c r="EK9" s="446" t="s">
        <v>1858</v>
      </c>
      <c r="EL9" s="447" t="s">
        <v>1859</v>
      </c>
      <c r="EM9" s="456" t="s">
        <v>224</v>
      </c>
      <c r="EN9" s="457" t="s">
        <v>236</v>
      </c>
      <c r="EO9" s="458" t="s">
        <v>271</v>
      </c>
      <c r="EP9" s="459" t="s">
        <v>237</v>
      </c>
      <c r="EQ9" s="458" t="s">
        <v>272</v>
      </c>
      <c r="ER9" s="1216"/>
      <c r="ES9" s="1216"/>
      <c r="ET9" s="1217"/>
      <c r="EU9" s="1218"/>
      <c r="EV9" s="1217"/>
      <c r="EW9" s="826"/>
      <c r="EX9" s="783"/>
      <c r="EY9" s="783"/>
      <c r="EZ9" s="783"/>
      <c r="FA9" s="817"/>
    </row>
    <row r="10" spans="1:157" s="466" customFormat="1" ht="18.600000000000001" customHeight="1" x14ac:dyDescent="0.25">
      <c r="A10" s="775" t="s">
        <v>325</v>
      </c>
      <c r="B10" s="1088">
        <v>1</v>
      </c>
      <c r="C10" s="767" t="s">
        <v>328</v>
      </c>
      <c r="D10" s="1076" t="s">
        <v>261</v>
      </c>
      <c r="E10" s="1077">
        <v>237</v>
      </c>
      <c r="F10" s="460" t="s">
        <v>41</v>
      </c>
      <c r="G10" s="461">
        <f>+AA10+BE10+CH10+CJ10+DN10</f>
        <v>113177</v>
      </c>
      <c r="H10" s="618">
        <v>10000</v>
      </c>
      <c r="I10" s="619"/>
      <c r="J10" s="619"/>
      <c r="K10" s="462">
        <v>10000</v>
      </c>
      <c r="L10" s="462">
        <v>1904</v>
      </c>
      <c r="M10" s="462">
        <v>10000</v>
      </c>
      <c r="N10" s="462">
        <v>2889</v>
      </c>
      <c r="O10" s="462">
        <v>10000</v>
      </c>
      <c r="P10" s="462">
        <v>4220</v>
      </c>
      <c r="Q10" s="462">
        <v>10000</v>
      </c>
      <c r="R10" s="462">
        <v>5695</v>
      </c>
      <c r="S10" s="462">
        <v>10000</v>
      </c>
      <c r="T10" s="462">
        <v>6617</v>
      </c>
      <c r="U10" s="462">
        <v>10000</v>
      </c>
      <c r="V10" s="464">
        <v>8177</v>
      </c>
      <c r="W10" s="464">
        <f>+U10</f>
        <v>10000</v>
      </c>
      <c r="X10" s="461">
        <f>+U10</f>
        <v>10000</v>
      </c>
      <c r="Y10" s="461">
        <f>+V10</f>
        <v>8177</v>
      </c>
      <c r="Z10" s="461">
        <f>+X10</f>
        <v>10000</v>
      </c>
      <c r="AA10" s="461">
        <f>+Y10</f>
        <v>8177</v>
      </c>
      <c r="AB10" s="618">
        <v>22000</v>
      </c>
      <c r="AC10" s="462">
        <v>0</v>
      </c>
      <c r="AD10" s="462">
        <v>0</v>
      </c>
      <c r="AE10" s="462">
        <v>977</v>
      </c>
      <c r="AF10" s="462">
        <v>977</v>
      </c>
      <c r="AG10" s="462">
        <f>1079-AF10</f>
        <v>102</v>
      </c>
      <c r="AH10" s="462">
        <v>102</v>
      </c>
      <c r="AI10" s="462">
        <v>1928</v>
      </c>
      <c r="AJ10" s="462">
        <v>1928</v>
      </c>
      <c r="AK10" s="462">
        <v>4064</v>
      </c>
      <c r="AL10" s="462">
        <v>4064</v>
      </c>
      <c r="AM10" s="462">
        <v>1800</v>
      </c>
      <c r="AN10" s="462">
        <v>1954</v>
      </c>
      <c r="AO10" s="462">
        <v>1800</v>
      </c>
      <c r="AP10" s="462">
        <v>1810</v>
      </c>
      <c r="AQ10" s="462">
        <v>4267</v>
      </c>
      <c r="AR10" s="462">
        <v>4267</v>
      </c>
      <c r="AS10" s="462">
        <v>2400</v>
      </c>
      <c r="AT10" s="462">
        <v>2955</v>
      </c>
      <c r="AU10" s="462">
        <v>2800</v>
      </c>
      <c r="AV10" s="462">
        <v>2169</v>
      </c>
      <c r="AW10" s="462">
        <v>2400</v>
      </c>
      <c r="AX10" s="462">
        <v>2488</v>
      </c>
      <c r="AY10" s="462">
        <v>2462</v>
      </c>
      <c r="AZ10" s="463">
        <v>2528</v>
      </c>
      <c r="BA10" s="461">
        <f>+AC10+AE10+AG10+AI10+AK10+AM10+AO10+AQ10+AS10+AU10+AW10+AY10</f>
        <v>25000</v>
      </c>
      <c r="BB10" s="461">
        <f>+AC10+AE10+AG10+AI10+AK10+AM10+AO10+AQ10+AS10+AU10+AW10+AY10</f>
        <v>25000</v>
      </c>
      <c r="BC10" s="461">
        <f>+AD10+AF10+AH10+AJ10+AL10+AN10+AP10+AR10+AT10+AV10+AX10+AZ10</f>
        <v>25242</v>
      </c>
      <c r="BD10" s="461">
        <f>AC10+AE10+AG10+AI10+AK10+AM10+AO10+AQ10+AS10+AU10+AW10+AY10</f>
        <v>25000</v>
      </c>
      <c r="BE10" s="461">
        <f>AD10+AF10+AH10+AJ10+AL10+AN10++AP10+AR10+AT10+AV10+AX10+AZ10</f>
        <v>25242</v>
      </c>
      <c r="BF10" s="619">
        <v>31000</v>
      </c>
      <c r="BG10" s="462">
        <v>1014</v>
      </c>
      <c r="BH10" s="462">
        <v>1014</v>
      </c>
      <c r="BI10" s="462">
        <v>2300</v>
      </c>
      <c r="BJ10" s="462">
        <v>1700</v>
      </c>
      <c r="BK10" s="462">
        <v>2686</v>
      </c>
      <c r="BL10" s="462">
        <v>2986</v>
      </c>
      <c r="BM10" s="462">
        <v>2900</v>
      </c>
      <c r="BN10" s="462"/>
      <c r="BO10" s="462">
        <v>2900</v>
      </c>
      <c r="BP10" s="462"/>
      <c r="BQ10" s="462">
        <v>3200</v>
      </c>
      <c r="BR10" s="462"/>
      <c r="BS10" s="462">
        <v>3000</v>
      </c>
      <c r="BT10" s="462"/>
      <c r="BU10" s="462">
        <v>3000</v>
      </c>
      <c r="BV10" s="462"/>
      <c r="BW10" s="462">
        <v>3000</v>
      </c>
      <c r="BX10" s="462"/>
      <c r="BY10" s="462">
        <v>2500</v>
      </c>
      <c r="BZ10" s="462"/>
      <c r="CA10" s="462">
        <v>2500</v>
      </c>
      <c r="CB10" s="462"/>
      <c r="CC10" s="462">
        <v>2000</v>
      </c>
      <c r="CD10" s="463"/>
      <c r="CE10" s="461">
        <f>+BG10+BI10+BK10+BM10+BO10+BQ10+BS10+BU10+BW10+BY10+CA10+CC10</f>
        <v>31000</v>
      </c>
      <c r="CF10" s="461">
        <f>+BG10+BI10+BK10</f>
        <v>6000</v>
      </c>
      <c r="CG10" s="461">
        <f>+BH10+BJ10+BL10+BN10+BP10+BR10+BT10+BV10+BX10+BZ10+CB10+CD10</f>
        <v>5700</v>
      </c>
      <c r="CH10" s="461">
        <f t="shared" ref="CH10:CI14" si="0">+BG10+BI10+BK10+BM10+BO10+BQ10+BS10+BU10+BW10+BY10+CA10+CC10</f>
        <v>31000</v>
      </c>
      <c r="CI10" s="461">
        <f t="shared" si="0"/>
        <v>5700</v>
      </c>
      <c r="CJ10" s="462">
        <v>39000</v>
      </c>
      <c r="CK10" s="462"/>
      <c r="CL10" s="462"/>
      <c r="CM10" s="462"/>
      <c r="CN10" s="462"/>
      <c r="CO10" s="462"/>
      <c r="CP10" s="462"/>
      <c r="CQ10" s="462"/>
      <c r="CR10" s="462"/>
      <c r="CS10" s="462"/>
      <c r="CT10" s="462"/>
      <c r="CU10" s="462"/>
      <c r="CV10" s="462"/>
      <c r="CW10" s="462"/>
      <c r="CX10" s="462"/>
      <c r="CY10" s="462"/>
      <c r="CZ10" s="462"/>
      <c r="DA10" s="462"/>
      <c r="DB10" s="462"/>
      <c r="DC10" s="462"/>
      <c r="DD10" s="462"/>
      <c r="DE10" s="462"/>
      <c r="DF10" s="462"/>
      <c r="DG10" s="462"/>
      <c r="DH10" s="462"/>
      <c r="DI10" s="464"/>
      <c r="DJ10" s="461"/>
      <c r="DK10" s="461"/>
      <c r="DL10" s="461"/>
      <c r="DM10" s="461"/>
      <c r="DN10" s="462">
        <v>9758</v>
      </c>
      <c r="DO10" s="462"/>
      <c r="DP10" s="462"/>
      <c r="DQ10" s="462"/>
      <c r="DR10" s="462"/>
      <c r="DS10" s="462"/>
      <c r="DT10" s="462"/>
      <c r="DU10" s="462"/>
      <c r="DV10" s="462"/>
      <c r="DW10" s="462"/>
      <c r="DX10" s="462"/>
      <c r="DY10" s="462"/>
      <c r="DZ10" s="462"/>
      <c r="EA10" s="462"/>
      <c r="EB10" s="462"/>
      <c r="EC10" s="462"/>
      <c r="ED10" s="462"/>
      <c r="EE10" s="462"/>
      <c r="EF10" s="462"/>
      <c r="EG10" s="462"/>
      <c r="EH10" s="462"/>
      <c r="EI10" s="462"/>
      <c r="EJ10" s="462"/>
      <c r="EK10" s="462"/>
      <c r="EL10" s="462"/>
      <c r="EM10" s="464"/>
      <c r="EN10" s="461"/>
      <c r="EO10" s="461"/>
      <c r="EP10" s="461"/>
      <c r="EQ10" s="465"/>
      <c r="ER10" s="542">
        <f>+BL10/BK10</f>
        <v>1.1116902457185405</v>
      </c>
      <c r="ES10" s="544">
        <f>+CG10/CF10</f>
        <v>0.95</v>
      </c>
      <c r="ET10" s="544">
        <f>+CI10/CH10</f>
        <v>0.18387096774193548</v>
      </c>
      <c r="EU10" s="544">
        <f t="shared" ref="EU10:EU16" si="1">+(AA10+BE10+CG10)/(CF10+BD10+Z10)</f>
        <v>0.95412195121951215</v>
      </c>
      <c r="EV10" s="544">
        <f t="shared" ref="EV10:EV16" si="2">+(CI10+BE10+AA10)/G10</f>
        <v>0.34564443305618631</v>
      </c>
      <c r="EW10" s="827" t="s">
        <v>1873</v>
      </c>
      <c r="EX10" s="830" t="s">
        <v>377</v>
      </c>
      <c r="EY10" s="830" t="s">
        <v>376</v>
      </c>
      <c r="EZ10" s="833" t="s">
        <v>378</v>
      </c>
      <c r="FA10" s="835" t="s">
        <v>323</v>
      </c>
    </row>
    <row r="11" spans="1:157" s="474" customFormat="1" ht="18.600000000000001" customHeight="1" x14ac:dyDescent="0.25">
      <c r="A11" s="776"/>
      <c r="B11" s="1089"/>
      <c r="C11" s="768"/>
      <c r="D11" s="1078"/>
      <c r="E11" s="1079"/>
      <c r="F11" s="435" t="s">
        <v>3</v>
      </c>
      <c r="G11" s="472">
        <f>+AA11+BE11+CH11+CJ11+DN11</f>
        <v>16647291433</v>
      </c>
      <c r="H11" s="560">
        <v>1900000000</v>
      </c>
      <c r="I11" s="470"/>
      <c r="J11" s="470"/>
      <c r="K11" s="484">
        <v>1900000000</v>
      </c>
      <c r="L11" s="468">
        <v>420855000</v>
      </c>
      <c r="M11" s="484">
        <v>1900000000</v>
      </c>
      <c r="N11" s="468">
        <v>1574140000</v>
      </c>
      <c r="O11" s="484">
        <v>1900000000</v>
      </c>
      <c r="P11" s="484">
        <v>1586806000</v>
      </c>
      <c r="Q11" s="484">
        <v>1900000000</v>
      </c>
      <c r="R11" s="484">
        <v>1586806000</v>
      </c>
      <c r="S11" s="468">
        <v>1907236000</v>
      </c>
      <c r="T11" s="468">
        <v>1747178000</v>
      </c>
      <c r="U11" s="468">
        <v>1908587000</v>
      </c>
      <c r="V11" s="471">
        <v>1899628200</v>
      </c>
      <c r="W11" s="620">
        <f>+U11</f>
        <v>1908587000</v>
      </c>
      <c r="X11" s="467">
        <f>+U11</f>
        <v>1908587000</v>
      </c>
      <c r="Y11" s="467">
        <f>+V11</f>
        <v>1899628200</v>
      </c>
      <c r="Z11" s="467">
        <f>+X11</f>
        <v>1908587000</v>
      </c>
      <c r="AA11" s="467">
        <f>+Y11</f>
        <v>1899628200</v>
      </c>
      <c r="AB11" s="560">
        <v>3710180000</v>
      </c>
      <c r="AC11" s="468">
        <v>0</v>
      </c>
      <c r="AD11" s="468">
        <v>0</v>
      </c>
      <c r="AE11" s="468">
        <f>+AF11</f>
        <v>2105863000</v>
      </c>
      <c r="AF11" s="468">
        <v>2105863000</v>
      </c>
      <c r="AG11" s="468">
        <v>700676000</v>
      </c>
      <c r="AH11" s="468">
        <v>700676000</v>
      </c>
      <c r="AI11" s="468">
        <v>179072000</v>
      </c>
      <c r="AJ11" s="468">
        <v>179072000</v>
      </c>
      <c r="AK11" s="468">
        <v>24066000</v>
      </c>
      <c r="AL11" s="468">
        <v>24066000</v>
      </c>
      <c r="AM11" s="468">
        <v>333770000</v>
      </c>
      <c r="AN11" s="468">
        <v>277938000</v>
      </c>
      <c r="AO11" s="468">
        <v>8500000</v>
      </c>
      <c r="AP11" s="468">
        <v>3025600</v>
      </c>
      <c r="AQ11" s="468">
        <v>13752000</v>
      </c>
      <c r="AR11" s="468">
        <v>13752000</v>
      </c>
      <c r="AS11" s="468">
        <v>460457633</v>
      </c>
      <c r="AT11" s="468">
        <v>258122133</v>
      </c>
      <c r="AU11" s="468">
        <v>45718500</v>
      </c>
      <c r="AV11" s="468">
        <v>73544500</v>
      </c>
      <c r="AW11" s="468">
        <v>7441000</v>
      </c>
      <c r="AX11" s="468">
        <v>56688000</v>
      </c>
      <c r="AY11" s="468">
        <v>67528967</v>
      </c>
      <c r="AZ11" s="469">
        <v>70336000</v>
      </c>
      <c r="BA11" s="467">
        <f t="shared" ref="BA11:BA16" si="3">+AC11+AE11+AG11+AI11+AK11+AM11+AO11+AQ11+AS11+AU11+AW11+AY11</f>
        <v>3946845100</v>
      </c>
      <c r="BB11" s="467">
        <f t="shared" ref="BB11:BB16" si="4">+AC11+AE11+AG11+AI11+AK11+AM11+AO11+AQ11+AS11+AU11+AW11+AY11</f>
        <v>3946845100</v>
      </c>
      <c r="BC11" s="467">
        <f t="shared" ref="BC11:BC16" si="5">+AD11+AF11+AH11+AJ11+AL11+AN11+AP11+AR11+AT11+AV11+AX11+AZ11</f>
        <v>3763083233</v>
      </c>
      <c r="BD11" s="467">
        <f t="shared" ref="BD11:BD16" si="6">AC11+AE11+AG11+AI11+AK11+AM11+AO11+AQ11+AS11+AU11+AW11+AY11</f>
        <v>3946845100</v>
      </c>
      <c r="BE11" s="467">
        <f t="shared" ref="BE11:BE16" si="7">AD11+AF11+AH11+AJ11+AL11+AN11++AP11+AR11+AT11+AV11+AX11+AZ11</f>
        <v>3763083233</v>
      </c>
      <c r="BF11" s="470">
        <v>4954580000</v>
      </c>
      <c r="BG11" s="468">
        <v>4766485000</v>
      </c>
      <c r="BH11" s="468">
        <v>4766485000</v>
      </c>
      <c r="BI11" s="468">
        <v>8000000</v>
      </c>
      <c r="BJ11" s="468">
        <v>0</v>
      </c>
      <c r="BK11" s="468">
        <v>18000000</v>
      </c>
      <c r="BL11" s="468">
        <v>0</v>
      </c>
      <c r="BM11" s="468">
        <v>0</v>
      </c>
      <c r="BN11" s="468"/>
      <c r="BO11" s="468">
        <v>0</v>
      </c>
      <c r="BP11" s="468"/>
      <c r="BQ11" s="468">
        <v>0</v>
      </c>
      <c r="BR11" s="468"/>
      <c r="BS11" s="468">
        <v>0</v>
      </c>
      <c r="BT11" s="468"/>
      <c r="BU11" s="468">
        <v>0</v>
      </c>
      <c r="BV11" s="468"/>
      <c r="BW11" s="468">
        <v>0</v>
      </c>
      <c r="BX11" s="468"/>
      <c r="BY11" s="468">
        <v>0</v>
      </c>
      <c r="BZ11" s="468"/>
      <c r="CA11" s="468">
        <v>162095000</v>
      </c>
      <c r="CB11" s="468"/>
      <c r="CC11" s="468">
        <v>0</v>
      </c>
      <c r="CD11" s="469"/>
      <c r="CE11" s="467">
        <f t="shared" ref="CE11:CE14" si="8">+BG11+BI11+BK11+BM11+BO11+BQ11+BS11+BU11+BW11+BY11+CA11+CC11</f>
        <v>4954580000</v>
      </c>
      <c r="CF11" s="472">
        <f t="shared" ref="CF11:CF16" si="9">+BG11+BI11+BK11</f>
        <v>4792485000</v>
      </c>
      <c r="CG11" s="472">
        <f>+BH11+BJ11+BL11+BN11+BP11+BR11+BT11+BV11+BX11+BZ11+CB11+CD11</f>
        <v>4766485000</v>
      </c>
      <c r="CH11" s="472">
        <f t="shared" si="0"/>
        <v>4954580000</v>
      </c>
      <c r="CI11" s="472">
        <f t="shared" si="0"/>
        <v>4766485000</v>
      </c>
      <c r="CJ11" s="468">
        <v>4130000000</v>
      </c>
      <c r="CK11" s="468"/>
      <c r="CL11" s="468"/>
      <c r="CM11" s="468"/>
      <c r="CN11" s="468"/>
      <c r="CO11" s="468"/>
      <c r="CP11" s="468"/>
      <c r="CQ11" s="468"/>
      <c r="CR11" s="468"/>
      <c r="CS11" s="468"/>
      <c r="CT11" s="468"/>
      <c r="CU11" s="468"/>
      <c r="CV11" s="468"/>
      <c r="CW11" s="468"/>
      <c r="CX11" s="468"/>
      <c r="CY11" s="468"/>
      <c r="CZ11" s="468"/>
      <c r="DA11" s="468"/>
      <c r="DB11" s="468"/>
      <c r="DC11" s="468"/>
      <c r="DD11" s="468"/>
      <c r="DE11" s="468"/>
      <c r="DF11" s="468"/>
      <c r="DG11" s="468"/>
      <c r="DH11" s="468"/>
      <c r="DI11" s="471"/>
      <c r="DJ11" s="472"/>
      <c r="DK11" s="472"/>
      <c r="DL11" s="472"/>
      <c r="DM11" s="472"/>
      <c r="DN11" s="468">
        <v>1900000000</v>
      </c>
      <c r="DO11" s="468"/>
      <c r="DP11" s="468"/>
      <c r="DQ11" s="468"/>
      <c r="DR11" s="468"/>
      <c r="DS11" s="468"/>
      <c r="DT11" s="468"/>
      <c r="DU11" s="468"/>
      <c r="DV11" s="468"/>
      <c r="DW11" s="468"/>
      <c r="DX11" s="468"/>
      <c r="DY11" s="468"/>
      <c r="DZ11" s="468"/>
      <c r="EA11" s="468"/>
      <c r="EB11" s="468"/>
      <c r="EC11" s="468"/>
      <c r="ED11" s="468"/>
      <c r="EE11" s="468"/>
      <c r="EF11" s="468"/>
      <c r="EG11" s="468"/>
      <c r="EH11" s="468"/>
      <c r="EI11" s="468"/>
      <c r="EJ11" s="468"/>
      <c r="EK11" s="468"/>
      <c r="EL11" s="468"/>
      <c r="EM11" s="471"/>
      <c r="EN11" s="472"/>
      <c r="EO11" s="472"/>
      <c r="EP11" s="472"/>
      <c r="EQ11" s="473"/>
      <c r="ER11" s="634">
        <f>+BL11/BK11</f>
        <v>0</v>
      </c>
      <c r="ES11" s="555">
        <f t="shared" ref="ES11:ES14" si="10">+CG11/CF11</f>
        <v>0.9945748395665297</v>
      </c>
      <c r="ET11" s="555">
        <f>+CI11/CH11</f>
        <v>0.96203613626180218</v>
      </c>
      <c r="EU11" s="555">
        <f t="shared" si="1"/>
        <v>0.97945883077921414</v>
      </c>
      <c r="EV11" s="555">
        <f t="shared" si="2"/>
        <v>0.6264800778537557</v>
      </c>
      <c r="EW11" s="828"/>
      <c r="EX11" s="831"/>
      <c r="EY11" s="831"/>
      <c r="EZ11" s="828"/>
      <c r="FA11" s="836"/>
    </row>
    <row r="12" spans="1:157" s="474" customFormat="1" ht="18.600000000000001" customHeight="1" x14ac:dyDescent="0.25">
      <c r="A12" s="776"/>
      <c r="B12" s="1089"/>
      <c r="C12" s="768"/>
      <c r="D12" s="1078"/>
      <c r="E12" s="1079"/>
      <c r="F12" s="475" t="s">
        <v>223</v>
      </c>
      <c r="G12" s="472">
        <f>+AA12+BD12+BF12+CJ12+DN12</f>
        <v>8901425100</v>
      </c>
      <c r="H12" s="560"/>
      <c r="I12" s="470"/>
      <c r="J12" s="470"/>
      <c r="K12" s="484"/>
      <c r="L12" s="468"/>
      <c r="M12" s="484"/>
      <c r="N12" s="468"/>
      <c r="O12" s="484"/>
      <c r="P12" s="484"/>
      <c r="Q12" s="484"/>
      <c r="R12" s="484"/>
      <c r="S12" s="468"/>
      <c r="T12" s="468"/>
      <c r="U12" s="468"/>
      <c r="V12" s="471"/>
      <c r="W12" s="620"/>
      <c r="X12" s="467"/>
      <c r="Y12" s="467"/>
      <c r="Z12" s="467"/>
      <c r="AA12" s="467"/>
      <c r="AB12" s="468">
        <v>3710180000</v>
      </c>
      <c r="AC12" s="468">
        <v>0</v>
      </c>
      <c r="AD12" s="468">
        <v>0</v>
      </c>
      <c r="AE12" s="468">
        <v>0</v>
      </c>
      <c r="AF12" s="468">
        <v>0</v>
      </c>
      <c r="AG12" s="468">
        <v>80812869</v>
      </c>
      <c r="AH12" s="468">
        <v>80812869</v>
      </c>
      <c r="AI12" s="468">
        <v>283668335</v>
      </c>
      <c r="AJ12" s="468">
        <v>283668335</v>
      </c>
      <c r="AK12" s="468">
        <v>313891333</v>
      </c>
      <c r="AL12" s="468">
        <v>313891333</v>
      </c>
      <c r="AM12" s="468">
        <v>354310000</v>
      </c>
      <c r="AN12" s="468">
        <v>324349000</v>
      </c>
      <c r="AO12" s="468">
        <v>366809400</v>
      </c>
      <c r="AP12" s="468">
        <v>335537100</v>
      </c>
      <c r="AQ12" s="468">
        <v>424984775</v>
      </c>
      <c r="AR12" s="468">
        <v>424984775</v>
      </c>
      <c r="AS12" s="468">
        <v>380500000</v>
      </c>
      <c r="AT12" s="468">
        <v>371765459</v>
      </c>
      <c r="AU12" s="468">
        <f>496311068-103857037</f>
        <v>392454031</v>
      </c>
      <c r="AV12" s="468">
        <v>363626849</v>
      </c>
      <c r="AW12" s="468">
        <v>473011000</v>
      </c>
      <c r="AX12" s="468">
        <v>328037333</v>
      </c>
      <c r="AY12" s="468">
        <v>876403357</v>
      </c>
      <c r="AZ12" s="620">
        <v>429932182</v>
      </c>
      <c r="BA12" s="467">
        <f t="shared" si="3"/>
        <v>3946845100</v>
      </c>
      <c r="BB12" s="467">
        <f t="shared" si="4"/>
        <v>3946845100</v>
      </c>
      <c r="BC12" s="467">
        <f t="shared" si="5"/>
        <v>3256605235</v>
      </c>
      <c r="BD12" s="467">
        <f t="shared" si="6"/>
        <v>3946845100</v>
      </c>
      <c r="BE12" s="467">
        <f t="shared" si="7"/>
        <v>3256605235</v>
      </c>
      <c r="BF12" s="470">
        <v>4954580000</v>
      </c>
      <c r="BG12" s="468">
        <v>0</v>
      </c>
      <c r="BH12" s="468">
        <v>0</v>
      </c>
      <c r="BI12" s="468">
        <v>73801606</v>
      </c>
      <c r="BJ12" s="468">
        <v>51687467</v>
      </c>
      <c r="BK12" s="468">
        <v>373801606</v>
      </c>
      <c r="BL12" s="468">
        <v>473900703</v>
      </c>
      <c r="BM12" s="468">
        <v>473801606</v>
      </c>
      <c r="BN12" s="468"/>
      <c r="BO12" s="468">
        <v>473801606</v>
      </c>
      <c r="BP12" s="468"/>
      <c r="BQ12" s="468">
        <v>473801606</v>
      </c>
      <c r="BR12" s="468"/>
      <c r="BS12" s="468">
        <v>473801606</v>
      </c>
      <c r="BT12" s="468"/>
      <c r="BU12" s="468">
        <v>473801606</v>
      </c>
      <c r="BV12" s="468"/>
      <c r="BW12" s="468">
        <v>473801606</v>
      </c>
      <c r="BX12" s="468"/>
      <c r="BY12" s="468">
        <v>473801606</v>
      </c>
      <c r="BZ12" s="468"/>
      <c r="CA12" s="468">
        <v>484393106</v>
      </c>
      <c r="CB12" s="468"/>
      <c r="CC12" s="468">
        <v>705972440</v>
      </c>
      <c r="CD12" s="469"/>
      <c r="CE12" s="467">
        <f>+BG12+BI12+BK12+BM12+BO12+BQ12+BS12+BU12+BW12+BY12+CA12+CC12</f>
        <v>4954580000</v>
      </c>
      <c r="CF12" s="472">
        <f t="shared" si="9"/>
        <v>447603212</v>
      </c>
      <c r="CG12" s="472">
        <f>+BH12+BJ12+BL12+BN12+BP12+BR12+BT12+BV12+BX12+BZ12+CB12+CD12</f>
        <v>525588170</v>
      </c>
      <c r="CH12" s="472">
        <f t="shared" si="0"/>
        <v>4954580000</v>
      </c>
      <c r="CI12" s="472">
        <f t="shared" si="0"/>
        <v>525588170</v>
      </c>
      <c r="CJ12" s="468"/>
      <c r="CK12" s="468"/>
      <c r="CL12" s="468"/>
      <c r="CM12" s="468"/>
      <c r="CN12" s="468"/>
      <c r="CO12" s="468"/>
      <c r="CP12" s="468"/>
      <c r="CQ12" s="468"/>
      <c r="CR12" s="468"/>
      <c r="CS12" s="468"/>
      <c r="CT12" s="468"/>
      <c r="CU12" s="468"/>
      <c r="CV12" s="468"/>
      <c r="CW12" s="468"/>
      <c r="CX12" s="468"/>
      <c r="CY12" s="468"/>
      <c r="CZ12" s="468"/>
      <c r="DA12" s="468"/>
      <c r="DB12" s="468"/>
      <c r="DC12" s="468"/>
      <c r="DD12" s="468"/>
      <c r="DE12" s="468"/>
      <c r="DF12" s="468"/>
      <c r="DG12" s="468"/>
      <c r="DH12" s="468"/>
      <c r="DI12" s="471"/>
      <c r="DJ12" s="472"/>
      <c r="DK12" s="472"/>
      <c r="DL12" s="472"/>
      <c r="DM12" s="472"/>
      <c r="DN12" s="468"/>
      <c r="DO12" s="477"/>
      <c r="DP12" s="477"/>
      <c r="DQ12" s="477"/>
      <c r="DR12" s="477"/>
      <c r="DS12" s="477"/>
      <c r="DT12" s="477"/>
      <c r="DU12" s="477"/>
      <c r="DV12" s="477"/>
      <c r="DW12" s="477"/>
      <c r="DX12" s="477"/>
      <c r="DY12" s="477"/>
      <c r="DZ12" s="477"/>
      <c r="EA12" s="477"/>
      <c r="EB12" s="477"/>
      <c r="EC12" s="477"/>
      <c r="ED12" s="477"/>
      <c r="EE12" s="477"/>
      <c r="EF12" s="477"/>
      <c r="EG12" s="477"/>
      <c r="EH12" s="477"/>
      <c r="EI12" s="477"/>
      <c r="EJ12" s="477"/>
      <c r="EK12" s="477"/>
      <c r="EL12" s="477"/>
      <c r="EM12" s="478"/>
      <c r="EN12" s="476"/>
      <c r="EO12" s="476"/>
      <c r="EP12" s="476"/>
      <c r="EQ12" s="479"/>
      <c r="ER12" s="634">
        <f t="shared" ref="ER12:ER16" si="11">+BL12/BK12</f>
        <v>1.2677866959191182</v>
      </c>
      <c r="ES12" s="555">
        <f t="shared" si="10"/>
        <v>1.1742278784183524</v>
      </c>
      <c r="ET12" s="555">
        <f t="shared" ref="ET12" si="12">+CI12/CH12</f>
        <v>0.10608127631403672</v>
      </c>
      <c r="EU12" s="555">
        <f t="shared" si="1"/>
        <v>0.86067536502179254</v>
      </c>
      <c r="EV12" s="555">
        <f t="shared" si="2"/>
        <v>0.42489751500577139</v>
      </c>
      <c r="EW12" s="828"/>
      <c r="EX12" s="831"/>
      <c r="EY12" s="831"/>
      <c r="EZ12" s="828"/>
      <c r="FA12" s="836"/>
    </row>
    <row r="13" spans="1:157" s="466" customFormat="1" ht="18.600000000000001" customHeight="1" x14ac:dyDescent="0.25">
      <c r="A13" s="776"/>
      <c r="B13" s="1089"/>
      <c r="C13" s="768"/>
      <c r="D13" s="1078"/>
      <c r="E13" s="1079"/>
      <c r="F13" s="480" t="s">
        <v>42</v>
      </c>
      <c r="G13" s="472">
        <f>BE13+CH13+CJ13+DN13</f>
        <v>1823</v>
      </c>
      <c r="H13" s="621"/>
      <c r="I13" s="622"/>
      <c r="J13" s="622"/>
      <c r="K13" s="484"/>
      <c r="L13" s="623"/>
      <c r="M13" s="484"/>
      <c r="N13" s="623"/>
      <c r="O13" s="484"/>
      <c r="P13" s="484"/>
      <c r="Q13" s="484"/>
      <c r="R13" s="484"/>
      <c r="S13" s="623"/>
      <c r="T13" s="623"/>
      <c r="U13" s="623"/>
      <c r="V13" s="471"/>
      <c r="W13" s="624"/>
      <c r="X13" s="551"/>
      <c r="Y13" s="551"/>
      <c r="Z13" s="551"/>
      <c r="AA13" s="551"/>
      <c r="AB13" s="481">
        <v>1823</v>
      </c>
      <c r="AC13" s="482">
        <v>926</v>
      </c>
      <c r="AD13" s="482">
        <v>926</v>
      </c>
      <c r="AE13" s="482">
        <v>825</v>
      </c>
      <c r="AF13" s="482">
        <v>825</v>
      </c>
      <c r="AG13" s="482">
        <v>72</v>
      </c>
      <c r="AH13" s="482">
        <v>72</v>
      </c>
      <c r="AI13" s="482">
        <v>0</v>
      </c>
      <c r="AJ13" s="482">
        <v>0</v>
      </c>
      <c r="AK13" s="482">
        <v>0</v>
      </c>
      <c r="AL13" s="482">
        <v>0</v>
      </c>
      <c r="AM13" s="483">
        <v>0</v>
      </c>
      <c r="AN13" s="483">
        <v>0</v>
      </c>
      <c r="AO13" s="483">
        <v>0</v>
      </c>
      <c r="AP13" s="483">
        <v>0</v>
      </c>
      <c r="AQ13" s="483">
        <v>0</v>
      </c>
      <c r="AR13" s="483">
        <v>0</v>
      </c>
      <c r="AS13" s="483">
        <v>0</v>
      </c>
      <c r="AT13" s="483">
        <v>0</v>
      </c>
      <c r="AU13" s="484">
        <v>0</v>
      </c>
      <c r="AV13" s="484">
        <v>0</v>
      </c>
      <c r="AW13" s="484">
        <v>0</v>
      </c>
      <c r="AX13" s="484">
        <v>0</v>
      </c>
      <c r="AY13" s="485">
        <v>0</v>
      </c>
      <c r="AZ13" s="486">
        <v>0</v>
      </c>
      <c r="BA13" s="487">
        <f t="shared" si="3"/>
        <v>1823</v>
      </c>
      <c r="BB13" s="487">
        <f t="shared" si="4"/>
        <v>1823</v>
      </c>
      <c r="BC13" s="487">
        <f t="shared" si="5"/>
        <v>1823</v>
      </c>
      <c r="BD13" s="487">
        <f t="shared" si="6"/>
        <v>1823</v>
      </c>
      <c r="BE13" s="487">
        <f t="shared" si="7"/>
        <v>1823</v>
      </c>
      <c r="BF13" s="470">
        <v>0</v>
      </c>
      <c r="BG13" s="483">
        <v>0</v>
      </c>
      <c r="BH13" s="483">
        <v>0</v>
      </c>
      <c r="BI13" s="483">
        <v>0</v>
      </c>
      <c r="BJ13" s="483">
        <v>0</v>
      </c>
      <c r="BK13" s="483">
        <v>0</v>
      </c>
      <c r="BL13" s="483">
        <v>0</v>
      </c>
      <c r="BM13" s="483">
        <v>0</v>
      </c>
      <c r="BN13" s="483"/>
      <c r="BO13" s="483">
        <v>0</v>
      </c>
      <c r="BP13" s="483"/>
      <c r="BQ13" s="483">
        <v>0</v>
      </c>
      <c r="BR13" s="483"/>
      <c r="BS13" s="483">
        <v>0</v>
      </c>
      <c r="BT13" s="483"/>
      <c r="BU13" s="483">
        <v>0</v>
      </c>
      <c r="BV13" s="483"/>
      <c r="BW13" s="483">
        <v>0</v>
      </c>
      <c r="BX13" s="483"/>
      <c r="BY13" s="483">
        <v>0</v>
      </c>
      <c r="BZ13" s="483"/>
      <c r="CA13" s="483">
        <v>0</v>
      </c>
      <c r="CB13" s="483"/>
      <c r="CC13" s="483">
        <v>0</v>
      </c>
      <c r="CD13" s="488"/>
      <c r="CE13" s="625">
        <f t="shared" si="8"/>
        <v>0</v>
      </c>
      <c r="CF13" s="472">
        <f t="shared" si="9"/>
        <v>0</v>
      </c>
      <c r="CG13" s="472">
        <f>+BH13+BJ13+BL13+BN13+BP13+BR13+BT13+BV13+BX13+BZ13+CB13+CD13</f>
        <v>0</v>
      </c>
      <c r="CH13" s="472">
        <f t="shared" si="0"/>
        <v>0</v>
      </c>
      <c r="CI13" s="472">
        <f t="shared" si="0"/>
        <v>0</v>
      </c>
      <c r="CJ13" s="483"/>
      <c r="CK13" s="483"/>
      <c r="CL13" s="483"/>
      <c r="CM13" s="483"/>
      <c r="CN13" s="483"/>
      <c r="CO13" s="483"/>
      <c r="CP13" s="483"/>
      <c r="CQ13" s="483"/>
      <c r="CR13" s="483"/>
      <c r="CS13" s="483"/>
      <c r="CT13" s="483"/>
      <c r="CU13" s="483"/>
      <c r="CV13" s="483"/>
      <c r="CW13" s="483"/>
      <c r="CX13" s="483"/>
      <c r="CY13" s="483"/>
      <c r="CZ13" s="483"/>
      <c r="DA13" s="483"/>
      <c r="DB13" s="483"/>
      <c r="DC13" s="483"/>
      <c r="DD13" s="483"/>
      <c r="DE13" s="483"/>
      <c r="DF13" s="483"/>
      <c r="DG13" s="483"/>
      <c r="DH13" s="483"/>
      <c r="DI13" s="471"/>
      <c r="DJ13" s="472"/>
      <c r="DK13" s="472"/>
      <c r="DL13" s="472"/>
      <c r="DM13" s="472"/>
      <c r="DN13" s="483"/>
      <c r="DO13" s="483"/>
      <c r="DP13" s="483"/>
      <c r="DQ13" s="483"/>
      <c r="DR13" s="483"/>
      <c r="DS13" s="483"/>
      <c r="DT13" s="483"/>
      <c r="DU13" s="483"/>
      <c r="DV13" s="483"/>
      <c r="DW13" s="483"/>
      <c r="DX13" s="483"/>
      <c r="DY13" s="483"/>
      <c r="DZ13" s="483"/>
      <c r="EA13" s="483"/>
      <c r="EB13" s="483"/>
      <c r="EC13" s="483"/>
      <c r="ED13" s="483"/>
      <c r="EE13" s="483"/>
      <c r="EF13" s="483"/>
      <c r="EG13" s="483"/>
      <c r="EH13" s="483"/>
      <c r="EI13" s="483"/>
      <c r="EJ13" s="483"/>
      <c r="EK13" s="483"/>
      <c r="EL13" s="483"/>
      <c r="EM13" s="471"/>
      <c r="EN13" s="472"/>
      <c r="EO13" s="472"/>
      <c r="EP13" s="472"/>
      <c r="EQ13" s="473"/>
      <c r="ER13" s="634" t="s">
        <v>69</v>
      </c>
      <c r="ES13" s="555" t="s">
        <v>69</v>
      </c>
      <c r="ET13" s="555" t="s">
        <v>69</v>
      </c>
      <c r="EU13" s="555">
        <f>+(AA13+BE13+CG13)/(CF13+BD13+Z13)</f>
        <v>1</v>
      </c>
      <c r="EV13" s="555">
        <f t="shared" si="2"/>
        <v>1</v>
      </c>
      <c r="EW13" s="828"/>
      <c r="EX13" s="831"/>
      <c r="EY13" s="831"/>
      <c r="EZ13" s="828"/>
      <c r="FA13" s="836"/>
    </row>
    <row r="14" spans="1:157" s="474" customFormat="1" ht="18.600000000000001" customHeight="1" x14ac:dyDescent="0.25">
      <c r="A14" s="776"/>
      <c r="B14" s="1089"/>
      <c r="C14" s="768"/>
      <c r="D14" s="1078"/>
      <c r="E14" s="1079"/>
      <c r="F14" s="435" t="s">
        <v>4</v>
      </c>
      <c r="G14" s="472">
        <f>+AA14+BD14+BF14+CJ14+DN14</f>
        <v>1094483948</v>
      </c>
      <c r="H14" s="626"/>
      <c r="I14" s="627"/>
      <c r="J14" s="627"/>
      <c r="K14" s="484"/>
      <c r="L14" s="628"/>
      <c r="M14" s="484"/>
      <c r="N14" s="628"/>
      <c r="O14" s="484"/>
      <c r="P14" s="484"/>
      <c r="Q14" s="484"/>
      <c r="R14" s="484"/>
      <c r="S14" s="628"/>
      <c r="T14" s="628"/>
      <c r="U14" s="628"/>
      <c r="V14" s="471"/>
      <c r="W14" s="629"/>
      <c r="X14" s="559"/>
      <c r="Y14" s="559"/>
      <c r="Z14" s="559"/>
      <c r="AA14" s="559"/>
      <c r="AB14" s="560">
        <v>592192767</v>
      </c>
      <c r="AC14" s="468">
        <f>+AD14</f>
        <v>225660600</v>
      </c>
      <c r="AD14" s="468">
        <v>225660600</v>
      </c>
      <c r="AE14" s="468">
        <v>185920733</v>
      </c>
      <c r="AF14" s="468">
        <v>185920733</v>
      </c>
      <c r="AG14" s="468">
        <v>101089467</v>
      </c>
      <c r="AH14" s="468">
        <v>101089467</v>
      </c>
      <c r="AI14" s="468">
        <v>32518933</v>
      </c>
      <c r="AJ14" s="468">
        <v>32518933</v>
      </c>
      <c r="AK14" s="468">
        <v>16944400</v>
      </c>
      <c r="AL14" s="468">
        <v>16944400</v>
      </c>
      <c r="AM14" s="468">
        <v>23186217</v>
      </c>
      <c r="AN14" s="468">
        <v>18469250</v>
      </c>
      <c r="AO14" s="468">
        <v>2685600</v>
      </c>
      <c r="AP14" s="468">
        <v>1902300</v>
      </c>
      <c r="AQ14" s="468">
        <v>0</v>
      </c>
      <c r="AR14" s="468">
        <v>2814667</v>
      </c>
      <c r="AS14" s="468">
        <v>0</v>
      </c>
      <c r="AT14" s="468">
        <v>2685600</v>
      </c>
      <c r="AU14" s="468">
        <v>0</v>
      </c>
      <c r="AV14" s="468">
        <v>0</v>
      </c>
      <c r="AW14" s="468">
        <v>0</v>
      </c>
      <c r="AX14" s="468">
        <v>0</v>
      </c>
      <c r="AY14" s="468">
        <v>0</v>
      </c>
      <c r="AZ14" s="469">
        <v>0</v>
      </c>
      <c r="BA14" s="467">
        <f t="shared" si="3"/>
        <v>588005950</v>
      </c>
      <c r="BB14" s="467">
        <f t="shared" si="4"/>
        <v>588005950</v>
      </c>
      <c r="BC14" s="467">
        <f t="shared" si="5"/>
        <v>588005950</v>
      </c>
      <c r="BD14" s="467">
        <f t="shared" si="6"/>
        <v>588005950</v>
      </c>
      <c r="BE14" s="467">
        <f t="shared" si="7"/>
        <v>588005950</v>
      </c>
      <c r="BF14" s="470">
        <v>506477998</v>
      </c>
      <c r="BG14" s="468">
        <v>202405817</v>
      </c>
      <c r="BH14" s="468">
        <v>202405817</v>
      </c>
      <c r="BI14" s="468">
        <v>210000000</v>
      </c>
      <c r="BJ14" s="468">
        <v>190270667</v>
      </c>
      <c r="BK14" s="468">
        <v>94072181</v>
      </c>
      <c r="BL14" s="468">
        <v>32305349</v>
      </c>
      <c r="BM14" s="468">
        <v>0</v>
      </c>
      <c r="BN14" s="468"/>
      <c r="BO14" s="468">
        <v>0</v>
      </c>
      <c r="BP14" s="468"/>
      <c r="BQ14" s="468">
        <v>0</v>
      </c>
      <c r="BR14" s="468"/>
      <c r="BS14" s="468">
        <v>0</v>
      </c>
      <c r="BT14" s="468"/>
      <c r="BU14" s="468">
        <v>0</v>
      </c>
      <c r="BV14" s="468"/>
      <c r="BW14" s="468">
        <v>0</v>
      </c>
      <c r="BX14" s="468"/>
      <c r="BY14" s="468">
        <v>0</v>
      </c>
      <c r="BZ14" s="468"/>
      <c r="CA14" s="468">
        <v>0</v>
      </c>
      <c r="CB14" s="468"/>
      <c r="CC14" s="468">
        <v>0</v>
      </c>
      <c r="CD14" s="469"/>
      <c r="CE14" s="467">
        <f t="shared" si="8"/>
        <v>506477998</v>
      </c>
      <c r="CF14" s="472">
        <f t="shared" si="9"/>
        <v>506477998</v>
      </c>
      <c r="CG14" s="472">
        <f>+BH14+BJ14+BL14+BN14+BP14+BR14+BT14+BV14+BX14+BZ14+CB14+CD14</f>
        <v>424981833</v>
      </c>
      <c r="CH14" s="472">
        <f t="shared" si="0"/>
        <v>506477998</v>
      </c>
      <c r="CI14" s="472">
        <f t="shared" si="0"/>
        <v>424981833</v>
      </c>
      <c r="CJ14" s="468"/>
      <c r="CK14" s="468"/>
      <c r="CL14" s="468"/>
      <c r="CM14" s="468"/>
      <c r="CN14" s="468"/>
      <c r="CO14" s="468"/>
      <c r="CP14" s="468"/>
      <c r="CQ14" s="468"/>
      <c r="CR14" s="468"/>
      <c r="CS14" s="468"/>
      <c r="CT14" s="468"/>
      <c r="CU14" s="468"/>
      <c r="CV14" s="468"/>
      <c r="CW14" s="468"/>
      <c r="CX14" s="468"/>
      <c r="CY14" s="468"/>
      <c r="CZ14" s="468"/>
      <c r="DA14" s="468"/>
      <c r="DB14" s="468"/>
      <c r="DC14" s="468"/>
      <c r="DD14" s="468"/>
      <c r="DE14" s="468"/>
      <c r="DF14" s="468"/>
      <c r="DG14" s="468"/>
      <c r="DH14" s="468"/>
      <c r="DI14" s="471"/>
      <c r="DJ14" s="472"/>
      <c r="DK14" s="472"/>
      <c r="DL14" s="472"/>
      <c r="DM14" s="472"/>
      <c r="DN14" s="468"/>
      <c r="DO14" s="468"/>
      <c r="DP14" s="468"/>
      <c r="DQ14" s="468"/>
      <c r="DR14" s="468"/>
      <c r="DS14" s="468"/>
      <c r="DT14" s="468"/>
      <c r="DU14" s="468"/>
      <c r="DV14" s="468"/>
      <c r="DW14" s="468"/>
      <c r="DX14" s="468"/>
      <c r="DY14" s="468"/>
      <c r="DZ14" s="468"/>
      <c r="EA14" s="468"/>
      <c r="EB14" s="468"/>
      <c r="EC14" s="468"/>
      <c r="ED14" s="468"/>
      <c r="EE14" s="468"/>
      <c r="EF14" s="468"/>
      <c r="EG14" s="468"/>
      <c r="EH14" s="468"/>
      <c r="EI14" s="468"/>
      <c r="EJ14" s="468"/>
      <c r="EK14" s="468"/>
      <c r="EL14" s="468"/>
      <c r="EM14" s="471"/>
      <c r="EN14" s="472"/>
      <c r="EO14" s="472"/>
      <c r="EP14" s="472"/>
      <c r="EQ14" s="473"/>
      <c r="ER14" s="634">
        <f>+BL14/BK14</f>
        <v>0.34341022666413995</v>
      </c>
      <c r="ES14" s="555">
        <f t="shared" si="10"/>
        <v>0.83909238837261402</v>
      </c>
      <c r="ET14" s="555">
        <f>+CI14/CH14</f>
        <v>0.83909238837261402</v>
      </c>
      <c r="EU14" s="555">
        <f t="shared" si="1"/>
        <v>0.92553918661948253</v>
      </c>
      <c r="EV14" s="555">
        <f t="shared" si="2"/>
        <v>0.92553918661948253</v>
      </c>
      <c r="EW14" s="828"/>
      <c r="EX14" s="831"/>
      <c r="EY14" s="831"/>
      <c r="EZ14" s="828"/>
      <c r="FA14" s="836"/>
    </row>
    <row r="15" spans="1:157" s="474" customFormat="1" ht="18.600000000000001" customHeight="1" thickBot="1" x14ac:dyDescent="0.3">
      <c r="A15" s="776"/>
      <c r="B15" s="1089"/>
      <c r="C15" s="768"/>
      <c r="D15" s="1078"/>
      <c r="E15" s="1079"/>
      <c r="F15" s="480" t="s">
        <v>43</v>
      </c>
      <c r="G15" s="630">
        <f>+G10+G13</f>
        <v>115000</v>
      </c>
      <c r="H15" s="644">
        <f>+H10+H13</f>
        <v>10000</v>
      </c>
      <c r="I15" s="645"/>
      <c r="J15" s="645"/>
      <c r="K15" s="646">
        <v>10000</v>
      </c>
      <c r="L15" s="647">
        <f>+L10</f>
        <v>1904</v>
      </c>
      <c r="M15" s="646">
        <v>10000</v>
      </c>
      <c r="N15" s="646">
        <v>2889</v>
      </c>
      <c r="O15" s="646">
        <v>10000</v>
      </c>
      <c r="P15" s="646">
        <f>+P10</f>
        <v>4220</v>
      </c>
      <c r="Q15" s="646">
        <v>10000</v>
      </c>
      <c r="R15" s="646">
        <f>+R10</f>
        <v>5695</v>
      </c>
      <c r="S15" s="647">
        <v>10000</v>
      </c>
      <c r="T15" s="647">
        <f>+T10</f>
        <v>6617</v>
      </c>
      <c r="U15" s="647">
        <v>10000</v>
      </c>
      <c r="V15" s="648">
        <v>8177</v>
      </c>
      <c r="W15" s="649">
        <f>+W10</f>
        <v>10000</v>
      </c>
      <c r="X15" s="650">
        <f t="shared" ref="X15:AA16" si="13">+X10</f>
        <v>10000</v>
      </c>
      <c r="Y15" s="650">
        <f t="shared" si="13"/>
        <v>8177</v>
      </c>
      <c r="Z15" s="650">
        <f t="shared" si="13"/>
        <v>10000</v>
      </c>
      <c r="AA15" s="650">
        <f t="shared" si="13"/>
        <v>8177</v>
      </c>
      <c r="AB15" s="647">
        <f t="shared" ref="AB15:AL15" si="14">+AB10+AB13</f>
        <v>23823</v>
      </c>
      <c r="AC15" s="647">
        <f t="shared" si="14"/>
        <v>926</v>
      </c>
      <c r="AD15" s="647">
        <f t="shared" si="14"/>
        <v>926</v>
      </c>
      <c r="AE15" s="647">
        <f t="shared" si="14"/>
        <v>1802</v>
      </c>
      <c r="AF15" s="647">
        <f t="shared" si="14"/>
        <v>1802</v>
      </c>
      <c r="AG15" s="647">
        <f t="shared" si="14"/>
        <v>174</v>
      </c>
      <c r="AH15" s="647">
        <f t="shared" si="14"/>
        <v>174</v>
      </c>
      <c r="AI15" s="647">
        <f t="shared" si="14"/>
        <v>1928</v>
      </c>
      <c r="AJ15" s="647">
        <f t="shared" si="14"/>
        <v>1928</v>
      </c>
      <c r="AK15" s="647">
        <f>+AK10+AK13</f>
        <v>4064</v>
      </c>
      <c r="AL15" s="647">
        <f t="shared" si="14"/>
        <v>4064</v>
      </c>
      <c r="AM15" s="647">
        <f t="shared" ref="AM15:AZ16" si="15">+AM10+AM13</f>
        <v>1800</v>
      </c>
      <c r="AN15" s="647">
        <f>+AN10+AN13</f>
        <v>1954</v>
      </c>
      <c r="AO15" s="647">
        <f t="shared" si="15"/>
        <v>1800</v>
      </c>
      <c r="AP15" s="647">
        <f t="shared" si="15"/>
        <v>1810</v>
      </c>
      <c r="AQ15" s="647">
        <f t="shared" si="15"/>
        <v>4267</v>
      </c>
      <c r="AR15" s="647">
        <f t="shared" si="15"/>
        <v>4267</v>
      </c>
      <c r="AS15" s="647">
        <f t="shared" si="15"/>
        <v>2400</v>
      </c>
      <c r="AT15" s="647">
        <f t="shared" si="15"/>
        <v>2955</v>
      </c>
      <c r="AU15" s="647">
        <f t="shared" si="15"/>
        <v>2800</v>
      </c>
      <c r="AV15" s="647">
        <f t="shared" si="15"/>
        <v>2169</v>
      </c>
      <c r="AW15" s="647">
        <f t="shared" si="15"/>
        <v>2400</v>
      </c>
      <c r="AX15" s="647">
        <f t="shared" si="15"/>
        <v>2488</v>
      </c>
      <c r="AY15" s="647">
        <f t="shared" si="15"/>
        <v>2462</v>
      </c>
      <c r="AZ15" s="651">
        <f t="shared" si="15"/>
        <v>2528</v>
      </c>
      <c r="BA15" s="652">
        <f t="shared" si="3"/>
        <v>26823</v>
      </c>
      <c r="BB15" s="652">
        <f t="shared" si="4"/>
        <v>26823</v>
      </c>
      <c r="BC15" s="652">
        <f t="shared" si="5"/>
        <v>27065</v>
      </c>
      <c r="BD15" s="652">
        <f t="shared" si="6"/>
        <v>26823</v>
      </c>
      <c r="BE15" s="652">
        <f t="shared" si="7"/>
        <v>27065</v>
      </c>
      <c r="BF15" s="645">
        <f t="shared" ref="BF15:BI16" si="16">+BF10+BF13</f>
        <v>31000</v>
      </c>
      <c r="BG15" s="645">
        <f t="shared" si="16"/>
        <v>1014</v>
      </c>
      <c r="BH15" s="645">
        <f t="shared" si="16"/>
        <v>1014</v>
      </c>
      <c r="BI15" s="645">
        <f t="shared" si="16"/>
        <v>2300</v>
      </c>
      <c r="BJ15" s="645">
        <f t="shared" ref="BJ15:CD15" si="17">+BJ10+BJ13</f>
        <v>1700</v>
      </c>
      <c r="BK15" s="645">
        <f>+BK10+BK13</f>
        <v>2686</v>
      </c>
      <c r="BL15" s="645">
        <f t="shared" si="17"/>
        <v>2986</v>
      </c>
      <c r="BM15" s="645">
        <f t="shared" si="17"/>
        <v>2900</v>
      </c>
      <c r="BN15" s="645"/>
      <c r="BO15" s="645">
        <f t="shared" si="17"/>
        <v>2900</v>
      </c>
      <c r="BP15" s="645"/>
      <c r="BQ15" s="645">
        <f t="shared" si="17"/>
        <v>3200</v>
      </c>
      <c r="BR15" s="645"/>
      <c r="BS15" s="645">
        <f t="shared" si="17"/>
        <v>3000</v>
      </c>
      <c r="BT15" s="645"/>
      <c r="BU15" s="645">
        <f t="shared" si="17"/>
        <v>3000</v>
      </c>
      <c r="BV15" s="645"/>
      <c r="BW15" s="645">
        <f t="shared" si="17"/>
        <v>3000</v>
      </c>
      <c r="BX15" s="645"/>
      <c r="BY15" s="645">
        <f t="shared" si="17"/>
        <v>2500</v>
      </c>
      <c r="BZ15" s="645"/>
      <c r="CA15" s="645">
        <f t="shared" si="17"/>
        <v>2500</v>
      </c>
      <c r="CB15" s="645"/>
      <c r="CC15" s="645">
        <f t="shared" si="17"/>
        <v>2000</v>
      </c>
      <c r="CD15" s="653"/>
      <c r="CE15" s="650">
        <f>+CE10+CE13</f>
        <v>31000</v>
      </c>
      <c r="CF15" s="650">
        <f t="shared" si="9"/>
        <v>6000</v>
      </c>
      <c r="CG15" s="650">
        <f>+CG10+CG13</f>
        <v>5700</v>
      </c>
      <c r="CH15" s="650">
        <f>+CH10+CH13</f>
        <v>31000</v>
      </c>
      <c r="CI15" s="650">
        <f t="shared" ref="CI15" si="18">+CI10+CI13</f>
        <v>5700</v>
      </c>
      <c r="CJ15" s="645">
        <f t="shared" ref="CJ15:DN15" si="19">+CJ10</f>
        <v>39000</v>
      </c>
      <c r="CK15" s="645">
        <f t="shared" si="19"/>
        <v>0</v>
      </c>
      <c r="CL15" s="645">
        <f t="shared" si="19"/>
        <v>0</v>
      </c>
      <c r="CM15" s="645">
        <f t="shared" si="19"/>
        <v>0</v>
      </c>
      <c r="CN15" s="645">
        <f t="shared" si="19"/>
        <v>0</v>
      </c>
      <c r="CO15" s="645">
        <f t="shared" si="19"/>
        <v>0</v>
      </c>
      <c r="CP15" s="645">
        <f t="shared" si="19"/>
        <v>0</v>
      </c>
      <c r="CQ15" s="645">
        <f t="shared" si="19"/>
        <v>0</v>
      </c>
      <c r="CR15" s="645">
        <f t="shared" si="19"/>
        <v>0</v>
      </c>
      <c r="CS15" s="645">
        <f t="shared" si="19"/>
        <v>0</v>
      </c>
      <c r="CT15" s="645">
        <f t="shared" si="19"/>
        <v>0</v>
      </c>
      <c r="CU15" s="645">
        <f t="shared" si="19"/>
        <v>0</v>
      </c>
      <c r="CV15" s="645">
        <f t="shared" si="19"/>
        <v>0</v>
      </c>
      <c r="CW15" s="645">
        <f t="shared" si="19"/>
        <v>0</v>
      </c>
      <c r="CX15" s="645">
        <f t="shared" si="19"/>
        <v>0</v>
      </c>
      <c r="CY15" s="645">
        <f t="shared" si="19"/>
        <v>0</v>
      </c>
      <c r="CZ15" s="645">
        <f t="shared" si="19"/>
        <v>0</v>
      </c>
      <c r="DA15" s="645">
        <f t="shared" si="19"/>
        <v>0</v>
      </c>
      <c r="DB15" s="645">
        <f t="shared" si="19"/>
        <v>0</v>
      </c>
      <c r="DC15" s="645">
        <f t="shared" si="19"/>
        <v>0</v>
      </c>
      <c r="DD15" s="645">
        <f t="shared" si="19"/>
        <v>0</v>
      </c>
      <c r="DE15" s="645">
        <f t="shared" si="19"/>
        <v>0</v>
      </c>
      <c r="DF15" s="645">
        <f t="shared" si="19"/>
        <v>0</v>
      </c>
      <c r="DG15" s="645">
        <f t="shared" si="19"/>
        <v>0</v>
      </c>
      <c r="DH15" s="645">
        <f t="shared" si="19"/>
        <v>0</v>
      </c>
      <c r="DI15" s="645">
        <f t="shared" si="19"/>
        <v>0</v>
      </c>
      <c r="DJ15" s="645">
        <f t="shared" si="19"/>
        <v>0</v>
      </c>
      <c r="DK15" s="645">
        <f t="shared" si="19"/>
        <v>0</v>
      </c>
      <c r="DL15" s="645">
        <f t="shared" si="19"/>
        <v>0</v>
      </c>
      <c r="DM15" s="645">
        <f t="shared" si="19"/>
        <v>0</v>
      </c>
      <c r="DN15" s="645">
        <f t="shared" si="19"/>
        <v>9758</v>
      </c>
      <c r="DO15" s="654"/>
      <c r="DP15" s="654"/>
      <c r="DQ15" s="654"/>
      <c r="DR15" s="654"/>
      <c r="DS15" s="654"/>
      <c r="DT15" s="654"/>
      <c r="DU15" s="654"/>
      <c r="DV15" s="654"/>
      <c r="DW15" s="654"/>
      <c r="DX15" s="654"/>
      <c r="DY15" s="654"/>
      <c r="DZ15" s="654"/>
      <c r="EA15" s="654"/>
      <c r="EB15" s="654"/>
      <c r="EC15" s="654"/>
      <c r="ED15" s="654"/>
      <c r="EE15" s="654"/>
      <c r="EF15" s="654"/>
      <c r="EG15" s="654"/>
      <c r="EH15" s="654"/>
      <c r="EI15" s="654"/>
      <c r="EJ15" s="654"/>
      <c r="EK15" s="654"/>
      <c r="EL15" s="654"/>
      <c r="EM15" s="655"/>
      <c r="EN15" s="656"/>
      <c r="EO15" s="656"/>
      <c r="EP15" s="656"/>
      <c r="EQ15" s="657"/>
      <c r="ER15" s="658">
        <f>+BL15/BK15</f>
        <v>1.1116902457185405</v>
      </c>
      <c r="ES15" s="659">
        <f>+CG15/CF15</f>
        <v>0.95</v>
      </c>
      <c r="ET15" s="659">
        <f>+CI15/CH15</f>
        <v>0.18387096774193548</v>
      </c>
      <c r="EU15" s="659">
        <f t="shared" si="1"/>
        <v>0.95607500642178267</v>
      </c>
      <c r="EV15" s="659">
        <f t="shared" si="2"/>
        <v>0.35601739130434784</v>
      </c>
      <c r="EW15" s="828"/>
      <c r="EX15" s="831"/>
      <c r="EY15" s="831"/>
      <c r="EZ15" s="828"/>
      <c r="FA15" s="836"/>
    </row>
    <row r="16" spans="1:157" s="466" customFormat="1" ht="18.600000000000001" customHeight="1" thickBot="1" x14ac:dyDescent="0.3">
      <c r="A16" s="776"/>
      <c r="B16" s="1089"/>
      <c r="C16" s="768"/>
      <c r="D16" s="1078"/>
      <c r="E16" s="1079"/>
      <c r="F16" s="493" t="s">
        <v>45</v>
      </c>
      <c r="G16" s="677">
        <f>+G11+G14</f>
        <v>17741775381</v>
      </c>
      <c r="H16" s="678">
        <f>+H11+H14</f>
        <v>1900000000</v>
      </c>
      <c r="I16" s="679"/>
      <c r="J16" s="679"/>
      <c r="K16" s="680">
        <v>1900000000</v>
      </c>
      <c r="L16" s="681">
        <f>+L11</f>
        <v>420855000</v>
      </c>
      <c r="M16" s="680">
        <v>1900000000</v>
      </c>
      <c r="N16" s="681">
        <v>1574140000</v>
      </c>
      <c r="O16" s="680">
        <v>1900000000</v>
      </c>
      <c r="P16" s="680">
        <f>+P11</f>
        <v>1586806000</v>
      </c>
      <c r="Q16" s="680">
        <v>1900000000</v>
      </c>
      <c r="R16" s="680">
        <f>+R11</f>
        <v>1586806000</v>
      </c>
      <c r="S16" s="681">
        <f>+S11</f>
        <v>1907236000</v>
      </c>
      <c r="T16" s="681">
        <f>+T11</f>
        <v>1747178000</v>
      </c>
      <c r="U16" s="681">
        <v>1908587000</v>
      </c>
      <c r="V16" s="682">
        <v>1899628200</v>
      </c>
      <c r="W16" s="683">
        <f>+W11</f>
        <v>1908587000</v>
      </c>
      <c r="X16" s="684">
        <f t="shared" si="13"/>
        <v>1908587000</v>
      </c>
      <c r="Y16" s="684">
        <f t="shared" si="13"/>
        <v>1899628200</v>
      </c>
      <c r="Z16" s="684">
        <f t="shared" si="13"/>
        <v>1908587000</v>
      </c>
      <c r="AA16" s="684">
        <f t="shared" si="13"/>
        <v>1899628200</v>
      </c>
      <c r="AB16" s="681">
        <f>+AB11+AB14</f>
        <v>4302372767</v>
      </c>
      <c r="AC16" s="681">
        <f>+AC11+AC14</f>
        <v>225660600</v>
      </c>
      <c r="AD16" s="681">
        <f>+AD11+AD14</f>
        <v>225660600</v>
      </c>
      <c r="AE16" s="681">
        <f t="shared" ref="AE16:AJ16" si="20">+AE11+AE14</f>
        <v>2291783733</v>
      </c>
      <c r="AF16" s="681">
        <f t="shared" si="20"/>
        <v>2291783733</v>
      </c>
      <c r="AG16" s="681">
        <f t="shared" si="20"/>
        <v>801765467</v>
      </c>
      <c r="AH16" s="681">
        <f t="shared" si="20"/>
        <v>801765467</v>
      </c>
      <c r="AI16" s="681">
        <f t="shared" si="20"/>
        <v>211590933</v>
      </c>
      <c r="AJ16" s="681">
        <f t="shared" si="20"/>
        <v>211590933</v>
      </c>
      <c r="AK16" s="681">
        <f>+AK11+AK14</f>
        <v>41010400</v>
      </c>
      <c r="AL16" s="681">
        <f>+AL11+AL14</f>
        <v>41010400</v>
      </c>
      <c r="AM16" s="681">
        <f t="shared" si="15"/>
        <v>356956217</v>
      </c>
      <c r="AN16" s="681">
        <f t="shared" si="15"/>
        <v>296407250</v>
      </c>
      <c r="AO16" s="681">
        <f t="shared" si="15"/>
        <v>11185600</v>
      </c>
      <c r="AP16" s="681">
        <f t="shared" si="15"/>
        <v>4927900</v>
      </c>
      <c r="AQ16" s="681">
        <f t="shared" si="15"/>
        <v>13752000</v>
      </c>
      <c r="AR16" s="681">
        <f>+AR11+AR14</f>
        <v>16566667</v>
      </c>
      <c r="AS16" s="681">
        <f t="shared" si="15"/>
        <v>460457633</v>
      </c>
      <c r="AT16" s="681">
        <f t="shared" si="15"/>
        <v>260807733</v>
      </c>
      <c r="AU16" s="681">
        <f t="shared" si="15"/>
        <v>45718500</v>
      </c>
      <c r="AV16" s="681">
        <f t="shared" si="15"/>
        <v>73544500</v>
      </c>
      <c r="AW16" s="681">
        <f>+AW11+AW14</f>
        <v>7441000</v>
      </c>
      <c r="AX16" s="681">
        <f>+AX11+AX14</f>
        <v>56688000</v>
      </c>
      <c r="AY16" s="681">
        <f t="shared" si="15"/>
        <v>67528967</v>
      </c>
      <c r="AZ16" s="685">
        <f t="shared" ref="AZ16" si="21">+AZ11+AZ14</f>
        <v>70336000</v>
      </c>
      <c r="BA16" s="684">
        <f t="shared" si="3"/>
        <v>4534851050</v>
      </c>
      <c r="BB16" s="684">
        <f t="shared" si="4"/>
        <v>4534851050</v>
      </c>
      <c r="BC16" s="684">
        <f t="shared" si="5"/>
        <v>4351089183</v>
      </c>
      <c r="BD16" s="684">
        <f t="shared" si="6"/>
        <v>4534851050</v>
      </c>
      <c r="BE16" s="684">
        <f t="shared" si="7"/>
        <v>4351089183</v>
      </c>
      <c r="BF16" s="681">
        <f t="shared" si="16"/>
        <v>5461057998</v>
      </c>
      <c r="BG16" s="681">
        <f t="shared" si="16"/>
        <v>4968890817</v>
      </c>
      <c r="BH16" s="681">
        <f t="shared" si="16"/>
        <v>4968890817</v>
      </c>
      <c r="BI16" s="681">
        <f t="shared" si="16"/>
        <v>218000000</v>
      </c>
      <c r="BJ16" s="681">
        <f t="shared" ref="BJ16:CD16" si="22">+BJ11+BJ14</f>
        <v>190270667</v>
      </c>
      <c r="BK16" s="681">
        <f>+BK11+BK14</f>
        <v>112072181</v>
      </c>
      <c r="BL16" s="681">
        <f t="shared" si="22"/>
        <v>32305349</v>
      </c>
      <c r="BM16" s="681">
        <f t="shared" si="22"/>
        <v>0</v>
      </c>
      <c r="BN16" s="681"/>
      <c r="BO16" s="681">
        <f t="shared" si="22"/>
        <v>0</v>
      </c>
      <c r="BP16" s="681"/>
      <c r="BQ16" s="681">
        <f t="shared" si="22"/>
        <v>0</v>
      </c>
      <c r="BR16" s="681"/>
      <c r="BS16" s="681">
        <f t="shared" si="22"/>
        <v>0</v>
      </c>
      <c r="BT16" s="681"/>
      <c r="BU16" s="681">
        <f t="shared" si="22"/>
        <v>0</v>
      </c>
      <c r="BV16" s="681"/>
      <c r="BW16" s="681">
        <f t="shared" si="22"/>
        <v>0</v>
      </c>
      <c r="BX16" s="681"/>
      <c r="BY16" s="681">
        <f t="shared" si="22"/>
        <v>0</v>
      </c>
      <c r="BZ16" s="681"/>
      <c r="CA16" s="681">
        <f t="shared" si="22"/>
        <v>162095000</v>
      </c>
      <c r="CB16" s="681"/>
      <c r="CC16" s="681">
        <f t="shared" si="22"/>
        <v>0</v>
      </c>
      <c r="CD16" s="685"/>
      <c r="CE16" s="684">
        <f>+CE11+CE14</f>
        <v>5461057998</v>
      </c>
      <c r="CF16" s="684">
        <f t="shared" si="9"/>
        <v>5298962998</v>
      </c>
      <c r="CG16" s="684">
        <f t="shared" ref="CG16:CI16" si="23">+CG11++CG14</f>
        <v>5191466833</v>
      </c>
      <c r="CH16" s="684">
        <f t="shared" si="23"/>
        <v>5461057998</v>
      </c>
      <c r="CI16" s="684">
        <f t="shared" si="23"/>
        <v>5191466833</v>
      </c>
      <c r="CJ16" s="686">
        <v>4130000000</v>
      </c>
      <c r="CK16" s="681">
        <f t="shared" ref="CK16:DM16" si="24">+CK11</f>
        <v>0</v>
      </c>
      <c r="CL16" s="681">
        <f t="shared" si="24"/>
        <v>0</v>
      </c>
      <c r="CM16" s="681">
        <f t="shared" si="24"/>
        <v>0</v>
      </c>
      <c r="CN16" s="681">
        <f t="shared" si="24"/>
        <v>0</v>
      </c>
      <c r="CO16" s="681">
        <f t="shared" si="24"/>
        <v>0</v>
      </c>
      <c r="CP16" s="681">
        <f t="shared" si="24"/>
        <v>0</v>
      </c>
      <c r="CQ16" s="681">
        <f t="shared" si="24"/>
        <v>0</v>
      </c>
      <c r="CR16" s="681">
        <f t="shared" si="24"/>
        <v>0</v>
      </c>
      <c r="CS16" s="681">
        <f t="shared" si="24"/>
        <v>0</v>
      </c>
      <c r="CT16" s="681">
        <f t="shared" si="24"/>
        <v>0</v>
      </c>
      <c r="CU16" s="681">
        <f t="shared" si="24"/>
        <v>0</v>
      </c>
      <c r="CV16" s="681">
        <f t="shared" si="24"/>
        <v>0</v>
      </c>
      <c r="CW16" s="681">
        <f t="shared" si="24"/>
        <v>0</v>
      </c>
      <c r="CX16" s="681">
        <f t="shared" si="24"/>
        <v>0</v>
      </c>
      <c r="CY16" s="681">
        <f t="shared" si="24"/>
        <v>0</v>
      </c>
      <c r="CZ16" s="681">
        <f t="shared" si="24"/>
        <v>0</v>
      </c>
      <c r="DA16" s="681">
        <f t="shared" si="24"/>
        <v>0</v>
      </c>
      <c r="DB16" s="681">
        <f t="shared" si="24"/>
        <v>0</v>
      </c>
      <c r="DC16" s="681">
        <f t="shared" si="24"/>
        <v>0</v>
      </c>
      <c r="DD16" s="681">
        <f t="shared" si="24"/>
        <v>0</v>
      </c>
      <c r="DE16" s="681">
        <f t="shared" si="24"/>
        <v>0</v>
      </c>
      <c r="DF16" s="681">
        <f t="shared" si="24"/>
        <v>0</v>
      </c>
      <c r="DG16" s="681">
        <f t="shared" si="24"/>
        <v>0</v>
      </c>
      <c r="DH16" s="681">
        <f t="shared" si="24"/>
        <v>0</v>
      </c>
      <c r="DI16" s="681">
        <f t="shared" si="24"/>
        <v>0</v>
      </c>
      <c r="DJ16" s="681">
        <f t="shared" si="24"/>
        <v>0</v>
      </c>
      <c r="DK16" s="681">
        <f t="shared" si="24"/>
        <v>0</v>
      </c>
      <c r="DL16" s="681">
        <f t="shared" si="24"/>
        <v>0</v>
      </c>
      <c r="DM16" s="681">
        <f t="shared" si="24"/>
        <v>0</v>
      </c>
      <c r="DN16" s="681">
        <v>1900000000</v>
      </c>
      <c r="DO16" s="681"/>
      <c r="DP16" s="681"/>
      <c r="DQ16" s="681"/>
      <c r="DR16" s="681"/>
      <c r="DS16" s="681"/>
      <c r="DT16" s="681"/>
      <c r="DU16" s="681"/>
      <c r="DV16" s="681"/>
      <c r="DW16" s="681"/>
      <c r="DX16" s="681"/>
      <c r="DY16" s="681"/>
      <c r="DZ16" s="681"/>
      <c r="EA16" s="681"/>
      <c r="EB16" s="681"/>
      <c r="EC16" s="681"/>
      <c r="ED16" s="681"/>
      <c r="EE16" s="681"/>
      <c r="EF16" s="681"/>
      <c r="EG16" s="681"/>
      <c r="EH16" s="681"/>
      <c r="EI16" s="681"/>
      <c r="EJ16" s="681"/>
      <c r="EK16" s="681"/>
      <c r="EL16" s="681"/>
      <c r="EM16" s="682"/>
      <c r="EN16" s="684"/>
      <c r="EO16" s="684"/>
      <c r="EP16" s="684"/>
      <c r="EQ16" s="687"/>
      <c r="ER16" s="688">
        <f t="shared" si="11"/>
        <v>0.28825484354587516</v>
      </c>
      <c r="ES16" s="689">
        <f t="shared" ref="ES16" si="25">+CG16/CF16</f>
        <v>0.97971373549115692</v>
      </c>
      <c r="ET16" s="689">
        <f>+CI16/CH16</f>
        <v>0.95063389454960334</v>
      </c>
      <c r="EU16" s="689">
        <f t="shared" si="1"/>
        <v>0.97443309670885969</v>
      </c>
      <c r="EV16" s="690">
        <f t="shared" si="2"/>
        <v>0.64492893018213104</v>
      </c>
      <c r="EW16" s="829"/>
      <c r="EX16" s="832"/>
      <c r="EY16" s="832"/>
      <c r="EZ16" s="834"/>
      <c r="FA16" s="837"/>
    </row>
    <row r="17" spans="1:158" s="466" customFormat="1" ht="18.600000000000001" customHeight="1" x14ac:dyDescent="0.25">
      <c r="A17" s="776"/>
      <c r="B17" s="1090">
        <v>2</v>
      </c>
      <c r="C17" s="777" t="s">
        <v>327</v>
      </c>
      <c r="D17" s="1080" t="s">
        <v>261</v>
      </c>
      <c r="E17" s="1081">
        <v>237</v>
      </c>
      <c r="F17" s="460" t="s">
        <v>41</v>
      </c>
      <c r="G17" s="494">
        <f>+AA17+BD17+BF17+CJ17+DN17</f>
        <v>4</v>
      </c>
      <c r="H17" s="495">
        <v>0</v>
      </c>
      <c r="I17" s="496"/>
      <c r="J17" s="496"/>
      <c r="K17" s="497">
        <v>0</v>
      </c>
      <c r="L17" s="497"/>
      <c r="M17" s="497">
        <v>0</v>
      </c>
      <c r="N17" s="497"/>
      <c r="O17" s="497">
        <v>0</v>
      </c>
      <c r="P17" s="497">
        <v>0</v>
      </c>
      <c r="Q17" s="497">
        <v>0</v>
      </c>
      <c r="R17" s="497">
        <v>0</v>
      </c>
      <c r="S17" s="497">
        <v>0</v>
      </c>
      <c r="T17" s="497">
        <v>0</v>
      </c>
      <c r="U17" s="497">
        <v>0</v>
      </c>
      <c r="V17" s="498">
        <v>0</v>
      </c>
      <c r="W17" s="494">
        <v>0</v>
      </c>
      <c r="X17" s="494">
        <v>0</v>
      </c>
      <c r="Y17" s="494">
        <v>0</v>
      </c>
      <c r="Z17" s="494">
        <v>0</v>
      </c>
      <c r="AA17" s="494">
        <v>0</v>
      </c>
      <c r="AB17" s="497">
        <v>0</v>
      </c>
      <c r="AC17" s="497">
        <v>0</v>
      </c>
      <c r="AD17" s="497">
        <v>0</v>
      </c>
      <c r="AE17" s="497">
        <v>0</v>
      </c>
      <c r="AF17" s="497">
        <v>0</v>
      </c>
      <c r="AG17" s="497">
        <v>0</v>
      </c>
      <c r="AH17" s="497">
        <v>0</v>
      </c>
      <c r="AI17" s="497">
        <v>0</v>
      </c>
      <c r="AJ17" s="497">
        <v>0</v>
      </c>
      <c r="AK17" s="497">
        <v>0</v>
      </c>
      <c r="AL17" s="497">
        <v>0</v>
      </c>
      <c r="AM17" s="497">
        <v>0</v>
      </c>
      <c r="AN17" s="497">
        <v>0</v>
      </c>
      <c r="AO17" s="497">
        <v>0</v>
      </c>
      <c r="AP17" s="497">
        <v>0</v>
      </c>
      <c r="AQ17" s="497">
        <v>0</v>
      </c>
      <c r="AR17" s="497">
        <v>0</v>
      </c>
      <c r="AS17" s="497">
        <v>0</v>
      </c>
      <c r="AT17" s="497">
        <v>0</v>
      </c>
      <c r="AU17" s="497">
        <v>0</v>
      </c>
      <c r="AV17" s="497">
        <v>0</v>
      </c>
      <c r="AW17" s="497">
        <v>0</v>
      </c>
      <c r="AX17" s="497">
        <v>0</v>
      </c>
      <c r="AY17" s="497">
        <v>0</v>
      </c>
      <c r="AZ17" s="499">
        <v>0</v>
      </c>
      <c r="BA17" s="494">
        <v>0</v>
      </c>
      <c r="BB17" s="494">
        <f t="shared" ref="BB17:BB40" si="26">+AC17+AE17+AG17+AI17+AK17+AM17+AO17+AQ17+AS17+AU17+AW17</f>
        <v>0</v>
      </c>
      <c r="BC17" s="494">
        <v>0</v>
      </c>
      <c r="BD17" s="494">
        <v>0</v>
      </c>
      <c r="BE17" s="494">
        <v>0</v>
      </c>
      <c r="BF17" s="496">
        <v>0</v>
      </c>
      <c r="BG17" s="497"/>
      <c r="BH17" s="497"/>
      <c r="BI17" s="497"/>
      <c r="BJ17" s="497"/>
      <c r="BK17" s="497"/>
      <c r="BL17" s="497"/>
      <c r="BM17" s="497"/>
      <c r="BN17" s="497"/>
      <c r="BO17" s="497"/>
      <c r="BP17" s="497"/>
      <c r="BQ17" s="497"/>
      <c r="BR17" s="497"/>
      <c r="BS17" s="497"/>
      <c r="BT17" s="497"/>
      <c r="BU17" s="497"/>
      <c r="BV17" s="497"/>
      <c r="BW17" s="497"/>
      <c r="BX17" s="497"/>
      <c r="BY17" s="497"/>
      <c r="BZ17" s="497"/>
      <c r="CA17" s="497"/>
      <c r="CB17" s="497"/>
      <c r="CC17" s="497"/>
      <c r="CD17" s="500"/>
      <c r="CE17" s="494"/>
      <c r="CF17" s="494"/>
      <c r="CG17" s="494"/>
      <c r="CH17" s="494"/>
      <c r="CI17" s="494"/>
      <c r="CJ17" s="497">
        <v>4</v>
      </c>
      <c r="CK17" s="497"/>
      <c r="CL17" s="497"/>
      <c r="CM17" s="497"/>
      <c r="CN17" s="497"/>
      <c r="CO17" s="497"/>
      <c r="CP17" s="497"/>
      <c r="CQ17" s="497"/>
      <c r="CR17" s="497"/>
      <c r="CS17" s="497"/>
      <c r="CT17" s="497"/>
      <c r="CU17" s="497"/>
      <c r="CV17" s="497"/>
      <c r="CW17" s="497"/>
      <c r="CX17" s="497"/>
      <c r="CY17" s="497"/>
      <c r="CZ17" s="497"/>
      <c r="DA17" s="497"/>
      <c r="DB17" s="497"/>
      <c r="DC17" s="497"/>
      <c r="DD17" s="497"/>
      <c r="DE17" s="497"/>
      <c r="DF17" s="497"/>
      <c r="DG17" s="497"/>
      <c r="DH17" s="497"/>
      <c r="DI17" s="498"/>
      <c r="DJ17" s="494"/>
      <c r="DK17" s="494"/>
      <c r="DL17" s="494"/>
      <c r="DM17" s="494"/>
      <c r="DN17" s="497">
        <v>0</v>
      </c>
      <c r="DO17" s="497"/>
      <c r="DP17" s="497"/>
      <c r="DQ17" s="497"/>
      <c r="DR17" s="497"/>
      <c r="DS17" s="497"/>
      <c r="DT17" s="497"/>
      <c r="DU17" s="497"/>
      <c r="DV17" s="497"/>
      <c r="DW17" s="497"/>
      <c r="DX17" s="497"/>
      <c r="DY17" s="497"/>
      <c r="DZ17" s="497"/>
      <c r="EA17" s="497"/>
      <c r="EB17" s="497"/>
      <c r="EC17" s="497"/>
      <c r="ED17" s="497"/>
      <c r="EE17" s="497"/>
      <c r="EF17" s="497"/>
      <c r="EG17" s="497"/>
      <c r="EH17" s="497"/>
      <c r="EI17" s="497"/>
      <c r="EJ17" s="497"/>
      <c r="EK17" s="497"/>
      <c r="EL17" s="497"/>
      <c r="EM17" s="498"/>
      <c r="EN17" s="494"/>
      <c r="EO17" s="494"/>
      <c r="EP17" s="494"/>
      <c r="EQ17" s="638"/>
      <c r="ER17" s="501">
        <v>0</v>
      </c>
      <c r="ES17" s="502">
        <v>0</v>
      </c>
      <c r="ET17" s="502">
        <v>0</v>
      </c>
      <c r="EU17" s="502">
        <v>0</v>
      </c>
      <c r="EV17" s="503">
        <v>0</v>
      </c>
      <c r="EW17" s="854" t="s">
        <v>69</v>
      </c>
      <c r="EX17" s="818" t="s">
        <v>69</v>
      </c>
      <c r="EY17" s="818" t="s">
        <v>69</v>
      </c>
      <c r="EZ17" s="818" t="s">
        <v>69</v>
      </c>
      <c r="FA17" s="840" t="s">
        <v>69</v>
      </c>
    </row>
    <row r="18" spans="1:158" s="474" customFormat="1" ht="18.600000000000001" customHeight="1" x14ac:dyDescent="0.25">
      <c r="A18" s="776"/>
      <c r="B18" s="1091"/>
      <c r="C18" s="778"/>
      <c r="D18" s="1082"/>
      <c r="E18" s="1083"/>
      <c r="F18" s="435" t="s">
        <v>3</v>
      </c>
      <c r="G18" s="504">
        <f>+AA18+BD18+BF18+CJ18+DN18</f>
        <v>370000000</v>
      </c>
      <c r="H18" s="505">
        <v>0</v>
      </c>
      <c r="I18" s="506"/>
      <c r="J18" s="506"/>
      <c r="K18" s="507">
        <v>0</v>
      </c>
      <c r="L18" s="508"/>
      <c r="M18" s="507">
        <v>0</v>
      </c>
      <c r="N18" s="508"/>
      <c r="O18" s="507">
        <v>0</v>
      </c>
      <c r="P18" s="507">
        <v>0</v>
      </c>
      <c r="Q18" s="507">
        <v>0</v>
      </c>
      <c r="R18" s="507">
        <v>0</v>
      </c>
      <c r="S18" s="507">
        <v>0</v>
      </c>
      <c r="T18" s="507">
        <v>0</v>
      </c>
      <c r="U18" s="508">
        <v>0</v>
      </c>
      <c r="V18" s="509">
        <v>0</v>
      </c>
      <c r="W18" s="510">
        <v>0</v>
      </c>
      <c r="X18" s="510">
        <v>0</v>
      </c>
      <c r="Y18" s="510">
        <v>0</v>
      </c>
      <c r="Z18" s="510">
        <v>0</v>
      </c>
      <c r="AA18" s="510">
        <v>0</v>
      </c>
      <c r="AB18" s="508">
        <v>0</v>
      </c>
      <c r="AC18" s="508">
        <v>0</v>
      </c>
      <c r="AD18" s="508">
        <v>0</v>
      </c>
      <c r="AE18" s="508">
        <v>0</v>
      </c>
      <c r="AF18" s="508">
        <v>0</v>
      </c>
      <c r="AG18" s="508">
        <v>0</v>
      </c>
      <c r="AH18" s="508">
        <v>0</v>
      </c>
      <c r="AI18" s="508">
        <v>0</v>
      </c>
      <c r="AJ18" s="508">
        <v>0</v>
      </c>
      <c r="AK18" s="508">
        <v>0</v>
      </c>
      <c r="AL18" s="508">
        <v>0</v>
      </c>
      <c r="AM18" s="508">
        <v>0</v>
      </c>
      <c r="AN18" s="508">
        <v>0</v>
      </c>
      <c r="AO18" s="508">
        <v>0</v>
      </c>
      <c r="AP18" s="508">
        <v>0</v>
      </c>
      <c r="AQ18" s="508">
        <v>0</v>
      </c>
      <c r="AR18" s="508">
        <v>0</v>
      </c>
      <c r="AS18" s="508">
        <v>0</v>
      </c>
      <c r="AT18" s="508">
        <v>0</v>
      </c>
      <c r="AU18" s="508">
        <v>0</v>
      </c>
      <c r="AV18" s="508">
        <v>0</v>
      </c>
      <c r="AW18" s="508">
        <v>0</v>
      </c>
      <c r="AX18" s="508">
        <v>0</v>
      </c>
      <c r="AY18" s="508">
        <v>0</v>
      </c>
      <c r="AZ18" s="499">
        <v>0</v>
      </c>
      <c r="BA18" s="510">
        <v>0</v>
      </c>
      <c r="BB18" s="510">
        <f t="shared" si="26"/>
        <v>0</v>
      </c>
      <c r="BC18" s="510">
        <v>0</v>
      </c>
      <c r="BD18" s="510">
        <v>0</v>
      </c>
      <c r="BE18" s="510">
        <v>0</v>
      </c>
      <c r="BF18" s="506">
        <v>0</v>
      </c>
      <c r="BG18" s="508"/>
      <c r="BH18" s="508"/>
      <c r="BI18" s="508"/>
      <c r="BJ18" s="508"/>
      <c r="BK18" s="508"/>
      <c r="BL18" s="508"/>
      <c r="BM18" s="508"/>
      <c r="BN18" s="508"/>
      <c r="BO18" s="508"/>
      <c r="BP18" s="508"/>
      <c r="BQ18" s="508"/>
      <c r="BR18" s="508"/>
      <c r="BS18" s="508"/>
      <c r="BT18" s="508"/>
      <c r="BU18" s="508"/>
      <c r="BV18" s="508"/>
      <c r="BW18" s="508"/>
      <c r="BX18" s="508"/>
      <c r="BY18" s="508"/>
      <c r="BZ18" s="508"/>
      <c r="CA18" s="508"/>
      <c r="CB18" s="508"/>
      <c r="CC18" s="508"/>
      <c r="CD18" s="499"/>
      <c r="CE18" s="504"/>
      <c r="CF18" s="504"/>
      <c r="CG18" s="504"/>
      <c r="CH18" s="504"/>
      <c r="CI18" s="504"/>
      <c r="CJ18" s="508">
        <v>370000000</v>
      </c>
      <c r="CK18" s="508"/>
      <c r="CL18" s="508"/>
      <c r="CM18" s="508"/>
      <c r="CN18" s="508"/>
      <c r="CO18" s="508"/>
      <c r="CP18" s="508"/>
      <c r="CQ18" s="508"/>
      <c r="CR18" s="508"/>
      <c r="CS18" s="508"/>
      <c r="CT18" s="508"/>
      <c r="CU18" s="508"/>
      <c r="CV18" s="508"/>
      <c r="CW18" s="508"/>
      <c r="CX18" s="508"/>
      <c r="CY18" s="508"/>
      <c r="CZ18" s="508"/>
      <c r="DA18" s="508"/>
      <c r="DB18" s="508"/>
      <c r="DC18" s="508"/>
      <c r="DD18" s="508"/>
      <c r="DE18" s="508"/>
      <c r="DF18" s="508"/>
      <c r="DG18" s="508"/>
      <c r="DH18" s="508"/>
      <c r="DI18" s="509"/>
      <c r="DJ18" s="504"/>
      <c r="DK18" s="504"/>
      <c r="DL18" s="504"/>
      <c r="DM18" s="504"/>
      <c r="DN18" s="508">
        <v>0</v>
      </c>
      <c r="DO18" s="508"/>
      <c r="DP18" s="508"/>
      <c r="DQ18" s="508"/>
      <c r="DR18" s="508"/>
      <c r="DS18" s="508"/>
      <c r="DT18" s="508"/>
      <c r="DU18" s="508"/>
      <c r="DV18" s="508"/>
      <c r="DW18" s="508"/>
      <c r="DX18" s="508"/>
      <c r="DY18" s="508"/>
      <c r="DZ18" s="508"/>
      <c r="EA18" s="508"/>
      <c r="EB18" s="508"/>
      <c r="EC18" s="508"/>
      <c r="ED18" s="508"/>
      <c r="EE18" s="508"/>
      <c r="EF18" s="508"/>
      <c r="EG18" s="508"/>
      <c r="EH18" s="508"/>
      <c r="EI18" s="508"/>
      <c r="EJ18" s="508"/>
      <c r="EK18" s="508"/>
      <c r="EL18" s="508"/>
      <c r="EM18" s="509"/>
      <c r="EN18" s="504"/>
      <c r="EO18" s="504"/>
      <c r="EP18" s="504"/>
      <c r="EQ18" s="639"/>
      <c r="ER18" s="511">
        <v>0</v>
      </c>
      <c r="ES18" s="512">
        <v>0</v>
      </c>
      <c r="ET18" s="512">
        <v>0</v>
      </c>
      <c r="EU18" s="512">
        <v>0</v>
      </c>
      <c r="EV18" s="513">
        <v>0</v>
      </c>
      <c r="EW18" s="855"/>
      <c r="EX18" s="819"/>
      <c r="EY18" s="819"/>
      <c r="EZ18" s="819"/>
      <c r="FA18" s="841"/>
    </row>
    <row r="19" spans="1:158" s="474" customFormat="1" ht="18.600000000000001" customHeight="1" x14ac:dyDescent="0.25">
      <c r="A19" s="776"/>
      <c r="B19" s="1091"/>
      <c r="C19" s="778"/>
      <c r="D19" s="1082"/>
      <c r="E19" s="1083"/>
      <c r="F19" s="475" t="s">
        <v>223</v>
      </c>
      <c r="G19" s="504">
        <f>+AA19+BD19+BF19+CJ19+DN19</f>
        <v>0</v>
      </c>
      <c r="H19" s="505"/>
      <c r="I19" s="506"/>
      <c r="J19" s="506"/>
      <c r="K19" s="507"/>
      <c r="L19" s="508"/>
      <c r="M19" s="507"/>
      <c r="N19" s="508"/>
      <c r="O19" s="507"/>
      <c r="P19" s="507"/>
      <c r="Q19" s="507"/>
      <c r="R19" s="507"/>
      <c r="S19" s="507"/>
      <c r="T19" s="507"/>
      <c r="U19" s="508"/>
      <c r="V19" s="509"/>
      <c r="W19" s="510"/>
      <c r="X19" s="510"/>
      <c r="Y19" s="510"/>
      <c r="Z19" s="510"/>
      <c r="AA19" s="510"/>
      <c r="AB19" s="508"/>
      <c r="AC19" s="508"/>
      <c r="AD19" s="508"/>
      <c r="AE19" s="508"/>
      <c r="AF19" s="508"/>
      <c r="AG19" s="508"/>
      <c r="AH19" s="508"/>
      <c r="AI19" s="508"/>
      <c r="AJ19" s="508"/>
      <c r="AK19" s="508"/>
      <c r="AL19" s="508"/>
      <c r="AM19" s="508"/>
      <c r="AN19" s="508"/>
      <c r="AO19" s="508"/>
      <c r="AP19" s="508"/>
      <c r="AQ19" s="508"/>
      <c r="AR19" s="508"/>
      <c r="AS19" s="508"/>
      <c r="AT19" s="508"/>
      <c r="AU19" s="508"/>
      <c r="AV19" s="508"/>
      <c r="AW19" s="508"/>
      <c r="AX19" s="508"/>
      <c r="AY19" s="508"/>
      <c r="AZ19" s="499"/>
      <c r="BA19" s="510"/>
      <c r="BB19" s="510"/>
      <c r="BC19" s="510"/>
      <c r="BD19" s="510"/>
      <c r="BE19" s="510"/>
      <c r="BF19" s="506"/>
      <c r="BG19" s="508"/>
      <c r="BH19" s="508"/>
      <c r="BI19" s="508"/>
      <c r="BJ19" s="508"/>
      <c r="BK19" s="508"/>
      <c r="BL19" s="508"/>
      <c r="BM19" s="508"/>
      <c r="BN19" s="508"/>
      <c r="BO19" s="508"/>
      <c r="BP19" s="508"/>
      <c r="BQ19" s="508"/>
      <c r="BR19" s="508"/>
      <c r="BS19" s="508"/>
      <c r="BT19" s="508"/>
      <c r="BU19" s="508"/>
      <c r="BV19" s="508"/>
      <c r="BW19" s="508"/>
      <c r="BX19" s="508"/>
      <c r="BY19" s="508"/>
      <c r="BZ19" s="508"/>
      <c r="CA19" s="508"/>
      <c r="CB19" s="508"/>
      <c r="CC19" s="508"/>
      <c r="CD19" s="499"/>
      <c r="CE19" s="504"/>
      <c r="CF19" s="504"/>
      <c r="CG19" s="504"/>
      <c r="CH19" s="504"/>
      <c r="CI19" s="504"/>
      <c r="CJ19" s="508"/>
      <c r="CK19" s="508"/>
      <c r="CL19" s="508"/>
      <c r="CM19" s="508"/>
      <c r="CN19" s="508"/>
      <c r="CO19" s="508"/>
      <c r="CP19" s="508"/>
      <c r="CQ19" s="508"/>
      <c r="CR19" s="508"/>
      <c r="CS19" s="508"/>
      <c r="CT19" s="508"/>
      <c r="CU19" s="508"/>
      <c r="CV19" s="508"/>
      <c r="CW19" s="508"/>
      <c r="CX19" s="508"/>
      <c r="CY19" s="508"/>
      <c r="CZ19" s="508"/>
      <c r="DA19" s="508"/>
      <c r="DB19" s="508"/>
      <c r="DC19" s="508"/>
      <c r="DD19" s="508"/>
      <c r="DE19" s="508"/>
      <c r="DF19" s="508"/>
      <c r="DG19" s="508"/>
      <c r="DH19" s="508"/>
      <c r="DI19" s="509"/>
      <c r="DJ19" s="504"/>
      <c r="DK19" s="504"/>
      <c r="DL19" s="504"/>
      <c r="DM19" s="504"/>
      <c r="DN19" s="508"/>
      <c r="DO19" s="508"/>
      <c r="DP19" s="508"/>
      <c r="DQ19" s="508"/>
      <c r="DR19" s="508"/>
      <c r="DS19" s="508"/>
      <c r="DT19" s="508"/>
      <c r="DU19" s="508"/>
      <c r="DV19" s="508"/>
      <c r="DW19" s="508"/>
      <c r="DX19" s="508"/>
      <c r="DY19" s="508"/>
      <c r="DZ19" s="508"/>
      <c r="EA19" s="508"/>
      <c r="EB19" s="508"/>
      <c r="EC19" s="508"/>
      <c r="ED19" s="508"/>
      <c r="EE19" s="508"/>
      <c r="EF19" s="508"/>
      <c r="EG19" s="508"/>
      <c r="EH19" s="508"/>
      <c r="EI19" s="508"/>
      <c r="EJ19" s="508"/>
      <c r="EK19" s="508"/>
      <c r="EL19" s="508"/>
      <c r="EM19" s="509"/>
      <c r="EN19" s="504"/>
      <c r="EO19" s="504"/>
      <c r="EP19" s="504"/>
      <c r="EQ19" s="639"/>
      <c r="ER19" s="511"/>
      <c r="ES19" s="512"/>
      <c r="ET19" s="512"/>
      <c r="EU19" s="512"/>
      <c r="EV19" s="513"/>
      <c r="EW19" s="856"/>
      <c r="EX19" s="820"/>
      <c r="EY19" s="820"/>
      <c r="EZ19" s="822"/>
      <c r="FA19" s="842"/>
    </row>
    <row r="20" spans="1:158" s="466" customFormat="1" ht="18.600000000000001" customHeight="1" x14ac:dyDescent="0.25">
      <c r="A20" s="776"/>
      <c r="B20" s="1091"/>
      <c r="C20" s="778"/>
      <c r="D20" s="1082"/>
      <c r="E20" s="1083"/>
      <c r="F20" s="480" t="s">
        <v>42</v>
      </c>
      <c r="G20" s="504">
        <f>+AA20+BD20+BF20+CJ20+DN20</f>
        <v>0</v>
      </c>
      <c r="H20" s="514"/>
      <c r="I20" s="515"/>
      <c r="J20" s="515"/>
      <c r="K20" s="507"/>
      <c r="L20" s="516"/>
      <c r="M20" s="507"/>
      <c r="N20" s="516"/>
      <c r="O20" s="507"/>
      <c r="P20" s="507"/>
      <c r="Q20" s="507"/>
      <c r="R20" s="507"/>
      <c r="S20" s="507"/>
      <c r="T20" s="507"/>
      <c r="U20" s="516"/>
      <c r="V20" s="509"/>
      <c r="W20" s="517"/>
      <c r="X20" s="517"/>
      <c r="Y20" s="517"/>
      <c r="Z20" s="517"/>
      <c r="AA20" s="517"/>
      <c r="AB20" s="516"/>
      <c r="AC20" s="516"/>
      <c r="AD20" s="516"/>
      <c r="AE20" s="516"/>
      <c r="AF20" s="516"/>
      <c r="AG20" s="516"/>
      <c r="AH20" s="516"/>
      <c r="AI20" s="516"/>
      <c r="AJ20" s="516"/>
      <c r="AK20" s="516"/>
      <c r="AL20" s="516"/>
      <c r="AM20" s="516"/>
      <c r="AN20" s="516"/>
      <c r="AO20" s="516"/>
      <c r="AP20" s="516"/>
      <c r="AQ20" s="516"/>
      <c r="AR20" s="516"/>
      <c r="AS20" s="516"/>
      <c r="AT20" s="516"/>
      <c r="AU20" s="516"/>
      <c r="AV20" s="516"/>
      <c r="AW20" s="516"/>
      <c r="AX20" s="516"/>
      <c r="AY20" s="516"/>
      <c r="AZ20" s="518"/>
      <c r="BA20" s="517"/>
      <c r="BB20" s="517"/>
      <c r="BC20" s="517"/>
      <c r="BD20" s="517"/>
      <c r="BE20" s="517"/>
      <c r="BF20" s="519"/>
      <c r="BG20" s="520"/>
      <c r="BH20" s="520"/>
      <c r="BI20" s="520"/>
      <c r="BJ20" s="520"/>
      <c r="BK20" s="520"/>
      <c r="BL20" s="520"/>
      <c r="BM20" s="520"/>
      <c r="BN20" s="520"/>
      <c r="BO20" s="520"/>
      <c r="BP20" s="520"/>
      <c r="BQ20" s="520"/>
      <c r="BR20" s="520"/>
      <c r="BS20" s="520"/>
      <c r="BT20" s="520"/>
      <c r="BU20" s="520"/>
      <c r="BV20" s="520"/>
      <c r="BW20" s="520"/>
      <c r="BX20" s="520"/>
      <c r="BY20" s="520"/>
      <c r="BZ20" s="520"/>
      <c r="CA20" s="520"/>
      <c r="CB20" s="520"/>
      <c r="CC20" s="520"/>
      <c r="CD20" s="521"/>
      <c r="CE20" s="504"/>
      <c r="CF20" s="522"/>
      <c r="CG20" s="522"/>
      <c r="CH20" s="522"/>
      <c r="CI20" s="522"/>
      <c r="CJ20" s="520"/>
      <c r="CK20" s="520"/>
      <c r="CL20" s="520"/>
      <c r="CM20" s="520"/>
      <c r="CN20" s="520"/>
      <c r="CO20" s="520"/>
      <c r="CP20" s="520"/>
      <c r="CQ20" s="520"/>
      <c r="CR20" s="520"/>
      <c r="CS20" s="520"/>
      <c r="CT20" s="520"/>
      <c r="CU20" s="520"/>
      <c r="CV20" s="520"/>
      <c r="CW20" s="520"/>
      <c r="CX20" s="520"/>
      <c r="CY20" s="520"/>
      <c r="CZ20" s="520"/>
      <c r="DA20" s="520"/>
      <c r="DB20" s="520"/>
      <c r="DC20" s="520"/>
      <c r="DD20" s="520"/>
      <c r="DE20" s="520"/>
      <c r="DF20" s="520"/>
      <c r="DG20" s="520"/>
      <c r="DH20" s="520"/>
      <c r="DI20" s="509"/>
      <c r="DJ20" s="504"/>
      <c r="DK20" s="504"/>
      <c r="DL20" s="504"/>
      <c r="DM20" s="504"/>
      <c r="DN20" s="520"/>
      <c r="DO20" s="520"/>
      <c r="DP20" s="520"/>
      <c r="DQ20" s="520"/>
      <c r="DR20" s="520"/>
      <c r="DS20" s="520"/>
      <c r="DT20" s="520"/>
      <c r="DU20" s="520"/>
      <c r="DV20" s="520"/>
      <c r="DW20" s="520"/>
      <c r="DX20" s="520"/>
      <c r="DY20" s="520"/>
      <c r="DZ20" s="520"/>
      <c r="EA20" s="520"/>
      <c r="EB20" s="520"/>
      <c r="EC20" s="520"/>
      <c r="ED20" s="520"/>
      <c r="EE20" s="520"/>
      <c r="EF20" s="520"/>
      <c r="EG20" s="520"/>
      <c r="EH20" s="520"/>
      <c r="EI20" s="520"/>
      <c r="EJ20" s="520"/>
      <c r="EK20" s="520"/>
      <c r="EL20" s="520"/>
      <c r="EM20" s="509"/>
      <c r="EN20" s="504"/>
      <c r="EO20" s="504"/>
      <c r="EP20" s="504"/>
      <c r="EQ20" s="639"/>
      <c r="ER20" s="511"/>
      <c r="ES20" s="512"/>
      <c r="ET20" s="512"/>
      <c r="EU20" s="512"/>
      <c r="EV20" s="513"/>
      <c r="EW20" s="856"/>
      <c r="EX20" s="820"/>
      <c r="EY20" s="820"/>
      <c r="EZ20" s="822"/>
      <c r="FA20" s="842"/>
    </row>
    <row r="21" spans="1:158" s="474" customFormat="1" ht="18.600000000000001" customHeight="1" x14ac:dyDescent="0.25">
      <c r="A21" s="776"/>
      <c r="B21" s="1091"/>
      <c r="C21" s="778"/>
      <c r="D21" s="1082"/>
      <c r="E21" s="1083"/>
      <c r="F21" s="435" t="s">
        <v>4</v>
      </c>
      <c r="G21" s="504">
        <f>+AA21+BD21+BF21+CJ21+DN21</f>
        <v>0</v>
      </c>
      <c r="H21" s="523"/>
      <c r="I21" s="524"/>
      <c r="J21" s="524"/>
      <c r="K21" s="507"/>
      <c r="L21" s="525"/>
      <c r="M21" s="507"/>
      <c r="N21" s="525"/>
      <c r="O21" s="507"/>
      <c r="P21" s="507"/>
      <c r="Q21" s="507"/>
      <c r="R21" s="507"/>
      <c r="S21" s="507"/>
      <c r="T21" s="507"/>
      <c r="U21" s="525"/>
      <c r="V21" s="509"/>
      <c r="W21" s="526"/>
      <c r="X21" s="526"/>
      <c r="Y21" s="526"/>
      <c r="Z21" s="526"/>
      <c r="AA21" s="526"/>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5"/>
      <c r="AY21" s="525"/>
      <c r="AZ21" s="527"/>
      <c r="BA21" s="526"/>
      <c r="BB21" s="526"/>
      <c r="BC21" s="526"/>
      <c r="BD21" s="526"/>
      <c r="BE21" s="526"/>
      <c r="BF21" s="506"/>
      <c r="BG21" s="508"/>
      <c r="BH21" s="508"/>
      <c r="BI21" s="508"/>
      <c r="BJ21" s="508"/>
      <c r="BK21" s="508"/>
      <c r="BL21" s="508"/>
      <c r="BM21" s="508"/>
      <c r="BN21" s="508"/>
      <c r="BO21" s="508"/>
      <c r="BP21" s="508"/>
      <c r="BQ21" s="508"/>
      <c r="BR21" s="508"/>
      <c r="BS21" s="508"/>
      <c r="BT21" s="508"/>
      <c r="BU21" s="508"/>
      <c r="BV21" s="508"/>
      <c r="BW21" s="508"/>
      <c r="BX21" s="508"/>
      <c r="BY21" s="508"/>
      <c r="BZ21" s="508"/>
      <c r="CA21" s="508"/>
      <c r="CB21" s="508"/>
      <c r="CC21" s="508"/>
      <c r="CD21" s="499"/>
      <c r="CE21" s="504"/>
      <c r="CF21" s="504"/>
      <c r="CG21" s="504"/>
      <c r="CH21" s="504"/>
      <c r="CI21" s="504"/>
      <c r="CJ21" s="506"/>
      <c r="CK21" s="508"/>
      <c r="CL21" s="508"/>
      <c r="CM21" s="508"/>
      <c r="CN21" s="508"/>
      <c r="CO21" s="508"/>
      <c r="CP21" s="508"/>
      <c r="CQ21" s="508"/>
      <c r="CR21" s="508"/>
      <c r="CS21" s="508"/>
      <c r="CT21" s="508"/>
      <c r="CU21" s="508"/>
      <c r="CV21" s="508"/>
      <c r="CW21" s="508"/>
      <c r="CX21" s="508"/>
      <c r="CY21" s="508"/>
      <c r="CZ21" s="508"/>
      <c r="DA21" s="508"/>
      <c r="DB21" s="508"/>
      <c r="DC21" s="508"/>
      <c r="DD21" s="508"/>
      <c r="DE21" s="508"/>
      <c r="DF21" s="508"/>
      <c r="DG21" s="508"/>
      <c r="DH21" s="508"/>
      <c r="DI21" s="509"/>
      <c r="DJ21" s="504"/>
      <c r="DK21" s="504"/>
      <c r="DL21" s="504"/>
      <c r="DM21" s="504"/>
      <c r="DN21" s="508"/>
      <c r="DO21" s="508"/>
      <c r="DP21" s="508"/>
      <c r="DQ21" s="508"/>
      <c r="DR21" s="508"/>
      <c r="DS21" s="508"/>
      <c r="DT21" s="508"/>
      <c r="DU21" s="508"/>
      <c r="DV21" s="508"/>
      <c r="DW21" s="508"/>
      <c r="DX21" s="508"/>
      <c r="DY21" s="508"/>
      <c r="DZ21" s="508"/>
      <c r="EA21" s="508"/>
      <c r="EB21" s="508"/>
      <c r="EC21" s="508"/>
      <c r="ED21" s="508"/>
      <c r="EE21" s="508"/>
      <c r="EF21" s="508"/>
      <c r="EG21" s="508"/>
      <c r="EH21" s="508"/>
      <c r="EI21" s="508"/>
      <c r="EJ21" s="508"/>
      <c r="EK21" s="508"/>
      <c r="EL21" s="508"/>
      <c r="EM21" s="509"/>
      <c r="EN21" s="504"/>
      <c r="EO21" s="504"/>
      <c r="EP21" s="504"/>
      <c r="EQ21" s="639"/>
      <c r="ER21" s="511"/>
      <c r="ES21" s="512"/>
      <c r="ET21" s="512"/>
      <c r="EU21" s="512"/>
      <c r="EV21" s="513"/>
      <c r="EW21" s="856"/>
      <c r="EX21" s="820"/>
      <c r="EY21" s="820"/>
      <c r="EZ21" s="822"/>
      <c r="FA21" s="842"/>
    </row>
    <row r="22" spans="1:158" s="474" customFormat="1" ht="18.600000000000001" customHeight="1" x14ac:dyDescent="0.25">
      <c r="A22" s="776"/>
      <c r="B22" s="1091"/>
      <c r="C22" s="778"/>
      <c r="D22" s="1082"/>
      <c r="E22" s="1083"/>
      <c r="F22" s="480" t="s">
        <v>43</v>
      </c>
      <c r="G22" s="504">
        <f>+G17+G20</f>
        <v>4</v>
      </c>
      <c r="H22" s="528">
        <f>+H17+H20</f>
        <v>0</v>
      </c>
      <c r="I22" s="529"/>
      <c r="J22" s="529"/>
      <c r="K22" s="507">
        <v>0</v>
      </c>
      <c r="L22" s="530"/>
      <c r="M22" s="507">
        <v>0</v>
      </c>
      <c r="N22" s="507"/>
      <c r="O22" s="507">
        <v>0</v>
      </c>
      <c r="P22" s="507">
        <v>0</v>
      </c>
      <c r="Q22" s="507">
        <v>0</v>
      </c>
      <c r="R22" s="507">
        <v>0</v>
      </c>
      <c r="S22" s="507">
        <v>0</v>
      </c>
      <c r="T22" s="507">
        <v>0</v>
      </c>
      <c r="U22" s="530">
        <v>0</v>
      </c>
      <c r="V22" s="509">
        <v>0</v>
      </c>
      <c r="W22" s="531">
        <v>0</v>
      </c>
      <c r="X22" s="531">
        <v>0</v>
      </c>
      <c r="Y22" s="531">
        <v>0</v>
      </c>
      <c r="Z22" s="531">
        <v>0</v>
      </c>
      <c r="AA22" s="531">
        <v>0</v>
      </c>
      <c r="AB22" s="530">
        <v>0</v>
      </c>
      <c r="AC22" s="530">
        <v>0</v>
      </c>
      <c r="AD22" s="530">
        <v>0</v>
      </c>
      <c r="AE22" s="530">
        <v>0</v>
      </c>
      <c r="AF22" s="530">
        <v>0</v>
      </c>
      <c r="AG22" s="530">
        <v>0</v>
      </c>
      <c r="AH22" s="530">
        <v>0</v>
      </c>
      <c r="AI22" s="530">
        <v>0</v>
      </c>
      <c r="AJ22" s="530">
        <v>0</v>
      </c>
      <c r="AK22" s="530">
        <v>0</v>
      </c>
      <c r="AL22" s="530">
        <v>0</v>
      </c>
      <c r="AM22" s="530">
        <v>0</v>
      </c>
      <c r="AN22" s="530">
        <v>0</v>
      </c>
      <c r="AO22" s="530">
        <v>0</v>
      </c>
      <c r="AP22" s="530">
        <v>0</v>
      </c>
      <c r="AQ22" s="530">
        <v>0</v>
      </c>
      <c r="AR22" s="530">
        <v>0</v>
      </c>
      <c r="AS22" s="530">
        <v>0</v>
      </c>
      <c r="AT22" s="530">
        <v>0</v>
      </c>
      <c r="AU22" s="530">
        <v>0</v>
      </c>
      <c r="AV22" s="530">
        <v>0</v>
      </c>
      <c r="AW22" s="530">
        <v>0</v>
      </c>
      <c r="AX22" s="530">
        <v>0</v>
      </c>
      <c r="AY22" s="530">
        <v>0</v>
      </c>
      <c r="AZ22" s="532">
        <v>0</v>
      </c>
      <c r="BA22" s="531">
        <v>0</v>
      </c>
      <c r="BB22" s="531">
        <f t="shared" si="26"/>
        <v>0</v>
      </c>
      <c r="BC22" s="531">
        <v>0</v>
      </c>
      <c r="BD22" s="531">
        <v>0</v>
      </c>
      <c r="BE22" s="531">
        <v>0</v>
      </c>
      <c r="BF22" s="529">
        <f>+BF17</f>
        <v>0</v>
      </c>
      <c r="BG22" s="530"/>
      <c r="BH22" s="530"/>
      <c r="BI22" s="530"/>
      <c r="BJ22" s="530"/>
      <c r="BK22" s="530"/>
      <c r="BL22" s="530"/>
      <c r="BM22" s="530"/>
      <c r="BN22" s="530"/>
      <c r="BO22" s="530"/>
      <c r="BP22" s="530"/>
      <c r="BQ22" s="530"/>
      <c r="BR22" s="530"/>
      <c r="BS22" s="530"/>
      <c r="BT22" s="530"/>
      <c r="BU22" s="530"/>
      <c r="BV22" s="530"/>
      <c r="BW22" s="530"/>
      <c r="BX22" s="530"/>
      <c r="BY22" s="530"/>
      <c r="BZ22" s="530"/>
      <c r="CA22" s="530"/>
      <c r="CB22" s="530"/>
      <c r="CC22" s="530"/>
      <c r="CD22" s="532"/>
      <c r="CE22" s="531"/>
      <c r="CF22" s="531"/>
      <c r="CG22" s="531"/>
      <c r="CH22" s="531"/>
      <c r="CI22" s="531"/>
      <c r="CJ22" s="529">
        <f>+CJ17</f>
        <v>4</v>
      </c>
      <c r="CK22" s="530">
        <f t="shared" ref="CK22:DN22" si="27">+CK17</f>
        <v>0</v>
      </c>
      <c r="CL22" s="530">
        <f t="shared" si="27"/>
        <v>0</v>
      </c>
      <c r="CM22" s="530">
        <f t="shared" si="27"/>
        <v>0</v>
      </c>
      <c r="CN22" s="530">
        <f t="shared" si="27"/>
        <v>0</v>
      </c>
      <c r="CO22" s="530">
        <f t="shared" si="27"/>
        <v>0</v>
      </c>
      <c r="CP22" s="530">
        <f t="shared" si="27"/>
        <v>0</v>
      </c>
      <c r="CQ22" s="530">
        <f t="shared" si="27"/>
        <v>0</v>
      </c>
      <c r="CR22" s="530">
        <f t="shared" si="27"/>
        <v>0</v>
      </c>
      <c r="CS22" s="530">
        <f t="shared" si="27"/>
        <v>0</v>
      </c>
      <c r="CT22" s="530">
        <f t="shared" si="27"/>
        <v>0</v>
      </c>
      <c r="CU22" s="530">
        <f t="shared" si="27"/>
        <v>0</v>
      </c>
      <c r="CV22" s="530">
        <f t="shared" si="27"/>
        <v>0</v>
      </c>
      <c r="CW22" s="530">
        <f t="shared" si="27"/>
        <v>0</v>
      </c>
      <c r="CX22" s="530">
        <f t="shared" si="27"/>
        <v>0</v>
      </c>
      <c r="CY22" s="530">
        <f t="shared" si="27"/>
        <v>0</v>
      </c>
      <c r="CZ22" s="530">
        <f t="shared" si="27"/>
        <v>0</v>
      </c>
      <c r="DA22" s="530">
        <f t="shared" si="27"/>
        <v>0</v>
      </c>
      <c r="DB22" s="530">
        <f t="shared" si="27"/>
        <v>0</v>
      </c>
      <c r="DC22" s="530">
        <f t="shared" si="27"/>
        <v>0</v>
      </c>
      <c r="DD22" s="530">
        <f t="shared" si="27"/>
        <v>0</v>
      </c>
      <c r="DE22" s="530">
        <f t="shared" si="27"/>
        <v>0</v>
      </c>
      <c r="DF22" s="530">
        <f t="shared" si="27"/>
        <v>0</v>
      </c>
      <c r="DG22" s="530">
        <f t="shared" si="27"/>
        <v>0</v>
      </c>
      <c r="DH22" s="530">
        <f t="shared" si="27"/>
        <v>0</v>
      </c>
      <c r="DI22" s="530">
        <f t="shared" si="27"/>
        <v>0</v>
      </c>
      <c r="DJ22" s="530">
        <f t="shared" si="27"/>
        <v>0</v>
      </c>
      <c r="DK22" s="530">
        <f t="shared" si="27"/>
        <v>0</v>
      </c>
      <c r="DL22" s="530">
        <f t="shared" si="27"/>
        <v>0</v>
      </c>
      <c r="DM22" s="530">
        <f t="shared" si="27"/>
        <v>0</v>
      </c>
      <c r="DN22" s="530">
        <f t="shared" si="27"/>
        <v>0</v>
      </c>
      <c r="DO22" s="530"/>
      <c r="DP22" s="530"/>
      <c r="DQ22" s="530"/>
      <c r="DR22" s="530"/>
      <c r="DS22" s="530"/>
      <c r="DT22" s="530"/>
      <c r="DU22" s="530"/>
      <c r="DV22" s="530"/>
      <c r="DW22" s="530"/>
      <c r="DX22" s="530"/>
      <c r="DY22" s="530"/>
      <c r="DZ22" s="530"/>
      <c r="EA22" s="530"/>
      <c r="EB22" s="530"/>
      <c r="EC22" s="530"/>
      <c r="ED22" s="530"/>
      <c r="EE22" s="530"/>
      <c r="EF22" s="530"/>
      <c r="EG22" s="530"/>
      <c r="EH22" s="530"/>
      <c r="EI22" s="530"/>
      <c r="EJ22" s="530"/>
      <c r="EK22" s="530"/>
      <c r="EL22" s="530"/>
      <c r="EM22" s="509"/>
      <c r="EN22" s="504"/>
      <c r="EO22" s="504"/>
      <c r="EP22" s="504"/>
      <c r="EQ22" s="639"/>
      <c r="ER22" s="511">
        <v>0</v>
      </c>
      <c r="ES22" s="512">
        <v>0</v>
      </c>
      <c r="ET22" s="512">
        <v>0</v>
      </c>
      <c r="EU22" s="512">
        <v>0</v>
      </c>
      <c r="EV22" s="513">
        <v>0</v>
      </c>
      <c r="EW22" s="856"/>
      <c r="EX22" s="820"/>
      <c r="EY22" s="820"/>
      <c r="EZ22" s="822"/>
      <c r="FA22" s="842"/>
    </row>
    <row r="23" spans="1:158" s="466" customFormat="1" ht="18.600000000000001" customHeight="1" thickBot="1" x14ac:dyDescent="0.3">
      <c r="A23" s="776"/>
      <c r="B23" s="1091"/>
      <c r="C23" s="778"/>
      <c r="D23" s="1082"/>
      <c r="E23" s="1083"/>
      <c r="F23" s="493" t="s">
        <v>45</v>
      </c>
      <c r="G23" s="533">
        <f>+G18+G21</f>
        <v>370000000</v>
      </c>
      <c r="H23" s="534">
        <f>+H18+H21</f>
        <v>0</v>
      </c>
      <c r="I23" s="535"/>
      <c r="J23" s="535"/>
      <c r="K23" s="536">
        <v>0</v>
      </c>
      <c r="L23" s="537"/>
      <c r="M23" s="536">
        <v>0</v>
      </c>
      <c r="N23" s="537"/>
      <c r="O23" s="536">
        <v>0</v>
      </c>
      <c r="P23" s="536">
        <v>0</v>
      </c>
      <c r="Q23" s="536">
        <v>0</v>
      </c>
      <c r="R23" s="536">
        <v>0</v>
      </c>
      <c r="S23" s="536">
        <v>0</v>
      </c>
      <c r="T23" s="536">
        <v>0</v>
      </c>
      <c r="U23" s="537">
        <v>0</v>
      </c>
      <c r="V23" s="538">
        <v>0</v>
      </c>
      <c r="W23" s="539">
        <v>0</v>
      </c>
      <c r="X23" s="539">
        <v>0</v>
      </c>
      <c r="Y23" s="539">
        <v>0</v>
      </c>
      <c r="Z23" s="539">
        <v>0</v>
      </c>
      <c r="AA23" s="539">
        <v>0</v>
      </c>
      <c r="AB23" s="537">
        <v>0</v>
      </c>
      <c r="AC23" s="537">
        <v>0</v>
      </c>
      <c r="AD23" s="537">
        <v>0</v>
      </c>
      <c r="AE23" s="537">
        <v>0</v>
      </c>
      <c r="AF23" s="537">
        <v>0</v>
      </c>
      <c r="AG23" s="537">
        <v>0</v>
      </c>
      <c r="AH23" s="537">
        <v>0</v>
      </c>
      <c r="AI23" s="537">
        <v>0</v>
      </c>
      <c r="AJ23" s="537">
        <v>0</v>
      </c>
      <c r="AK23" s="537">
        <v>0</v>
      </c>
      <c r="AL23" s="537">
        <v>0</v>
      </c>
      <c r="AM23" s="537">
        <v>0</v>
      </c>
      <c r="AN23" s="537">
        <v>0</v>
      </c>
      <c r="AO23" s="537">
        <v>0</v>
      </c>
      <c r="AP23" s="537">
        <v>0</v>
      </c>
      <c r="AQ23" s="537">
        <v>0</v>
      </c>
      <c r="AR23" s="537">
        <v>0</v>
      </c>
      <c r="AS23" s="537">
        <v>0</v>
      </c>
      <c r="AT23" s="537">
        <v>0</v>
      </c>
      <c r="AU23" s="537">
        <v>0</v>
      </c>
      <c r="AV23" s="537">
        <v>0</v>
      </c>
      <c r="AW23" s="537">
        <v>0</v>
      </c>
      <c r="AX23" s="537">
        <v>0</v>
      </c>
      <c r="AY23" s="537">
        <v>0</v>
      </c>
      <c r="AZ23" s="540">
        <v>0</v>
      </c>
      <c r="BA23" s="539">
        <v>0</v>
      </c>
      <c r="BB23" s="539">
        <f t="shared" si="26"/>
        <v>0</v>
      </c>
      <c r="BC23" s="539">
        <v>0</v>
      </c>
      <c r="BD23" s="539">
        <v>0</v>
      </c>
      <c r="BE23" s="539">
        <v>0</v>
      </c>
      <c r="BF23" s="640">
        <f>+BF18</f>
        <v>0</v>
      </c>
      <c r="BG23" s="537"/>
      <c r="BH23" s="537"/>
      <c r="BI23" s="537"/>
      <c r="BJ23" s="537"/>
      <c r="BK23" s="537"/>
      <c r="BL23" s="537"/>
      <c r="BM23" s="537"/>
      <c r="BN23" s="537"/>
      <c r="BO23" s="537"/>
      <c r="BP23" s="537"/>
      <c r="BQ23" s="537"/>
      <c r="BR23" s="537"/>
      <c r="BS23" s="537"/>
      <c r="BT23" s="537"/>
      <c r="BU23" s="537"/>
      <c r="BV23" s="537"/>
      <c r="BW23" s="537"/>
      <c r="BX23" s="537"/>
      <c r="BY23" s="537"/>
      <c r="BZ23" s="537"/>
      <c r="CA23" s="537"/>
      <c r="CB23" s="537"/>
      <c r="CC23" s="537"/>
      <c r="CD23" s="540"/>
      <c r="CE23" s="539"/>
      <c r="CF23" s="539"/>
      <c r="CG23" s="539"/>
      <c r="CH23" s="539"/>
      <c r="CI23" s="539"/>
      <c r="CJ23" s="640">
        <f>+CJ18</f>
        <v>370000000</v>
      </c>
      <c r="CK23" s="537">
        <f t="shared" ref="CK23:DN23" si="28">+CK18</f>
        <v>0</v>
      </c>
      <c r="CL23" s="537">
        <f t="shared" si="28"/>
        <v>0</v>
      </c>
      <c r="CM23" s="537">
        <f t="shared" si="28"/>
        <v>0</v>
      </c>
      <c r="CN23" s="537">
        <f t="shared" si="28"/>
        <v>0</v>
      </c>
      <c r="CO23" s="537">
        <f t="shared" si="28"/>
        <v>0</v>
      </c>
      <c r="CP23" s="537">
        <f t="shared" si="28"/>
        <v>0</v>
      </c>
      <c r="CQ23" s="537">
        <f t="shared" si="28"/>
        <v>0</v>
      </c>
      <c r="CR23" s="537">
        <f t="shared" si="28"/>
        <v>0</v>
      </c>
      <c r="CS23" s="537">
        <f t="shared" si="28"/>
        <v>0</v>
      </c>
      <c r="CT23" s="537">
        <f t="shared" si="28"/>
        <v>0</v>
      </c>
      <c r="CU23" s="537">
        <f t="shared" si="28"/>
        <v>0</v>
      </c>
      <c r="CV23" s="537">
        <f t="shared" si="28"/>
        <v>0</v>
      </c>
      <c r="CW23" s="537">
        <f t="shared" si="28"/>
        <v>0</v>
      </c>
      <c r="CX23" s="537">
        <f t="shared" si="28"/>
        <v>0</v>
      </c>
      <c r="CY23" s="537">
        <f t="shared" si="28"/>
        <v>0</v>
      </c>
      <c r="CZ23" s="537">
        <f t="shared" si="28"/>
        <v>0</v>
      </c>
      <c r="DA23" s="537">
        <f t="shared" si="28"/>
        <v>0</v>
      </c>
      <c r="DB23" s="537">
        <f t="shared" si="28"/>
        <v>0</v>
      </c>
      <c r="DC23" s="537">
        <f t="shared" si="28"/>
        <v>0</v>
      </c>
      <c r="DD23" s="537">
        <f t="shared" si="28"/>
        <v>0</v>
      </c>
      <c r="DE23" s="537">
        <f t="shared" si="28"/>
        <v>0</v>
      </c>
      <c r="DF23" s="537">
        <f t="shared" si="28"/>
        <v>0</v>
      </c>
      <c r="DG23" s="537">
        <f t="shared" si="28"/>
        <v>0</v>
      </c>
      <c r="DH23" s="537">
        <f t="shared" si="28"/>
        <v>0</v>
      </c>
      <c r="DI23" s="537">
        <f t="shared" si="28"/>
        <v>0</v>
      </c>
      <c r="DJ23" s="537">
        <f t="shared" si="28"/>
        <v>0</v>
      </c>
      <c r="DK23" s="537">
        <f t="shared" si="28"/>
        <v>0</v>
      </c>
      <c r="DL23" s="537">
        <f t="shared" si="28"/>
        <v>0</v>
      </c>
      <c r="DM23" s="537">
        <f t="shared" si="28"/>
        <v>0</v>
      </c>
      <c r="DN23" s="537">
        <f t="shared" si="28"/>
        <v>0</v>
      </c>
      <c r="DO23" s="537"/>
      <c r="DP23" s="537"/>
      <c r="DQ23" s="537"/>
      <c r="DR23" s="537"/>
      <c r="DS23" s="537"/>
      <c r="DT23" s="537"/>
      <c r="DU23" s="537"/>
      <c r="DV23" s="537"/>
      <c r="DW23" s="537"/>
      <c r="DX23" s="537"/>
      <c r="DY23" s="537"/>
      <c r="DZ23" s="537"/>
      <c r="EA23" s="537"/>
      <c r="EB23" s="537"/>
      <c r="EC23" s="537"/>
      <c r="ED23" s="537"/>
      <c r="EE23" s="537"/>
      <c r="EF23" s="537"/>
      <c r="EG23" s="537"/>
      <c r="EH23" s="537"/>
      <c r="EI23" s="537"/>
      <c r="EJ23" s="537"/>
      <c r="EK23" s="537"/>
      <c r="EL23" s="537"/>
      <c r="EM23" s="509"/>
      <c r="EN23" s="539"/>
      <c r="EO23" s="539"/>
      <c r="EP23" s="539"/>
      <c r="EQ23" s="639"/>
      <c r="ER23" s="641">
        <v>0</v>
      </c>
      <c r="ES23" s="642">
        <v>0</v>
      </c>
      <c r="ET23" s="642">
        <v>0</v>
      </c>
      <c r="EU23" s="642">
        <v>0</v>
      </c>
      <c r="EV23" s="643">
        <v>0</v>
      </c>
      <c r="EW23" s="857"/>
      <c r="EX23" s="821"/>
      <c r="EY23" s="821"/>
      <c r="EZ23" s="823"/>
      <c r="FA23" s="843"/>
    </row>
    <row r="24" spans="1:158" s="466" customFormat="1" ht="18.600000000000001" customHeight="1" x14ac:dyDescent="0.25">
      <c r="A24" s="776"/>
      <c r="B24" s="1088">
        <v>3</v>
      </c>
      <c r="C24" s="767" t="s">
        <v>326</v>
      </c>
      <c r="D24" s="1076" t="s">
        <v>261</v>
      </c>
      <c r="E24" s="1077">
        <v>239</v>
      </c>
      <c r="F24" s="460" t="s">
        <v>41</v>
      </c>
      <c r="G24" s="461">
        <f>+Z24+BD24+BF24+CJ24+DN24</f>
        <v>24000</v>
      </c>
      <c r="H24" s="618">
        <v>2000</v>
      </c>
      <c r="I24" s="619"/>
      <c r="J24" s="619"/>
      <c r="K24" s="462">
        <v>2000</v>
      </c>
      <c r="L24" s="462">
        <v>301</v>
      </c>
      <c r="M24" s="462">
        <v>2000</v>
      </c>
      <c r="N24" s="462">
        <v>345</v>
      </c>
      <c r="O24" s="462">
        <v>2000</v>
      </c>
      <c r="P24" s="462">
        <v>722</v>
      </c>
      <c r="Q24" s="462">
        <v>2000</v>
      </c>
      <c r="R24" s="462">
        <v>1359</v>
      </c>
      <c r="S24" s="462">
        <v>2000</v>
      </c>
      <c r="T24" s="462">
        <v>1891</v>
      </c>
      <c r="U24" s="462">
        <v>2400</v>
      </c>
      <c r="V24" s="464">
        <v>2642</v>
      </c>
      <c r="W24" s="464">
        <f>+U24</f>
        <v>2400</v>
      </c>
      <c r="X24" s="461">
        <f>+U24</f>
        <v>2400</v>
      </c>
      <c r="Y24" s="461">
        <f>+V24</f>
        <v>2642</v>
      </c>
      <c r="Z24" s="461">
        <f>+X24</f>
        <v>2400</v>
      </c>
      <c r="AA24" s="461">
        <f>+Y24</f>
        <v>2642</v>
      </c>
      <c r="AB24" s="618">
        <v>3200</v>
      </c>
      <c r="AC24" s="462">
        <v>0</v>
      </c>
      <c r="AD24" s="462">
        <v>0</v>
      </c>
      <c r="AE24" s="462">
        <f>+AF24</f>
        <v>419</v>
      </c>
      <c r="AF24" s="462">
        <v>419</v>
      </c>
      <c r="AG24" s="462">
        <v>182</v>
      </c>
      <c r="AH24" s="462">
        <v>182</v>
      </c>
      <c r="AI24" s="462">
        <v>444</v>
      </c>
      <c r="AJ24" s="462">
        <v>444</v>
      </c>
      <c r="AK24" s="462">
        <v>495</v>
      </c>
      <c r="AL24" s="462">
        <v>495</v>
      </c>
      <c r="AM24" s="462">
        <v>300</v>
      </c>
      <c r="AN24" s="462">
        <v>616</v>
      </c>
      <c r="AO24" s="462">
        <v>300</v>
      </c>
      <c r="AP24" s="462">
        <v>285</v>
      </c>
      <c r="AQ24" s="462">
        <v>300</v>
      </c>
      <c r="AR24" s="462">
        <v>367</v>
      </c>
      <c r="AS24" s="462">
        <v>643</v>
      </c>
      <c r="AT24" s="462">
        <v>275</v>
      </c>
      <c r="AU24" s="462">
        <v>275</v>
      </c>
      <c r="AV24" s="462">
        <v>275</v>
      </c>
      <c r="AW24" s="462">
        <v>275</v>
      </c>
      <c r="AX24" s="462">
        <v>279</v>
      </c>
      <c r="AY24" s="462">
        <v>167</v>
      </c>
      <c r="AZ24" s="463">
        <v>163</v>
      </c>
      <c r="BA24" s="461">
        <f>+AC24+AE24+AG24+AI24+AK24+AM24+AO24+AQ24+AS24+AU24+AW24+AY24</f>
        <v>3800</v>
      </c>
      <c r="BB24" s="461">
        <f>+AC24+AE24+AG24+AI24+AK24+AM24+AO24+AQ24+AS24+AU24+AW24+AY24</f>
        <v>3800</v>
      </c>
      <c r="BC24" s="461">
        <f>+AD24+AF24+AH24+AJ24+AL24+AN24+AP24+AR24+AT24+AV24+AX24+AZ24</f>
        <v>3800</v>
      </c>
      <c r="BD24" s="461">
        <f>AC24+AE24+AG24+AI24+AK24+AM24+AO24+AQ24+AS24+AU24+AW24+AY24</f>
        <v>3800</v>
      </c>
      <c r="BE24" s="461">
        <f>AD24+AF24+AH24+AJ24+AL24+AN24++AP24+AR24+AT24+AV24+AX24+AZ24</f>
        <v>3800</v>
      </c>
      <c r="BF24" s="619">
        <v>7900</v>
      </c>
      <c r="BG24" s="462">
        <v>109</v>
      </c>
      <c r="BH24" s="462">
        <v>109</v>
      </c>
      <c r="BI24" s="462">
        <v>500</v>
      </c>
      <c r="BJ24" s="462">
        <v>515</v>
      </c>
      <c r="BK24" s="462">
        <v>591</v>
      </c>
      <c r="BL24" s="462">
        <v>576</v>
      </c>
      <c r="BM24" s="462">
        <v>750</v>
      </c>
      <c r="BN24" s="462"/>
      <c r="BO24" s="462">
        <v>750</v>
      </c>
      <c r="BP24" s="462"/>
      <c r="BQ24" s="462">
        <v>800</v>
      </c>
      <c r="BR24" s="462"/>
      <c r="BS24" s="462">
        <v>750</v>
      </c>
      <c r="BT24" s="462"/>
      <c r="BU24" s="462">
        <v>750</v>
      </c>
      <c r="BV24" s="462"/>
      <c r="BW24" s="462">
        <v>800</v>
      </c>
      <c r="BX24" s="462"/>
      <c r="BY24" s="462">
        <v>750</v>
      </c>
      <c r="BZ24" s="462"/>
      <c r="CA24" s="462">
        <v>750</v>
      </c>
      <c r="CB24" s="462"/>
      <c r="CC24" s="462">
        <v>600</v>
      </c>
      <c r="CD24" s="463"/>
      <c r="CE24" s="461">
        <f>+BG24+BI24+BK24+BM24+BO24+BQ24+BS24+BU24+BW24+BY24+CA24+CC24</f>
        <v>7900</v>
      </c>
      <c r="CF24" s="461">
        <f>+BG24+BI24+BK24</f>
        <v>1200</v>
      </c>
      <c r="CG24" s="461">
        <f>+BH24+BJ24+BL24+BN24+BP24+BR24+BT24+BV24+BX24+BZ24+CB24+CD24</f>
        <v>1200</v>
      </c>
      <c r="CH24" s="461">
        <f t="shared" ref="CH24:CI28" si="29">+BG24+BI24+BK24+BM24+BO24+BQ24+BS24+BU24+BW24+BY24+CA24+CC24</f>
        <v>7900</v>
      </c>
      <c r="CI24" s="461">
        <f t="shared" si="29"/>
        <v>1200</v>
      </c>
      <c r="CJ24" s="462">
        <v>7900</v>
      </c>
      <c r="CK24" s="462"/>
      <c r="CL24" s="462"/>
      <c r="CM24" s="462"/>
      <c r="CN24" s="462"/>
      <c r="CO24" s="462"/>
      <c r="CP24" s="462"/>
      <c r="CQ24" s="462"/>
      <c r="CR24" s="462"/>
      <c r="CS24" s="462"/>
      <c r="CT24" s="462"/>
      <c r="CU24" s="462"/>
      <c r="CV24" s="462"/>
      <c r="CW24" s="462"/>
      <c r="CX24" s="462"/>
      <c r="CY24" s="462"/>
      <c r="CZ24" s="462"/>
      <c r="DA24" s="462"/>
      <c r="DB24" s="462"/>
      <c r="DC24" s="462"/>
      <c r="DD24" s="462"/>
      <c r="DE24" s="462"/>
      <c r="DF24" s="462"/>
      <c r="DG24" s="462"/>
      <c r="DH24" s="462"/>
      <c r="DI24" s="464"/>
      <c r="DJ24" s="461"/>
      <c r="DK24" s="461"/>
      <c r="DL24" s="461"/>
      <c r="DM24" s="461"/>
      <c r="DN24" s="462">
        <v>2000</v>
      </c>
      <c r="DO24" s="462"/>
      <c r="DP24" s="462"/>
      <c r="DQ24" s="462"/>
      <c r="DR24" s="462"/>
      <c r="DS24" s="462"/>
      <c r="DT24" s="462"/>
      <c r="DU24" s="462"/>
      <c r="DV24" s="462"/>
      <c r="DW24" s="462"/>
      <c r="DX24" s="462"/>
      <c r="DY24" s="462"/>
      <c r="DZ24" s="462"/>
      <c r="EA24" s="462"/>
      <c r="EB24" s="462"/>
      <c r="EC24" s="462"/>
      <c r="ED24" s="462"/>
      <c r="EE24" s="462"/>
      <c r="EF24" s="462"/>
      <c r="EG24" s="462"/>
      <c r="EH24" s="462"/>
      <c r="EI24" s="462"/>
      <c r="EJ24" s="462"/>
      <c r="EK24" s="462"/>
      <c r="EL24" s="462"/>
      <c r="EM24" s="464"/>
      <c r="EN24" s="461"/>
      <c r="EO24" s="461"/>
      <c r="EP24" s="461"/>
      <c r="EQ24" s="465"/>
      <c r="ER24" s="542">
        <f>+BL24/BK24</f>
        <v>0.97461928934010156</v>
      </c>
      <c r="ES24" s="544">
        <f>+CG24/CF24</f>
        <v>1</v>
      </c>
      <c r="ET24" s="544">
        <f>+CI24/CH24</f>
        <v>0.15189873417721519</v>
      </c>
      <c r="EU24" s="544">
        <f t="shared" ref="EU24:EU26" si="30">+(AA24+BE24+CG24)/(CF24+BD24+Z24)</f>
        <v>1.0327027027027027</v>
      </c>
      <c r="EV24" s="544">
        <f t="shared" ref="EV24:EV30" si="31">+(CI24+BE24+AA24)/G24</f>
        <v>0.31841666666666668</v>
      </c>
      <c r="EW24" s="827" t="s">
        <v>1874</v>
      </c>
      <c r="EX24" s="845" t="s">
        <v>69</v>
      </c>
      <c r="EY24" s="845" t="s">
        <v>69</v>
      </c>
      <c r="EZ24" s="848" t="s">
        <v>379</v>
      </c>
      <c r="FA24" s="851" t="s">
        <v>355</v>
      </c>
    </row>
    <row r="25" spans="1:158" s="474" customFormat="1" ht="18.600000000000001" customHeight="1" x14ac:dyDescent="0.25">
      <c r="A25" s="776"/>
      <c r="B25" s="1089"/>
      <c r="C25" s="768"/>
      <c r="D25" s="1078"/>
      <c r="E25" s="1079"/>
      <c r="F25" s="435" t="s">
        <v>3</v>
      </c>
      <c r="G25" s="472">
        <f>+AA25+BE25+CH25+CJ25+DN25</f>
        <v>3064062813</v>
      </c>
      <c r="H25" s="560">
        <v>260000000</v>
      </c>
      <c r="I25" s="470"/>
      <c r="J25" s="470"/>
      <c r="K25" s="484">
        <v>260000000</v>
      </c>
      <c r="L25" s="468">
        <v>10000000</v>
      </c>
      <c r="M25" s="484">
        <v>260000000</v>
      </c>
      <c r="N25" s="468">
        <v>192696000</v>
      </c>
      <c r="O25" s="484">
        <v>260000000</v>
      </c>
      <c r="P25" s="484">
        <v>192696000</v>
      </c>
      <c r="Q25" s="484">
        <v>260000000</v>
      </c>
      <c r="R25" s="484">
        <v>192696000</v>
      </c>
      <c r="S25" s="484">
        <v>252764000</v>
      </c>
      <c r="T25" s="484">
        <v>222696000</v>
      </c>
      <c r="U25" s="468">
        <v>251413000</v>
      </c>
      <c r="V25" s="471">
        <v>249751280</v>
      </c>
      <c r="W25" s="620">
        <f>+U25</f>
        <v>251413000</v>
      </c>
      <c r="X25" s="467">
        <f>+U25</f>
        <v>251413000</v>
      </c>
      <c r="Y25" s="467">
        <f>+V25</f>
        <v>249751280</v>
      </c>
      <c r="Z25" s="467">
        <f>+X25</f>
        <v>251413000</v>
      </c>
      <c r="AA25" s="467">
        <f>+Y25</f>
        <v>249751280</v>
      </c>
      <c r="AB25" s="560">
        <v>464056000</v>
      </c>
      <c r="AC25" s="468">
        <v>0</v>
      </c>
      <c r="AD25" s="468">
        <v>0</v>
      </c>
      <c r="AE25" s="468">
        <f>+AF25</f>
        <v>247600000</v>
      </c>
      <c r="AF25" s="468">
        <v>247600000</v>
      </c>
      <c r="AG25" s="468">
        <v>164029000</v>
      </c>
      <c r="AH25" s="468">
        <f>+AG25</f>
        <v>164029000</v>
      </c>
      <c r="AI25" s="468">
        <v>0</v>
      </c>
      <c r="AJ25" s="468">
        <v>0</v>
      </c>
      <c r="AK25" s="468">
        <v>0</v>
      </c>
      <c r="AL25" s="468">
        <v>0</v>
      </c>
      <c r="AM25" s="468">
        <v>0</v>
      </c>
      <c r="AN25" s="468">
        <v>0</v>
      </c>
      <c r="AO25" s="468">
        <v>5000000</v>
      </c>
      <c r="AP25" s="468">
        <v>0</v>
      </c>
      <c r="AQ25" s="468">
        <v>0</v>
      </c>
      <c r="AR25" s="468">
        <v>0</v>
      </c>
      <c r="AS25" s="468">
        <v>11508000</v>
      </c>
      <c r="AT25" s="468">
        <v>16508000</v>
      </c>
      <c r="AU25" s="468">
        <v>3210000</v>
      </c>
      <c r="AV25" s="468">
        <v>0</v>
      </c>
      <c r="AW25" s="468">
        <v>0</v>
      </c>
      <c r="AX25" s="468">
        <v>3210000</v>
      </c>
      <c r="AY25" s="468">
        <v>15966000</v>
      </c>
      <c r="AZ25" s="469">
        <v>8072533</v>
      </c>
      <c r="BA25" s="467">
        <f t="shared" ref="BA25:BA30" si="32">+AC25+AE25+AG25+AI25+AK25+AM25+AO25+AQ25+AS25+AU25+AW25+AY25</f>
        <v>447313000</v>
      </c>
      <c r="BB25" s="467">
        <f t="shared" ref="BB25:BB30" si="33">+AC25+AE25+AG25+AI25+AK25+AM25+AO25+AQ25+AS25+AU25+AW25+AY25</f>
        <v>447313000</v>
      </c>
      <c r="BC25" s="467">
        <f t="shared" ref="BC25:BC30" si="34">+AD25+AF25+AH25+AJ25+AL25+AN25+AP25+AR25+AT25+AV25+AX25+AZ25</f>
        <v>439419533</v>
      </c>
      <c r="BD25" s="467">
        <f t="shared" ref="BD25:BD30" si="35">AC25+AE25+AG25+AI25+AK25+AM25+AO25+AQ25+AS25+AU25+AW25+AY25</f>
        <v>447313000</v>
      </c>
      <c r="BE25" s="467">
        <f t="shared" ref="BE25:BE30" si="36">AD25+AF25+AH25+AJ25+AL25+AN25++AP25+AR25+AT25+AV25+AX25+AZ25</f>
        <v>439419533</v>
      </c>
      <c r="BF25" s="470">
        <v>934892000</v>
      </c>
      <c r="BG25" s="468">
        <v>862267000</v>
      </c>
      <c r="BH25" s="468">
        <v>862267000</v>
      </c>
      <c r="BI25" s="468">
        <v>0</v>
      </c>
      <c r="BJ25" s="468">
        <v>0</v>
      </c>
      <c r="BK25" s="468">
        <v>8862000</v>
      </c>
      <c r="BL25" s="468">
        <v>0</v>
      </c>
      <c r="BM25" s="468">
        <v>31304000</v>
      </c>
      <c r="BN25" s="468"/>
      <c r="BO25" s="468">
        <v>27391000</v>
      </c>
      <c r="BP25" s="468"/>
      <c r="BQ25" s="468">
        <v>0</v>
      </c>
      <c r="BR25" s="468"/>
      <c r="BS25" s="468">
        <v>0</v>
      </c>
      <c r="BT25" s="468"/>
      <c r="BU25" s="468">
        <v>0</v>
      </c>
      <c r="BV25" s="468"/>
      <c r="BW25" s="468">
        <v>0</v>
      </c>
      <c r="BX25" s="468"/>
      <c r="BY25" s="468">
        <v>0</v>
      </c>
      <c r="BZ25" s="468"/>
      <c r="CA25" s="468">
        <v>5068000</v>
      </c>
      <c r="CB25" s="468"/>
      <c r="CC25" s="468">
        <v>0</v>
      </c>
      <c r="CD25" s="469"/>
      <c r="CE25" s="467">
        <f t="shared" ref="CE25:CE34" si="37">+BG25+BI25+BK25+BM25+BO25+BQ25+BS25+BU25+BW25+BY25+CA25+CC25</f>
        <v>934892000</v>
      </c>
      <c r="CF25" s="472">
        <f t="shared" ref="CF25:CF37" si="38">+BG25+BI25+BK25</f>
        <v>871129000</v>
      </c>
      <c r="CG25" s="472">
        <f>+BH25+BJ25+BL25+BN25+BP25+BR25+BT25+BV25+BX25+BZ25+CB25+CD25</f>
        <v>862267000</v>
      </c>
      <c r="CH25" s="472">
        <f t="shared" si="29"/>
        <v>934892000</v>
      </c>
      <c r="CI25" s="472">
        <f t="shared" si="29"/>
        <v>862267000</v>
      </c>
      <c r="CJ25" s="468">
        <v>1050000000</v>
      </c>
      <c r="CK25" s="468"/>
      <c r="CL25" s="468"/>
      <c r="CM25" s="468"/>
      <c r="CN25" s="468"/>
      <c r="CO25" s="468"/>
      <c r="CP25" s="468"/>
      <c r="CQ25" s="468"/>
      <c r="CR25" s="468"/>
      <c r="CS25" s="468"/>
      <c r="CT25" s="468"/>
      <c r="CU25" s="468"/>
      <c r="CV25" s="468"/>
      <c r="CW25" s="468"/>
      <c r="CX25" s="468"/>
      <c r="CY25" s="468"/>
      <c r="CZ25" s="468"/>
      <c r="DA25" s="468"/>
      <c r="DB25" s="468"/>
      <c r="DC25" s="468"/>
      <c r="DD25" s="468"/>
      <c r="DE25" s="468"/>
      <c r="DF25" s="468"/>
      <c r="DG25" s="468"/>
      <c r="DH25" s="468"/>
      <c r="DI25" s="471"/>
      <c r="DJ25" s="472"/>
      <c r="DK25" s="472"/>
      <c r="DL25" s="472"/>
      <c r="DM25" s="472"/>
      <c r="DN25" s="468">
        <v>390000000</v>
      </c>
      <c r="DO25" s="468"/>
      <c r="DP25" s="468"/>
      <c r="DQ25" s="468"/>
      <c r="DR25" s="468"/>
      <c r="DS25" s="468"/>
      <c r="DT25" s="468"/>
      <c r="DU25" s="468"/>
      <c r="DV25" s="468"/>
      <c r="DW25" s="468"/>
      <c r="DX25" s="468"/>
      <c r="DY25" s="468"/>
      <c r="DZ25" s="468"/>
      <c r="EA25" s="468"/>
      <c r="EB25" s="468"/>
      <c r="EC25" s="468"/>
      <c r="ED25" s="468"/>
      <c r="EE25" s="468"/>
      <c r="EF25" s="468"/>
      <c r="EG25" s="468"/>
      <c r="EH25" s="468"/>
      <c r="EI25" s="468"/>
      <c r="EJ25" s="468"/>
      <c r="EK25" s="468"/>
      <c r="EL25" s="468"/>
      <c r="EM25" s="471"/>
      <c r="EN25" s="472"/>
      <c r="EO25" s="472"/>
      <c r="EP25" s="472"/>
      <c r="EQ25" s="473"/>
      <c r="ER25" s="634">
        <f>+BL25/BK25</f>
        <v>0</v>
      </c>
      <c r="ES25" s="555">
        <f t="shared" ref="ES25:ES26" si="39">+CG25/CF25</f>
        <v>0.98982699462421753</v>
      </c>
      <c r="ET25" s="555">
        <f>+CI25/CH25</f>
        <v>0.92231723022552337</v>
      </c>
      <c r="EU25" s="555">
        <f t="shared" si="30"/>
        <v>0.98826822413535009</v>
      </c>
      <c r="EV25" s="555">
        <f t="shared" si="31"/>
        <v>0.50633355374363209</v>
      </c>
      <c r="EW25" s="838"/>
      <c r="EX25" s="846"/>
      <c r="EY25" s="846"/>
      <c r="EZ25" s="849"/>
      <c r="FA25" s="852"/>
    </row>
    <row r="26" spans="1:158" s="474" customFormat="1" ht="18.600000000000001" customHeight="1" x14ac:dyDescent="0.25">
      <c r="A26" s="776"/>
      <c r="B26" s="1089"/>
      <c r="C26" s="768"/>
      <c r="D26" s="1078"/>
      <c r="E26" s="1079"/>
      <c r="F26" s="475" t="s">
        <v>223</v>
      </c>
      <c r="G26" s="472">
        <f>+AA26+BD26+BF26+CJ26+DN26</f>
        <v>1382205000</v>
      </c>
      <c r="H26" s="560"/>
      <c r="I26" s="470"/>
      <c r="J26" s="470"/>
      <c r="K26" s="484"/>
      <c r="L26" s="468"/>
      <c r="M26" s="484"/>
      <c r="N26" s="468"/>
      <c r="O26" s="484"/>
      <c r="P26" s="484"/>
      <c r="Q26" s="484"/>
      <c r="R26" s="484"/>
      <c r="S26" s="484"/>
      <c r="T26" s="484"/>
      <c r="U26" s="468"/>
      <c r="V26" s="471"/>
      <c r="W26" s="620"/>
      <c r="X26" s="467"/>
      <c r="Y26" s="467"/>
      <c r="Z26" s="467"/>
      <c r="AA26" s="467"/>
      <c r="AB26" s="468">
        <v>464056000</v>
      </c>
      <c r="AC26" s="468">
        <v>0</v>
      </c>
      <c r="AD26" s="468">
        <v>0</v>
      </c>
      <c r="AE26" s="468">
        <v>0</v>
      </c>
      <c r="AF26" s="468">
        <v>0</v>
      </c>
      <c r="AG26" s="468">
        <f>+SPI!F201</f>
        <v>12276200</v>
      </c>
      <c r="AH26" s="468">
        <f>+AG26</f>
        <v>12276200</v>
      </c>
      <c r="AI26" s="468">
        <v>26499333</v>
      </c>
      <c r="AJ26" s="468">
        <v>26499333</v>
      </c>
      <c r="AK26" s="468">
        <v>38991467</v>
      </c>
      <c r="AL26" s="468">
        <v>38991467</v>
      </c>
      <c r="AM26" s="468">
        <v>43042000</v>
      </c>
      <c r="AN26" s="468">
        <v>36585000</v>
      </c>
      <c r="AO26" s="468">
        <v>39988600</v>
      </c>
      <c r="AP26" s="468">
        <v>40407600</v>
      </c>
      <c r="AQ26" s="468">
        <v>40293000</v>
      </c>
      <c r="AR26" s="468">
        <v>40293000</v>
      </c>
      <c r="AS26" s="468">
        <v>43312000</v>
      </c>
      <c r="AT26" s="468">
        <v>36855000</v>
      </c>
      <c r="AU26" s="468">
        <f>48312000+3836000</f>
        <v>52148000</v>
      </c>
      <c r="AV26" s="468">
        <v>30552000</v>
      </c>
      <c r="AW26" s="468">
        <f>43312000+3836000</f>
        <v>47148000</v>
      </c>
      <c r="AX26" s="468">
        <v>29558200</v>
      </c>
      <c r="AY26" s="468">
        <f>95930400+7684000</f>
        <v>103614400</v>
      </c>
      <c r="AZ26" s="468">
        <v>71527585</v>
      </c>
      <c r="BA26" s="467">
        <f t="shared" si="32"/>
        <v>447313000</v>
      </c>
      <c r="BB26" s="467">
        <f t="shared" si="33"/>
        <v>447313000</v>
      </c>
      <c r="BC26" s="467">
        <f t="shared" si="34"/>
        <v>363545385</v>
      </c>
      <c r="BD26" s="467">
        <f t="shared" si="35"/>
        <v>447313000</v>
      </c>
      <c r="BE26" s="467">
        <f t="shared" si="36"/>
        <v>363545385</v>
      </c>
      <c r="BF26" s="470">
        <v>934892000</v>
      </c>
      <c r="BG26" s="468">
        <v>0</v>
      </c>
      <c r="BH26" s="468">
        <v>0</v>
      </c>
      <c r="BI26" s="468">
        <v>12861667</v>
      </c>
      <c r="BJ26" s="468">
        <v>4644934</v>
      </c>
      <c r="BK26" s="468">
        <v>62861667</v>
      </c>
      <c r="BL26" s="468">
        <v>82845557</v>
      </c>
      <c r="BM26" s="468">
        <v>62861667</v>
      </c>
      <c r="BN26" s="468"/>
      <c r="BO26" s="468">
        <v>62861667</v>
      </c>
      <c r="BP26" s="468"/>
      <c r="BQ26" s="468">
        <v>62861667</v>
      </c>
      <c r="BR26" s="468"/>
      <c r="BS26" s="468">
        <v>62861667</v>
      </c>
      <c r="BT26" s="468"/>
      <c r="BU26" s="468">
        <v>62861667</v>
      </c>
      <c r="BV26" s="468"/>
      <c r="BW26" s="468">
        <v>82861667</v>
      </c>
      <c r="BX26" s="468"/>
      <c r="BY26" s="468">
        <v>82861667</v>
      </c>
      <c r="BZ26" s="468"/>
      <c r="CA26" s="468">
        <v>82861667</v>
      </c>
      <c r="CB26" s="468"/>
      <c r="CC26" s="468">
        <v>296275330</v>
      </c>
      <c r="CD26" s="469"/>
      <c r="CE26" s="467">
        <f t="shared" si="37"/>
        <v>934892000</v>
      </c>
      <c r="CF26" s="472">
        <f t="shared" si="38"/>
        <v>75723334</v>
      </c>
      <c r="CG26" s="472">
        <f>+BH26+BJ26+BL26+BN26+BP26+BR26+BT26+BV26+BX26+BZ26+CB26+CD26</f>
        <v>87490491</v>
      </c>
      <c r="CH26" s="472">
        <f t="shared" si="29"/>
        <v>934892000</v>
      </c>
      <c r="CI26" s="472">
        <f t="shared" si="29"/>
        <v>87490491</v>
      </c>
      <c r="CJ26" s="468"/>
      <c r="CK26" s="468"/>
      <c r="CL26" s="468"/>
      <c r="CM26" s="468"/>
      <c r="CN26" s="468"/>
      <c r="CO26" s="468"/>
      <c r="CP26" s="468"/>
      <c r="CQ26" s="468"/>
      <c r="CR26" s="468"/>
      <c r="CS26" s="468"/>
      <c r="CT26" s="468"/>
      <c r="CU26" s="468"/>
      <c r="CV26" s="468"/>
      <c r="CW26" s="468"/>
      <c r="CX26" s="468"/>
      <c r="CY26" s="468"/>
      <c r="CZ26" s="468"/>
      <c r="DA26" s="468"/>
      <c r="DB26" s="468"/>
      <c r="DC26" s="468"/>
      <c r="DD26" s="468"/>
      <c r="DE26" s="468"/>
      <c r="DF26" s="468"/>
      <c r="DG26" s="468"/>
      <c r="DH26" s="468"/>
      <c r="DI26" s="471"/>
      <c r="DJ26" s="472"/>
      <c r="DK26" s="472"/>
      <c r="DL26" s="472"/>
      <c r="DM26" s="472"/>
      <c r="DN26" s="468"/>
      <c r="DO26" s="477"/>
      <c r="DP26" s="477"/>
      <c r="DQ26" s="477"/>
      <c r="DR26" s="477"/>
      <c r="DS26" s="477"/>
      <c r="DT26" s="477"/>
      <c r="DU26" s="477"/>
      <c r="DV26" s="477"/>
      <c r="DW26" s="477"/>
      <c r="DX26" s="477"/>
      <c r="DY26" s="477"/>
      <c r="DZ26" s="477"/>
      <c r="EA26" s="477"/>
      <c r="EB26" s="477"/>
      <c r="EC26" s="477"/>
      <c r="ED26" s="477"/>
      <c r="EE26" s="477"/>
      <c r="EF26" s="477"/>
      <c r="EG26" s="477"/>
      <c r="EH26" s="477"/>
      <c r="EI26" s="477"/>
      <c r="EJ26" s="477"/>
      <c r="EK26" s="477"/>
      <c r="EL26" s="477"/>
      <c r="EM26" s="478"/>
      <c r="EN26" s="476"/>
      <c r="EO26" s="476"/>
      <c r="EP26" s="476"/>
      <c r="EQ26" s="479"/>
      <c r="ER26" s="634">
        <f>+BL26/BK26</f>
        <v>1.3179026416846376</v>
      </c>
      <c r="ES26" s="555">
        <f t="shared" si="39"/>
        <v>1.1553967103455851</v>
      </c>
      <c r="ET26" s="555">
        <f t="shared" ref="ET26" si="40">+CI26/CH26</f>
        <v>9.3583527295131419E-2</v>
      </c>
      <c r="EU26" s="555">
        <f t="shared" si="30"/>
        <v>0.86234138372497848</v>
      </c>
      <c r="EV26" s="555">
        <f t="shared" si="31"/>
        <v>0.32631619477573875</v>
      </c>
      <c r="EW26" s="838"/>
      <c r="EX26" s="846"/>
      <c r="EY26" s="846"/>
      <c r="EZ26" s="849"/>
      <c r="FA26" s="852"/>
    </row>
    <row r="27" spans="1:158" s="466" customFormat="1" ht="18.600000000000001" customHeight="1" x14ac:dyDescent="0.25">
      <c r="A27" s="776"/>
      <c r="B27" s="1089"/>
      <c r="C27" s="768"/>
      <c r="D27" s="1078"/>
      <c r="E27" s="1079"/>
      <c r="F27" s="480" t="s">
        <v>42</v>
      </c>
      <c r="G27" s="472">
        <f>+AA27+BD27+BF27+CJ27+DN27</f>
        <v>0</v>
      </c>
      <c r="H27" s="621"/>
      <c r="I27" s="622"/>
      <c r="J27" s="622"/>
      <c r="K27" s="484"/>
      <c r="L27" s="623"/>
      <c r="M27" s="484"/>
      <c r="N27" s="623"/>
      <c r="O27" s="484"/>
      <c r="P27" s="484"/>
      <c r="Q27" s="484"/>
      <c r="R27" s="484"/>
      <c r="S27" s="484"/>
      <c r="T27" s="484"/>
      <c r="U27" s="623"/>
      <c r="V27" s="471"/>
      <c r="W27" s="624"/>
      <c r="X27" s="551"/>
      <c r="Y27" s="551"/>
      <c r="Z27" s="551"/>
      <c r="AA27" s="551"/>
      <c r="AB27" s="481">
        <v>0</v>
      </c>
      <c r="AC27" s="482">
        <v>0</v>
      </c>
      <c r="AD27" s="482">
        <v>0</v>
      </c>
      <c r="AE27" s="482">
        <v>0</v>
      </c>
      <c r="AF27" s="482">
        <v>0</v>
      </c>
      <c r="AG27" s="482">
        <v>0</v>
      </c>
      <c r="AH27" s="482">
        <v>0</v>
      </c>
      <c r="AI27" s="482">
        <v>0</v>
      </c>
      <c r="AJ27" s="482">
        <v>0</v>
      </c>
      <c r="AK27" s="482">
        <v>0</v>
      </c>
      <c r="AL27" s="482">
        <v>0</v>
      </c>
      <c r="AM27" s="483">
        <v>0</v>
      </c>
      <c r="AN27" s="483">
        <v>0</v>
      </c>
      <c r="AO27" s="483">
        <v>0</v>
      </c>
      <c r="AP27" s="483">
        <v>0</v>
      </c>
      <c r="AQ27" s="483">
        <v>0</v>
      </c>
      <c r="AR27" s="483">
        <v>0</v>
      </c>
      <c r="AS27" s="483">
        <v>0</v>
      </c>
      <c r="AT27" s="483">
        <v>0</v>
      </c>
      <c r="AU27" s="484">
        <v>0</v>
      </c>
      <c r="AV27" s="484">
        <v>0</v>
      </c>
      <c r="AW27" s="484">
        <v>0</v>
      </c>
      <c r="AX27" s="484">
        <v>0</v>
      </c>
      <c r="AY27" s="483">
        <v>0</v>
      </c>
      <c r="AZ27" s="488">
        <v>0</v>
      </c>
      <c r="BA27" s="467">
        <f t="shared" si="32"/>
        <v>0</v>
      </c>
      <c r="BB27" s="467">
        <f t="shared" si="33"/>
        <v>0</v>
      </c>
      <c r="BC27" s="467">
        <f t="shared" si="34"/>
        <v>0</v>
      </c>
      <c r="BD27" s="467">
        <f t="shared" si="35"/>
        <v>0</v>
      </c>
      <c r="BE27" s="467">
        <f t="shared" si="36"/>
        <v>0</v>
      </c>
      <c r="BF27" s="470">
        <v>0</v>
      </c>
      <c r="BG27" s="483">
        <v>0</v>
      </c>
      <c r="BH27" s="483">
        <v>0</v>
      </c>
      <c r="BI27" s="483">
        <v>0</v>
      </c>
      <c r="BJ27" s="483">
        <v>0</v>
      </c>
      <c r="BK27" s="483">
        <v>0</v>
      </c>
      <c r="BL27" s="483">
        <v>0</v>
      </c>
      <c r="BM27" s="483">
        <v>0</v>
      </c>
      <c r="BN27" s="483"/>
      <c r="BO27" s="483">
        <v>0</v>
      </c>
      <c r="BP27" s="483"/>
      <c r="BQ27" s="483">
        <v>0</v>
      </c>
      <c r="BR27" s="483"/>
      <c r="BS27" s="483">
        <v>0</v>
      </c>
      <c r="BT27" s="483"/>
      <c r="BU27" s="483">
        <v>0</v>
      </c>
      <c r="BV27" s="483"/>
      <c r="BW27" s="483">
        <v>0</v>
      </c>
      <c r="BX27" s="483"/>
      <c r="BY27" s="483">
        <v>0</v>
      </c>
      <c r="BZ27" s="483"/>
      <c r="CA27" s="483">
        <v>0</v>
      </c>
      <c r="CB27" s="483"/>
      <c r="CC27" s="483">
        <v>0</v>
      </c>
      <c r="CD27" s="488"/>
      <c r="CE27" s="625">
        <f t="shared" si="37"/>
        <v>0</v>
      </c>
      <c r="CF27" s="472">
        <f t="shared" si="38"/>
        <v>0</v>
      </c>
      <c r="CG27" s="472">
        <f>+BH27+BJ27+BL27+BN27+BP27+BR27+BT27+BV27+BX27+BZ27+CB27+CD27</f>
        <v>0</v>
      </c>
      <c r="CH27" s="472">
        <f t="shared" si="29"/>
        <v>0</v>
      </c>
      <c r="CI27" s="472">
        <f t="shared" si="29"/>
        <v>0</v>
      </c>
      <c r="CJ27" s="483"/>
      <c r="CK27" s="483"/>
      <c r="CL27" s="483"/>
      <c r="CM27" s="483"/>
      <c r="CN27" s="483"/>
      <c r="CO27" s="483"/>
      <c r="CP27" s="483"/>
      <c r="CQ27" s="483"/>
      <c r="CR27" s="483"/>
      <c r="CS27" s="483"/>
      <c r="CT27" s="483"/>
      <c r="CU27" s="483"/>
      <c r="CV27" s="483"/>
      <c r="CW27" s="483"/>
      <c r="CX27" s="483"/>
      <c r="CY27" s="483"/>
      <c r="CZ27" s="483"/>
      <c r="DA27" s="483"/>
      <c r="DB27" s="483"/>
      <c r="DC27" s="483"/>
      <c r="DD27" s="483"/>
      <c r="DE27" s="483"/>
      <c r="DF27" s="483"/>
      <c r="DG27" s="483"/>
      <c r="DH27" s="483"/>
      <c r="DI27" s="471"/>
      <c r="DJ27" s="472"/>
      <c r="DK27" s="472"/>
      <c r="DL27" s="472"/>
      <c r="DM27" s="472"/>
      <c r="DN27" s="483"/>
      <c r="DO27" s="483"/>
      <c r="DP27" s="483"/>
      <c r="DQ27" s="483"/>
      <c r="DR27" s="483"/>
      <c r="DS27" s="483"/>
      <c r="DT27" s="483"/>
      <c r="DU27" s="483"/>
      <c r="DV27" s="483"/>
      <c r="DW27" s="483"/>
      <c r="DX27" s="483"/>
      <c r="DY27" s="483"/>
      <c r="DZ27" s="483"/>
      <c r="EA27" s="483"/>
      <c r="EB27" s="483"/>
      <c r="EC27" s="483"/>
      <c r="ED27" s="483"/>
      <c r="EE27" s="483"/>
      <c r="EF27" s="483"/>
      <c r="EG27" s="483"/>
      <c r="EH27" s="483"/>
      <c r="EI27" s="483"/>
      <c r="EJ27" s="483"/>
      <c r="EK27" s="483"/>
      <c r="EL27" s="483"/>
      <c r="EM27" s="471"/>
      <c r="EN27" s="472"/>
      <c r="EO27" s="472"/>
      <c r="EP27" s="472"/>
      <c r="EQ27" s="473"/>
      <c r="ER27" s="634" t="s">
        <v>69</v>
      </c>
      <c r="ES27" s="555" t="s">
        <v>69</v>
      </c>
      <c r="ET27" s="555" t="s">
        <v>69</v>
      </c>
      <c r="EU27" s="555" t="s">
        <v>69</v>
      </c>
      <c r="EV27" s="555" t="s">
        <v>69</v>
      </c>
      <c r="EW27" s="838"/>
      <c r="EX27" s="846"/>
      <c r="EY27" s="846"/>
      <c r="EZ27" s="849"/>
      <c r="FA27" s="852"/>
    </row>
    <row r="28" spans="1:158" s="474" customFormat="1" ht="18.600000000000001" customHeight="1" x14ac:dyDescent="0.25">
      <c r="A28" s="776"/>
      <c r="B28" s="1089"/>
      <c r="C28" s="768"/>
      <c r="D28" s="1078"/>
      <c r="E28" s="1079"/>
      <c r="F28" s="435" t="s">
        <v>4</v>
      </c>
      <c r="G28" s="472">
        <f>+AA28+BE28+CH28+CJ28+DN28</f>
        <v>145787428</v>
      </c>
      <c r="H28" s="626"/>
      <c r="I28" s="627"/>
      <c r="J28" s="627"/>
      <c r="K28" s="484"/>
      <c r="L28" s="628"/>
      <c r="M28" s="484"/>
      <c r="N28" s="628"/>
      <c r="O28" s="484"/>
      <c r="P28" s="484"/>
      <c r="Q28" s="484"/>
      <c r="R28" s="484"/>
      <c r="S28" s="484"/>
      <c r="T28" s="484"/>
      <c r="U28" s="628"/>
      <c r="V28" s="471"/>
      <c r="W28" s="629"/>
      <c r="X28" s="559"/>
      <c r="Y28" s="559"/>
      <c r="Z28" s="559"/>
      <c r="AA28" s="559"/>
      <c r="AB28" s="560">
        <v>69920505</v>
      </c>
      <c r="AC28" s="468">
        <v>25662534</v>
      </c>
      <c r="AD28" s="468">
        <v>25662534</v>
      </c>
      <c r="AE28" s="468">
        <v>30548566</v>
      </c>
      <c r="AF28" s="468">
        <v>30548566</v>
      </c>
      <c r="AG28" s="468">
        <v>13290900</v>
      </c>
      <c r="AH28" s="468">
        <v>13290900</v>
      </c>
      <c r="AI28" s="468">
        <v>0</v>
      </c>
      <c r="AJ28" s="468">
        <v>0</v>
      </c>
      <c r="AK28" s="468">
        <v>0</v>
      </c>
      <c r="AL28" s="468">
        <v>0</v>
      </c>
      <c r="AM28" s="468">
        <v>411280</v>
      </c>
      <c r="AN28" s="468">
        <v>411280</v>
      </c>
      <c r="AO28" s="468">
        <v>0</v>
      </c>
      <c r="AP28" s="468">
        <v>0</v>
      </c>
      <c r="AQ28" s="468">
        <v>0</v>
      </c>
      <c r="AR28" s="468">
        <v>0</v>
      </c>
      <c r="AS28" s="468">
        <v>0</v>
      </c>
      <c r="AT28" s="468">
        <v>0</v>
      </c>
      <c r="AU28" s="468">
        <v>0</v>
      </c>
      <c r="AV28" s="468">
        <v>0</v>
      </c>
      <c r="AW28" s="468">
        <v>0</v>
      </c>
      <c r="AX28" s="468">
        <v>0</v>
      </c>
      <c r="AY28" s="468">
        <v>0</v>
      </c>
      <c r="AZ28" s="469">
        <v>0</v>
      </c>
      <c r="BA28" s="467">
        <f t="shared" si="32"/>
        <v>69913280</v>
      </c>
      <c r="BB28" s="467">
        <f t="shared" si="33"/>
        <v>69913280</v>
      </c>
      <c r="BC28" s="467">
        <f t="shared" si="34"/>
        <v>69913280</v>
      </c>
      <c r="BD28" s="467">
        <f t="shared" si="35"/>
        <v>69913280</v>
      </c>
      <c r="BE28" s="467">
        <f t="shared" si="36"/>
        <v>69913280</v>
      </c>
      <c r="BF28" s="470">
        <v>75874148</v>
      </c>
      <c r="BG28" s="468">
        <v>17547548</v>
      </c>
      <c r="BH28" s="468">
        <v>17547548</v>
      </c>
      <c r="BI28" s="468">
        <v>20100000</v>
      </c>
      <c r="BJ28" s="468">
        <v>10535667</v>
      </c>
      <c r="BK28" s="468">
        <v>38226600</v>
      </c>
      <c r="BL28" s="468">
        <v>9053400</v>
      </c>
      <c r="BM28" s="468">
        <v>0</v>
      </c>
      <c r="BN28" s="468"/>
      <c r="BO28" s="468">
        <v>0</v>
      </c>
      <c r="BP28" s="468"/>
      <c r="BQ28" s="468">
        <v>0</v>
      </c>
      <c r="BR28" s="468"/>
      <c r="BS28" s="468">
        <v>0</v>
      </c>
      <c r="BT28" s="468"/>
      <c r="BU28" s="468">
        <v>0</v>
      </c>
      <c r="BV28" s="468"/>
      <c r="BW28" s="468">
        <v>0</v>
      </c>
      <c r="BX28" s="468"/>
      <c r="BY28" s="468">
        <v>0</v>
      </c>
      <c r="BZ28" s="468"/>
      <c r="CA28" s="468">
        <v>0</v>
      </c>
      <c r="CB28" s="468"/>
      <c r="CC28" s="468">
        <v>0</v>
      </c>
      <c r="CD28" s="469"/>
      <c r="CE28" s="467">
        <f t="shared" si="37"/>
        <v>75874148</v>
      </c>
      <c r="CF28" s="472">
        <f t="shared" si="38"/>
        <v>75874148</v>
      </c>
      <c r="CG28" s="472">
        <f>+BH28+BJ28+BL28+BN28+BP28+BR28+BT28+BV28+BX28+BZ28+CB28+CD28</f>
        <v>37136615</v>
      </c>
      <c r="CH28" s="472">
        <f t="shared" si="29"/>
        <v>75874148</v>
      </c>
      <c r="CI28" s="472">
        <f t="shared" si="29"/>
        <v>37136615</v>
      </c>
      <c r="CJ28" s="468"/>
      <c r="CK28" s="468"/>
      <c r="CL28" s="468"/>
      <c r="CM28" s="468"/>
      <c r="CN28" s="468"/>
      <c r="CO28" s="468"/>
      <c r="CP28" s="468"/>
      <c r="CQ28" s="468"/>
      <c r="CR28" s="468"/>
      <c r="CS28" s="468"/>
      <c r="CT28" s="468"/>
      <c r="CU28" s="468"/>
      <c r="CV28" s="468"/>
      <c r="CW28" s="468"/>
      <c r="CX28" s="468"/>
      <c r="CY28" s="468"/>
      <c r="CZ28" s="468"/>
      <c r="DA28" s="468"/>
      <c r="DB28" s="468"/>
      <c r="DC28" s="468"/>
      <c r="DD28" s="468"/>
      <c r="DE28" s="468"/>
      <c r="DF28" s="468"/>
      <c r="DG28" s="468"/>
      <c r="DH28" s="468"/>
      <c r="DI28" s="471"/>
      <c r="DJ28" s="472"/>
      <c r="DK28" s="472"/>
      <c r="DL28" s="472"/>
      <c r="DM28" s="472"/>
      <c r="DN28" s="468"/>
      <c r="DO28" s="468"/>
      <c r="DP28" s="468"/>
      <c r="DQ28" s="468"/>
      <c r="DR28" s="468"/>
      <c r="DS28" s="468"/>
      <c r="DT28" s="468"/>
      <c r="DU28" s="468"/>
      <c r="DV28" s="468"/>
      <c r="DW28" s="468"/>
      <c r="DX28" s="468"/>
      <c r="DY28" s="468"/>
      <c r="DZ28" s="468"/>
      <c r="EA28" s="468"/>
      <c r="EB28" s="468"/>
      <c r="EC28" s="468"/>
      <c r="ED28" s="468"/>
      <c r="EE28" s="468"/>
      <c r="EF28" s="468"/>
      <c r="EG28" s="468"/>
      <c r="EH28" s="468"/>
      <c r="EI28" s="468"/>
      <c r="EJ28" s="468"/>
      <c r="EK28" s="468"/>
      <c r="EL28" s="468"/>
      <c r="EM28" s="471"/>
      <c r="EN28" s="472"/>
      <c r="EO28" s="472"/>
      <c r="EP28" s="472"/>
      <c r="EQ28" s="473"/>
      <c r="ER28" s="634">
        <f>+BL28/BK28</f>
        <v>0.23683508342358461</v>
      </c>
      <c r="ES28" s="555">
        <f t="shared" ref="ES28" si="41">+CG28/CF28</f>
        <v>0.4894501747815343</v>
      </c>
      <c r="ET28" s="555">
        <f>+CI28/CH28</f>
        <v>0.4894501747815343</v>
      </c>
      <c r="EU28" s="555">
        <f t="shared" ref="EU28:EU33" si="42">+(AA28+BE28+CG28)/(CF28+BD28+Z28)</f>
        <v>0.73428756147615137</v>
      </c>
      <c r="EV28" s="555">
        <f t="shared" si="31"/>
        <v>0.73428756147615137</v>
      </c>
      <c r="EW28" s="838"/>
      <c r="EX28" s="846"/>
      <c r="EY28" s="846"/>
      <c r="EZ28" s="849"/>
      <c r="FA28" s="852"/>
    </row>
    <row r="29" spans="1:158" s="474" customFormat="1" ht="18.600000000000001" customHeight="1" thickBot="1" x14ac:dyDescent="0.3">
      <c r="A29" s="776"/>
      <c r="B29" s="1089"/>
      <c r="C29" s="768"/>
      <c r="D29" s="1078"/>
      <c r="E29" s="1079"/>
      <c r="F29" s="480" t="s">
        <v>43</v>
      </c>
      <c r="G29" s="630">
        <f>+G24+G27</f>
        <v>24000</v>
      </c>
      <c r="H29" s="644">
        <f>+H24+H27</f>
        <v>2000</v>
      </c>
      <c r="I29" s="645"/>
      <c r="J29" s="645"/>
      <c r="K29" s="646">
        <v>10000</v>
      </c>
      <c r="L29" s="647">
        <f>+L24</f>
        <v>301</v>
      </c>
      <c r="M29" s="646">
        <v>10000</v>
      </c>
      <c r="N29" s="646">
        <v>2889</v>
      </c>
      <c r="O29" s="646">
        <v>10000</v>
      </c>
      <c r="P29" s="646">
        <f>+P24</f>
        <v>722</v>
      </c>
      <c r="Q29" s="646">
        <v>10000</v>
      </c>
      <c r="R29" s="646">
        <f>+R24</f>
        <v>1359</v>
      </c>
      <c r="S29" s="647">
        <v>10000</v>
      </c>
      <c r="T29" s="647">
        <f>+T24</f>
        <v>1891</v>
      </c>
      <c r="U29" s="647">
        <v>10000</v>
      </c>
      <c r="V29" s="648">
        <v>8177</v>
      </c>
      <c r="W29" s="649">
        <f>+W24</f>
        <v>2400</v>
      </c>
      <c r="X29" s="650">
        <f t="shared" ref="X29:AA29" si="43">+X24</f>
        <v>2400</v>
      </c>
      <c r="Y29" s="650">
        <f t="shared" si="43"/>
        <v>2642</v>
      </c>
      <c r="Z29" s="650">
        <f t="shared" si="43"/>
        <v>2400</v>
      </c>
      <c r="AA29" s="650">
        <f t="shared" si="43"/>
        <v>2642</v>
      </c>
      <c r="AB29" s="647">
        <f t="shared" ref="AB29:AL29" si="44">+AB24+AB27</f>
        <v>3200</v>
      </c>
      <c r="AC29" s="647">
        <f t="shared" si="44"/>
        <v>0</v>
      </c>
      <c r="AD29" s="647">
        <f t="shared" si="44"/>
        <v>0</v>
      </c>
      <c r="AE29" s="647">
        <f t="shared" si="44"/>
        <v>419</v>
      </c>
      <c r="AF29" s="647">
        <f t="shared" si="44"/>
        <v>419</v>
      </c>
      <c r="AG29" s="647">
        <f t="shared" si="44"/>
        <v>182</v>
      </c>
      <c r="AH29" s="647">
        <f t="shared" si="44"/>
        <v>182</v>
      </c>
      <c r="AI29" s="647">
        <f t="shared" si="44"/>
        <v>444</v>
      </c>
      <c r="AJ29" s="647">
        <f t="shared" si="44"/>
        <v>444</v>
      </c>
      <c r="AK29" s="647">
        <f t="shared" si="44"/>
        <v>495</v>
      </c>
      <c r="AL29" s="647">
        <f t="shared" si="44"/>
        <v>495</v>
      </c>
      <c r="AM29" s="647">
        <f t="shared" ref="AM29:AZ29" si="45">+AM24+AM27</f>
        <v>300</v>
      </c>
      <c r="AN29" s="647">
        <f t="shared" si="45"/>
        <v>616</v>
      </c>
      <c r="AO29" s="647">
        <f t="shared" si="45"/>
        <v>300</v>
      </c>
      <c r="AP29" s="647">
        <f t="shared" si="45"/>
        <v>285</v>
      </c>
      <c r="AQ29" s="647">
        <f t="shared" si="45"/>
        <v>300</v>
      </c>
      <c r="AR29" s="647">
        <f t="shared" si="45"/>
        <v>367</v>
      </c>
      <c r="AS29" s="647">
        <f t="shared" si="45"/>
        <v>643</v>
      </c>
      <c r="AT29" s="647">
        <f t="shared" si="45"/>
        <v>275</v>
      </c>
      <c r="AU29" s="647">
        <f t="shared" si="45"/>
        <v>275</v>
      </c>
      <c r="AV29" s="647">
        <f>+AV24+AV27</f>
        <v>275</v>
      </c>
      <c r="AW29" s="647">
        <f t="shared" si="45"/>
        <v>275</v>
      </c>
      <c r="AX29" s="647">
        <f t="shared" si="45"/>
        <v>279</v>
      </c>
      <c r="AY29" s="647">
        <f t="shared" si="45"/>
        <v>167</v>
      </c>
      <c r="AZ29" s="651">
        <f t="shared" si="45"/>
        <v>163</v>
      </c>
      <c r="BA29" s="652">
        <f t="shared" si="32"/>
        <v>3800</v>
      </c>
      <c r="BB29" s="652">
        <f t="shared" si="33"/>
        <v>3800</v>
      </c>
      <c r="BC29" s="652">
        <f t="shared" si="34"/>
        <v>3800</v>
      </c>
      <c r="BD29" s="652">
        <f t="shared" si="35"/>
        <v>3800</v>
      </c>
      <c r="BE29" s="652">
        <f t="shared" si="36"/>
        <v>3800</v>
      </c>
      <c r="BF29" s="645">
        <f>+BF24+BF27</f>
        <v>7900</v>
      </c>
      <c r="BG29" s="645">
        <f>+BG24+BG27</f>
        <v>109</v>
      </c>
      <c r="BH29" s="645">
        <f t="shared" ref="BH29:CG29" si="46">+BH24+BH27</f>
        <v>109</v>
      </c>
      <c r="BI29" s="645">
        <f t="shared" si="46"/>
        <v>500</v>
      </c>
      <c r="BJ29" s="645">
        <f t="shared" si="46"/>
        <v>515</v>
      </c>
      <c r="BK29" s="645">
        <f t="shared" si="46"/>
        <v>591</v>
      </c>
      <c r="BL29" s="645">
        <f t="shared" si="46"/>
        <v>576</v>
      </c>
      <c r="BM29" s="645">
        <f t="shared" si="46"/>
        <v>750</v>
      </c>
      <c r="BN29" s="645"/>
      <c r="BO29" s="645">
        <f t="shared" si="46"/>
        <v>750</v>
      </c>
      <c r="BP29" s="645"/>
      <c r="BQ29" s="645">
        <f t="shared" si="46"/>
        <v>800</v>
      </c>
      <c r="BR29" s="645"/>
      <c r="BS29" s="645">
        <f t="shared" si="46"/>
        <v>750</v>
      </c>
      <c r="BT29" s="645"/>
      <c r="BU29" s="645">
        <f t="shared" si="46"/>
        <v>750</v>
      </c>
      <c r="BV29" s="645"/>
      <c r="BW29" s="645">
        <f t="shared" si="46"/>
        <v>800</v>
      </c>
      <c r="BX29" s="645"/>
      <c r="BY29" s="645">
        <f t="shared" si="46"/>
        <v>750</v>
      </c>
      <c r="BZ29" s="645"/>
      <c r="CA29" s="645">
        <f t="shared" si="46"/>
        <v>750</v>
      </c>
      <c r="CB29" s="645"/>
      <c r="CC29" s="645">
        <f t="shared" si="46"/>
        <v>600</v>
      </c>
      <c r="CD29" s="653"/>
      <c r="CE29" s="650">
        <f t="shared" si="46"/>
        <v>7900</v>
      </c>
      <c r="CF29" s="650">
        <f t="shared" si="38"/>
        <v>1200</v>
      </c>
      <c r="CG29" s="650">
        <f t="shared" si="46"/>
        <v>1200</v>
      </c>
      <c r="CH29" s="650">
        <f>+CH24+CH27</f>
        <v>7900</v>
      </c>
      <c r="CI29" s="650">
        <f t="shared" ref="CI29" si="47">+CI24+CI27</f>
        <v>1200</v>
      </c>
      <c r="CJ29" s="645">
        <f>+CJ24</f>
        <v>7900</v>
      </c>
      <c r="CK29" s="645">
        <f t="shared" ref="CK29:DN29" si="48">+CK24</f>
        <v>0</v>
      </c>
      <c r="CL29" s="645">
        <f t="shared" si="48"/>
        <v>0</v>
      </c>
      <c r="CM29" s="645">
        <f t="shared" si="48"/>
        <v>0</v>
      </c>
      <c r="CN29" s="645">
        <f t="shared" si="48"/>
        <v>0</v>
      </c>
      <c r="CO29" s="645">
        <f t="shared" si="48"/>
        <v>0</v>
      </c>
      <c r="CP29" s="645">
        <f t="shared" si="48"/>
        <v>0</v>
      </c>
      <c r="CQ29" s="645">
        <f t="shared" si="48"/>
        <v>0</v>
      </c>
      <c r="CR29" s="645">
        <f t="shared" si="48"/>
        <v>0</v>
      </c>
      <c r="CS29" s="645">
        <f t="shared" si="48"/>
        <v>0</v>
      </c>
      <c r="CT29" s="645">
        <f t="shared" si="48"/>
        <v>0</v>
      </c>
      <c r="CU29" s="645">
        <f t="shared" si="48"/>
        <v>0</v>
      </c>
      <c r="CV29" s="645">
        <f t="shared" si="48"/>
        <v>0</v>
      </c>
      <c r="CW29" s="645">
        <f t="shared" si="48"/>
        <v>0</v>
      </c>
      <c r="CX29" s="645">
        <f t="shared" si="48"/>
        <v>0</v>
      </c>
      <c r="CY29" s="645">
        <f t="shared" si="48"/>
        <v>0</v>
      </c>
      <c r="CZ29" s="645">
        <f t="shared" si="48"/>
        <v>0</v>
      </c>
      <c r="DA29" s="645">
        <f t="shared" si="48"/>
        <v>0</v>
      </c>
      <c r="DB29" s="645">
        <f t="shared" si="48"/>
        <v>0</v>
      </c>
      <c r="DC29" s="645">
        <f t="shared" si="48"/>
        <v>0</v>
      </c>
      <c r="DD29" s="645">
        <f t="shared" si="48"/>
        <v>0</v>
      </c>
      <c r="DE29" s="645">
        <f t="shared" si="48"/>
        <v>0</v>
      </c>
      <c r="DF29" s="645">
        <f t="shared" si="48"/>
        <v>0</v>
      </c>
      <c r="DG29" s="645">
        <f t="shared" si="48"/>
        <v>0</v>
      </c>
      <c r="DH29" s="645">
        <f t="shared" si="48"/>
        <v>0</v>
      </c>
      <c r="DI29" s="645">
        <f t="shared" si="48"/>
        <v>0</v>
      </c>
      <c r="DJ29" s="645">
        <f t="shared" si="48"/>
        <v>0</v>
      </c>
      <c r="DK29" s="645">
        <f t="shared" si="48"/>
        <v>0</v>
      </c>
      <c r="DL29" s="645">
        <f t="shared" si="48"/>
        <v>0</v>
      </c>
      <c r="DM29" s="645">
        <f t="shared" si="48"/>
        <v>0</v>
      </c>
      <c r="DN29" s="645">
        <f t="shared" si="48"/>
        <v>2000</v>
      </c>
      <c r="DO29" s="654"/>
      <c r="DP29" s="654"/>
      <c r="DQ29" s="654"/>
      <c r="DR29" s="654"/>
      <c r="DS29" s="654"/>
      <c r="DT29" s="654"/>
      <c r="DU29" s="654"/>
      <c r="DV29" s="654"/>
      <c r="DW29" s="654"/>
      <c r="DX29" s="654"/>
      <c r="DY29" s="654"/>
      <c r="DZ29" s="654"/>
      <c r="EA29" s="654"/>
      <c r="EB29" s="654"/>
      <c r="EC29" s="654"/>
      <c r="ED29" s="654"/>
      <c r="EE29" s="654"/>
      <c r="EF29" s="654"/>
      <c r="EG29" s="654"/>
      <c r="EH29" s="654"/>
      <c r="EI29" s="654"/>
      <c r="EJ29" s="654"/>
      <c r="EK29" s="654"/>
      <c r="EL29" s="654"/>
      <c r="EM29" s="655"/>
      <c r="EN29" s="656"/>
      <c r="EO29" s="656"/>
      <c r="EP29" s="656"/>
      <c r="EQ29" s="657"/>
      <c r="ER29" s="658">
        <f>+BL29/BK29</f>
        <v>0.97461928934010156</v>
      </c>
      <c r="ES29" s="659">
        <f>+CG29/CF29</f>
        <v>1</v>
      </c>
      <c r="ET29" s="659">
        <f>+CI29/CH29</f>
        <v>0.15189873417721519</v>
      </c>
      <c r="EU29" s="659">
        <f t="shared" si="42"/>
        <v>1.0327027027027027</v>
      </c>
      <c r="EV29" s="659">
        <f t="shared" si="31"/>
        <v>0.31841666666666668</v>
      </c>
      <c r="EW29" s="838"/>
      <c r="EX29" s="846"/>
      <c r="EY29" s="846"/>
      <c r="EZ29" s="849"/>
      <c r="FA29" s="852"/>
    </row>
    <row r="30" spans="1:158" s="466" customFormat="1" ht="18.600000000000001" customHeight="1" thickBot="1" x14ac:dyDescent="0.3">
      <c r="A30" s="776"/>
      <c r="B30" s="1089"/>
      <c r="C30" s="768"/>
      <c r="D30" s="1078"/>
      <c r="E30" s="1079"/>
      <c r="F30" s="493" t="s">
        <v>45</v>
      </c>
      <c r="G30" s="660">
        <f>+G25+G28</f>
        <v>3209850241</v>
      </c>
      <c r="H30" s="661">
        <f>+H25+H28</f>
        <v>260000000</v>
      </c>
      <c r="I30" s="662"/>
      <c r="J30" s="662"/>
      <c r="K30" s="663">
        <v>1900000000</v>
      </c>
      <c r="L30" s="664">
        <f>+L25</f>
        <v>10000000</v>
      </c>
      <c r="M30" s="663">
        <v>1900000000</v>
      </c>
      <c r="N30" s="664">
        <v>1574140000</v>
      </c>
      <c r="O30" s="663">
        <v>1900000000</v>
      </c>
      <c r="P30" s="663">
        <f>+P25</f>
        <v>192696000</v>
      </c>
      <c r="Q30" s="663">
        <v>1900000000</v>
      </c>
      <c r="R30" s="663">
        <f>+R25</f>
        <v>192696000</v>
      </c>
      <c r="S30" s="664">
        <f>+S25</f>
        <v>252764000</v>
      </c>
      <c r="T30" s="664">
        <f>+T25</f>
        <v>222696000</v>
      </c>
      <c r="U30" s="664">
        <v>1908587000</v>
      </c>
      <c r="V30" s="665">
        <v>1899628200</v>
      </c>
      <c r="W30" s="666">
        <f>+W25</f>
        <v>251413000</v>
      </c>
      <c r="X30" s="667">
        <f t="shared" ref="X30:AA30" si="49">+X25</f>
        <v>251413000</v>
      </c>
      <c r="Y30" s="667">
        <f t="shared" si="49"/>
        <v>249751280</v>
      </c>
      <c r="Z30" s="667">
        <f t="shared" si="49"/>
        <v>251413000</v>
      </c>
      <c r="AA30" s="667">
        <f t="shared" si="49"/>
        <v>249751280</v>
      </c>
      <c r="AB30" s="664">
        <f>+AB25+AB28</f>
        <v>533976505</v>
      </c>
      <c r="AC30" s="664">
        <f>+AC25+AC28</f>
        <v>25662534</v>
      </c>
      <c r="AD30" s="664">
        <f>+AD25+AD28</f>
        <v>25662534</v>
      </c>
      <c r="AE30" s="664">
        <f t="shared" ref="AE30:AJ30" si="50">+AE25+AE28</f>
        <v>278148566</v>
      </c>
      <c r="AF30" s="664">
        <f t="shared" si="50"/>
        <v>278148566</v>
      </c>
      <c r="AG30" s="664">
        <f t="shared" si="50"/>
        <v>177319900</v>
      </c>
      <c r="AH30" s="664">
        <f t="shared" si="50"/>
        <v>177319900</v>
      </c>
      <c r="AI30" s="664">
        <f t="shared" si="50"/>
        <v>0</v>
      </c>
      <c r="AJ30" s="664">
        <f t="shared" si="50"/>
        <v>0</v>
      </c>
      <c r="AK30" s="664">
        <f>+AK25+AK28</f>
        <v>0</v>
      </c>
      <c r="AL30" s="664">
        <f>+AL25+AL28</f>
        <v>0</v>
      </c>
      <c r="AM30" s="664">
        <f t="shared" ref="AM30:AV30" si="51">+AM25+AM28</f>
        <v>411280</v>
      </c>
      <c r="AN30" s="664">
        <f t="shared" si="51"/>
        <v>411280</v>
      </c>
      <c r="AO30" s="664">
        <f t="shared" si="51"/>
        <v>5000000</v>
      </c>
      <c r="AP30" s="664">
        <f t="shared" si="51"/>
        <v>0</v>
      </c>
      <c r="AQ30" s="664">
        <f t="shared" si="51"/>
        <v>0</v>
      </c>
      <c r="AR30" s="664">
        <f t="shared" si="51"/>
        <v>0</v>
      </c>
      <c r="AS30" s="664">
        <f t="shared" si="51"/>
        <v>11508000</v>
      </c>
      <c r="AT30" s="664">
        <f t="shared" si="51"/>
        <v>16508000</v>
      </c>
      <c r="AU30" s="664">
        <f t="shared" si="51"/>
        <v>3210000</v>
      </c>
      <c r="AV30" s="664">
        <f t="shared" si="51"/>
        <v>0</v>
      </c>
      <c r="AW30" s="664">
        <f>+AW25+AW28</f>
        <v>0</v>
      </c>
      <c r="AX30" s="664">
        <f>+AX25+AX28</f>
        <v>3210000</v>
      </c>
      <c r="AY30" s="664">
        <f t="shared" ref="AY30" si="52">+AY25+AY28</f>
        <v>15966000</v>
      </c>
      <c r="AZ30" s="668">
        <f t="shared" ref="AZ30" si="53">+AZ25+AZ28</f>
        <v>8072533</v>
      </c>
      <c r="BA30" s="667">
        <f t="shared" si="32"/>
        <v>517226280</v>
      </c>
      <c r="BB30" s="667">
        <f t="shared" si="33"/>
        <v>517226280</v>
      </c>
      <c r="BC30" s="667">
        <f t="shared" si="34"/>
        <v>509332813</v>
      </c>
      <c r="BD30" s="667">
        <f t="shared" si="35"/>
        <v>517226280</v>
      </c>
      <c r="BE30" s="667">
        <f t="shared" si="36"/>
        <v>509332813</v>
      </c>
      <c r="BF30" s="664">
        <f>+BF25+BF28</f>
        <v>1010766148</v>
      </c>
      <c r="BG30" s="664">
        <f>+BG25+BG28</f>
        <v>879814548</v>
      </c>
      <c r="BH30" s="664">
        <f t="shared" ref="BH30:CH30" si="54">+BH25+BH28</f>
        <v>879814548</v>
      </c>
      <c r="BI30" s="664">
        <f t="shared" si="54"/>
        <v>20100000</v>
      </c>
      <c r="BJ30" s="664">
        <f t="shared" si="54"/>
        <v>10535667</v>
      </c>
      <c r="BK30" s="664">
        <f t="shared" si="54"/>
        <v>47088600</v>
      </c>
      <c r="BL30" s="664">
        <f t="shared" si="54"/>
        <v>9053400</v>
      </c>
      <c r="BM30" s="664">
        <f t="shared" si="54"/>
        <v>31304000</v>
      </c>
      <c r="BN30" s="664"/>
      <c r="BO30" s="664">
        <f t="shared" si="54"/>
        <v>27391000</v>
      </c>
      <c r="BP30" s="664"/>
      <c r="BQ30" s="664">
        <f t="shared" si="54"/>
        <v>0</v>
      </c>
      <c r="BR30" s="664"/>
      <c r="BS30" s="664">
        <f t="shared" si="54"/>
        <v>0</v>
      </c>
      <c r="BT30" s="664"/>
      <c r="BU30" s="664">
        <f t="shared" si="54"/>
        <v>0</v>
      </c>
      <c r="BV30" s="664"/>
      <c r="BW30" s="664">
        <f t="shared" si="54"/>
        <v>0</v>
      </c>
      <c r="BX30" s="664"/>
      <c r="BY30" s="664">
        <f t="shared" si="54"/>
        <v>0</v>
      </c>
      <c r="BZ30" s="664"/>
      <c r="CA30" s="664">
        <f t="shared" si="54"/>
        <v>5068000</v>
      </c>
      <c r="CB30" s="664"/>
      <c r="CC30" s="664">
        <f t="shared" si="54"/>
        <v>0</v>
      </c>
      <c r="CD30" s="668"/>
      <c r="CE30" s="667">
        <f t="shared" si="54"/>
        <v>1010766148</v>
      </c>
      <c r="CF30" s="667">
        <f t="shared" si="38"/>
        <v>947003148</v>
      </c>
      <c r="CG30" s="667">
        <f t="shared" si="54"/>
        <v>899403615</v>
      </c>
      <c r="CH30" s="667">
        <f t="shared" si="54"/>
        <v>1010766148</v>
      </c>
      <c r="CI30" s="667">
        <f t="shared" ref="CI30" si="55">+CI25++CI28</f>
        <v>899403615</v>
      </c>
      <c r="CJ30" s="669">
        <v>1050000000</v>
      </c>
      <c r="CK30" s="664">
        <f t="shared" ref="CK30:DM30" si="56">+CK25</f>
        <v>0</v>
      </c>
      <c r="CL30" s="664">
        <f t="shared" si="56"/>
        <v>0</v>
      </c>
      <c r="CM30" s="664">
        <f t="shared" si="56"/>
        <v>0</v>
      </c>
      <c r="CN30" s="664">
        <f t="shared" si="56"/>
        <v>0</v>
      </c>
      <c r="CO30" s="664">
        <f t="shared" si="56"/>
        <v>0</v>
      </c>
      <c r="CP30" s="664">
        <f t="shared" si="56"/>
        <v>0</v>
      </c>
      <c r="CQ30" s="664">
        <f t="shared" si="56"/>
        <v>0</v>
      </c>
      <c r="CR30" s="664">
        <f t="shared" si="56"/>
        <v>0</v>
      </c>
      <c r="CS30" s="664">
        <f t="shared" si="56"/>
        <v>0</v>
      </c>
      <c r="CT30" s="664">
        <f t="shared" si="56"/>
        <v>0</v>
      </c>
      <c r="CU30" s="664">
        <f t="shared" si="56"/>
        <v>0</v>
      </c>
      <c r="CV30" s="664">
        <f t="shared" si="56"/>
        <v>0</v>
      </c>
      <c r="CW30" s="664">
        <f t="shared" si="56"/>
        <v>0</v>
      </c>
      <c r="CX30" s="664">
        <f t="shared" si="56"/>
        <v>0</v>
      </c>
      <c r="CY30" s="664">
        <f t="shared" si="56"/>
        <v>0</v>
      </c>
      <c r="CZ30" s="664">
        <f t="shared" si="56"/>
        <v>0</v>
      </c>
      <c r="DA30" s="664">
        <f t="shared" si="56"/>
        <v>0</v>
      </c>
      <c r="DB30" s="664">
        <f t="shared" si="56"/>
        <v>0</v>
      </c>
      <c r="DC30" s="664">
        <f t="shared" si="56"/>
        <v>0</v>
      </c>
      <c r="DD30" s="664">
        <f t="shared" si="56"/>
        <v>0</v>
      </c>
      <c r="DE30" s="664">
        <f t="shared" si="56"/>
        <v>0</v>
      </c>
      <c r="DF30" s="664">
        <f t="shared" si="56"/>
        <v>0</v>
      </c>
      <c r="DG30" s="664">
        <f t="shared" si="56"/>
        <v>0</v>
      </c>
      <c r="DH30" s="664">
        <f t="shared" si="56"/>
        <v>0</v>
      </c>
      <c r="DI30" s="664">
        <f t="shared" si="56"/>
        <v>0</v>
      </c>
      <c r="DJ30" s="664">
        <f t="shared" si="56"/>
        <v>0</v>
      </c>
      <c r="DK30" s="664">
        <f t="shared" si="56"/>
        <v>0</v>
      </c>
      <c r="DL30" s="664">
        <f t="shared" si="56"/>
        <v>0</v>
      </c>
      <c r="DM30" s="664">
        <f t="shared" si="56"/>
        <v>0</v>
      </c>
      <c r="DN30" s="664">
        <v>390000000</v>
      </c>
      <c r="DO30" s="670"/>
      <c r="DP30" s="670"/>
      <c r="DQ30" s="670"/>
      <c r="DR30" s="670"/>
      <c r="DS30" s="670"/>
      <c r="DT30" s="670"/>
      <c r="DU30" s="670"/>
      <c r="DV30" s="670"/>
      <c r="DW30" s="670"/>
      <c r="DX30" s="670"/>
      <c r="DY30" s="670"/>
      <c r="DZ30" s="670"/>
      <c r="EA30" s="670"/>
      <c r="EB30" s="670"/>
      <c r="EC30" s="670"/>
      <c r="ED30" s="670"/>
      <c r="EE30" s="670"/>
      <c r="EF30" s="670"/>
      <c r="EG30" s="670"/>
      <c r="EH30" s="670"/>
      <c r="EI30" s="670"/>
      <c r="EJ30" s="670"/>
      <c r="EK30" s="670"/>
      <c r="EL30" s="670"/>
      <c r="EM30" s="671"/>
      <c r="EN30" s="672"/>
      <c r="EO30" s="672"/>
      <c r="EP30" s="672"/>
      <c r="EQ30" s="673"/>
      <c r="ER30" s="674">
        <f>+BL30/BK30</f>
        <v>0.19226309552630572</v>
      </c>
      <c r="ES30" s="675">
        <f t="shared" ref="ES30" si="57">+CG30/CF30</f>
        <v>0.94973666866839179</v>
      </c>
      <c r="ET30" s="675">
        <f>+CI30/CH30</f>
        <v>0.88982364197658115</v>
      </c>
      <c r="EU30" s="675">
        <f t="shared" si="42"/>
        <v>0.96668611182189768</v>
      </c>
      <c r="EV30" s="676">
        <f t="shared" si="31"/>
        <v>0.51668694284108196</v>
      </c>
      <c r="EW30" s="844"/>
      <c r="EX30" s="847"/>
      <c r="EY30" s="847"/>
      <c r="EZ30" s="850"/>
      <c r="FA30" s="853"/>
    </row>
    <row r="31" spans="1:158" s="548" customFormat="1" ht="18.600000000000001" customHeight="1" x14ac:dyDescent="0.25">
      <c r="A31" s="776"/>
      <c r="B31" s="1092">
        <v>4</v>
      </c>
      <c r="C31" s="779" t="s">
        <v>262</v>
      </c>
      <c r="D31" s="1084" t="s">
        <v>261</v>
      </c>
      <c r="E31" s="1085">
        <v>239</v>
      </c>
      <c r="F31" s="541" t="s">
        <v>41</v>
      </c>
      <c r="G31" s="631">
        <f>+AA31+BE31+CH31+CJ31+DN31</f>
        <v>0.99280000000000002</v>
      </c>
      <c r="H31" s="542">
        <v>0.125</v>
      </c>
      <c r="I31" s="543"/>
      <c r="J31" s="543"/>
      <c r="K31" s="544">
        <v>0.125</v>
      </c>
      <c r="L31" s="544">
        <v>0</v>
      </c>
      <c r="M31" s="544">
        <v>0.125</v>
      </c>
      <c r="N31" s="544">
        <v>0</v>
      </c>
      <c r="O31" s="544">
        <v>0.125</v>
      </c>
      <c r="P31" s="544">
        <v>0.05</v>
      </c>
      <c r="Q31" s="544">
        <v>0.125</v>
      </c>
      <c r="R31" s="544">
        <v>7.4999999999999997E-2</v>
      </c>
      <c r="S31" s="544">
        <v>0.125</v>
      </c>
      <c r="T31" s="544">
        <v>7.5999999999999998E-2</v>
      </c>
      <c r="U31" s="544">
        <v>0.125</v>
      </c>
      <c r="V31" s="545">
        <v>0.1178</v>
      </c>
      <c r="W31" s="545">
        <f>+U31</f>
        <v>0.125</v>
      </c>
      <c r="X31" s="547">
        <f>+U31</f>
        <v>0.125</v>
      </c>
      <c r="Y31" s="547">
        <f>+V31</f>
        <v>0.1178</v>
      </c>
      <c r="Z31" s="547">
        <f>+X31</f>
        <v>0.125</v>
      </c>
      <c r="AA31" s="547">
        <f>+Y31</f>
        <v>0.1178</v>
      </c>
      <c r="AB31" s="542">
        <v>0.25</v>
      </c>
      <c r="AC31" s="544">
        <v>0</v>
      </c>
      <c r="AD31" s="544">
        <v>0</v>
      </c>
      <c r="AE31" s="544">
        <v>2.2700000000000001E-2</v>
      </c>
      <c r="AF31" s="544">
        <v>2.2700000000000001E-2</v>
      </c>
      <c r="AG31" s="544">
        <v>2.2700000000000001E-2</v>
      </c>
      <c r="AH31" s="544">
        <v>2.2700000000000001E-2</v>
      </c>
      <c r="AI31" s="544">
        <v>2.2700000000000001E-2</v>
      </c>
      <c r="AJ31" s="544">
        <v>2.2700000000000001E-2</v>
      </c>
      <c r="AK31" s="544">
        <v>2.2700000000000001E-2</v>
      </c>
      <c r="AL31" s="544">
        <v>2.2700000000000001E-2</v>
      </c>
      <c r="AM31" s="544">
        <v>2.2700000000000001E-2</v>
      </c>
      <c r="AN31" s="544">
        <v>2.2700000000000001E-2</v>
      </c>
      <c r="AO31" s="544">
        <v>2.2700000000000001E-2</v>
      </c>
      <c r="AP31" s="544">
        <v>2.2700000000000001E-2</v>
      </c>
      <c r="AQ31" s="544">
        <v>2.2700000000000001E-2</v>
      </c>
      <c r="AR31" s="544">
        <v>2.2700000000000001E-2</v>
      </c>
      <c r="AS31" s="544">
        <v>2.2700000000000001E-2</v>
      </c>
      <c r="AT31" s="544">
        <v>2.2700000000000001E-2</v>
      </c>
      <c r="AU31" s="544">
        <v>2.2700000000000001E-2</v>
      </c>
      <c r="AV31" s="544">
        <v>2.2700000000000001E-2</v>
      </c>
      <c r="AW31" s="544">
        <v>2.2700000000000001E-2</v>
      </c>
      <c r="AX31" s="544">
        <v>2.2700000000000001E-2</v>
      </c>
      <c r="AY31" s="544">
        <v>2.3E-2</v>
      </c>
      <c r="AZ31" s="546">
        <v>2.3E-2</v>
      </c>
      <c r="BA31" s="547">
        <f>+AC31+AE31+AG31+AI31+AK31+AM31+AO31+AQ31+AS31+AU31+AW31+AY31</f>
        <v>0.25</v>
      </c>
      <c r="BB31" s="547">
        <f>+AC31+AE31+AG31+AI31+AK31+AM31+AO31+AQ31+AS31+AU31+AW31+AY31</f>
        <v>0.25</v>
      </c>
      <c r="BC31" s="547">
        <f>+AD31+AF31+AH31+AJ31+AL31+AN31+AP31+AR31+AT31+AV31+AX31+AZ31</f>
        <v>0.25</v>
      </c>
      <c r="BD31" s="547">
        <f>AC31+AE31+AG31+AI31+AK31+AM31+AO31+AQ31+AS31+AU31+AW31+AY31</f>
        <v>0.25</v>
      </c>
      <c r="BE31" s="547">
        <f>AD31+AF31+AH31+AJ31+AL31+AN31++AP31+AR31+AT31+AV31+AX31+AZ31</f>
        <v>0.25</v>
      </c>
      <c r="BF31" s="543">
        <v>0.25</v>
      </c>
      <c r="BG31" s="544">
        <v>0</v>
      </c>
      <c r="BH31" s="544">
        <v>0</v>
      </c>
      <c r="BI31" s="544">
        <v>2.4E-2</v>
      </c>
      <c r="BJ31" s="544">
        <v>2.4E-2</v>
      </c>
      <c r="BK31" s="544">
        <v>2.4E-2</v>
      </c>
      <c r="BL31" s="544">
        <v>2.4E-2</v>
      </c>
      <c r="BM31" s="544">
        <v>2.4E-2</v>
      </c>
      <c r="BN31" s="544"/>
      <c r="BO31" s="544">
        <v>2.4E-2</v>
      </c>
      <c r="BP31" s="544"/>
      <c r="BQ31" s="544">
        <v>2.4E-2</v>
      </c>
      <c r="BR31" s="544"/>
      <c r="BS31" s="544">
        <v>2.4E-2</v>
      </c>
      <c r="BT31" s="544"/>
      <c r="BU31" s="544">
        <v>2.4E-2</v>
      </c>
      <c r="BV31" s="544"/>
      <c r="BW31" s="544">
        <v>2.4E-2</v>
      </c>
      <c r="BX31" s="544"/>
      <c r="BY31" s="544">
        <v>2.4E-2</v>
      </c>
      <c r="BZ31" s="544"/>
      <c r="CA31" s="544">
        <v>2.4E-2</v>
      </c>
      <c r="CB31" s="544"/>
      <c r="CC31" s="544">
        <v>0.01</v>
      </c>
      <c r="CD31" s="546"/>
      <c r="CE31" s="547">
        <f>+BG31+BI31+BK31+BM31+BO31+BQ31+BS31+BU31+BW31+BY31+CA31+CC31</f>
        <v>0.24999999999999997</v>
      </c>
      <c r="CF31" s="547">
        <f>+BG31+BI31+BK31</f>
        <v>4.8000000000000001E-2</v>
      </c>
      <c r="CG31" s="547">
        <f>+BH31+BJ31+BL31+BN31+BP31+BR31+BT31+BV31+BX31+BZ31+CB31+CD31</f>
        <v>4.8000000000000001E-2</v>
      </c>
      <c r="CH31" s="547">
        <f t="shared" ref="CH31:CI35" si="58">+BG31+BI31+BK31+BM31+BO31+BQ31+BS31+BU31+BW31+BY31+CA31+CC31</f>
        <v>0.24999999999999997</v>
      </c>
      <c r="CI31" s="547">
        <f t="shared" si="58"/>
        <v>4.8000000000000001E-2</v>
      </c>
      <c r="CJ31" s="544">
        <v>0.25</v>
      </c>
      <c r="CK31" s="544"/>
      <c r="CL31" s="544"/>
      <c r="CM31" s="544"/>
      <c r="CN31" s="544"/>
      <c r="CO31" s="544"/>
      <c r="CP31" s="544"/>
      <c r="CQ31" s="544"/>
      <c r="CR31" s="544"/>
      <c r="CS31" s="544"/>
      <c r="CT31" s="544"/>
      <c r="CU31" s="544"/>
      <c r="CV31" s="544"/>
      <c r="CW31" s="544"/>
      <c r="CX31" s="544"/>
      <c r="CY31" s="544"/>
      <c r="CZ31" s="544"/>
      <c r="DA31" s="544"/>
      <c r="DB31" s="544"/>
      <c r="DC31" s="544"/>
      <c r="DD31" s="544"/>
      <c r="DE31" s="544"/>
      <c r="DF31" s="544"/>
      <c r="DG31" s="544"/>
      <c r="DH31" s="544"/>
      <c r="DI31" s="545"/>
      <c r="DJ31" s="547"/>
      <c r="DK31" s="547"/>
      <c r="DL31" s="547"/>
      <c r="DM31" s="547"/>
      <c r="DN31" s="544">
        <v>0.125</v>
      </c>
      <c r="DO31" s="462"/>
      <c r="DP31" s="462"/>
      <c r="DQ31" s="462"/>
      <c r="DR31" s="462"/>
      <c r="DS31" s="462"/>
      <c r="DT31" s="462"/>
      <c r="DU31" s="462"/>
      <c r="DV31" s="462"/>
      <c r="DW31" s="462"/>
      <c r="DX31" s="462"/>
      <c r="DY31" s="462"/>
      <c r="DZ31" s="462"/>
      <c r="EA31" s="462"/>
      <c r="EB31" s="462"/>
      <c r="EC31" s="462"/>
      <c r="ED31" s="462"/>
      <c r="EE31" s="462"/>
      <c r="EF31" s="462"/>
      <c r="EG31" s="462"/>
      <c r="EH31" s="462"/>
      <c r="EI31" s="462"/>
      <c r="EJ31" s="462"/>
      <c r="EK31" s="462"/>
      <c r="EL31" s="462"/>
      <c r="EM31" s="464"/>
      <c r="EN31" s="461"/>
      <c r="EO31" s="461"/>
      <c r="EP31" s="461"/>
      <c r="EQ31" s="465"/>
      <c r="ER31" s="542">
        <f>+BL31/BK31</f>
        <v>1</v>
      </c>
      <c r="ES31" s="544">
        <f>+CG31/CF31</f>
        <v>1</v>
      </c>
      <c r="ET31" s="544">
        <f>+CI31/CH31</f>
        <v>0.19200000000000003</v>
      </c>
      <c r="EU31" s="544">
        <f t="shared" si="42"/>
        <v>0.98297872340425541</v>
      </c>
      <c r="EV31" s="544">
        <f t="shared" ref="EV31:EV33" si="59">+(CI31+BE31+AA31)/G31</f>
        <v>0.41881547139403708</v>
      </c>
      <c r="EW31" s="827" t="s">
        <v>1875</v>
      </c>
      <c r="EX31" s="845" t="s">
        <v>69</v>
      </c>
      <c r="EY31" s="830" t="s">
        <v>69</v>
      </c>
      <c r="EZ31" s="848" t="s">
        <v>366</v>
      </c>
      <c r="FA31" s="851" t="s">
        <v>354</v>
      </c>
      <c r="FB31" s="466"/>
    </row>
    <row r="32" spans="1:158" s="466" customFormat="1" ht="18.600000000000001" customHeight="1" x14ac:dyDescent="0.25">
      <c r="A32" s="776"/>
      <c r="B32" s="1093"/>
      <c r="C32" s="780"/>
      <c r="D32" s="1086"/>
      <c r="E32" s="1087"/>
      <c r="F32" s="435" t="s">
        <v>3</v>
      </c>
      <c r="G32" s="472">
        <f>+AA32+BE32+CH32+CJ32+DN32</f>
        <v>2042722300</v>
      </c>
      <c r="H32" s="560">
        <v>250000000</v>
      </c>
      <c r="I32" s="470"/>
      <c r="J32" s="470"/>
      <c r="K32" s="484">
        <v>250000000</v>
      </c>
      <c r="L32" s="468">
        <v>0</v>
      </c>
      <c r="M32" s="484">
        <v>250000000</v>
      </c>
      <c r="N32" s="468">
        <v>201132000</v>
      </c>
      <c r="O32" s="484">
        <v>250000000</v>
      </c>
      <c r="P32" s="484">
        <v>209100000</v>
      </c>
      <c r="Q32" s="484">
        <v>250000000</v>
      </c>
      <c r="R32" s="484">
        <v>209100000</v>
      </c>
      <c r="S32" s="484">
        <v>250000000</v>
      </c>
      <c r="T32" s="484">
        <v>209100000</v>
      </c>
      <c r="U32" s="468">
        <v>250000000</v>
      </c>
      <c r="V32" s="471">
        <v>249161000</v>
      </c>
      <c r="W32" s="620">
        <f>+U32</f>
        <v>250000000</v>
      </c>
      <c r="X32" s="467">
        <f>+U32</f>
        <v>250000000</v>
      </c>
      <c r="Y32" s="467">
        <f>+V32</f>
        <v>249161000</v>
      </c>
      <c r="Z32" s="467">
        <f>+X32</f>
        <v>250000000</v>
      </c>
      <c r="AA32" s="467">
        <f>+Y32</f>
        <v>249161000</v>
      </c>
      <c r="AB32" s="560">
        <v>390000000</v>
      </c>
      <c r="AC32" s="468">
        <v>0</v>
      </c>
      <c r="AD32" s="468">
        <v>0</v>
      </c>
      <c r="AE32" s="468">
        <f>+AF32</f>
        <v>288293000</v>
      </c>
      <c r="AF32" s="468">
        <v>288293000</v>
      </c>
      <c r="AG32" s="468">
        <v>99173000</v>
      </c>
      <c r="AH32" s="468">
        <f>+AG32</f>
        <v>99173000</v>
      </c>
      <c r="AI32" s="468">
        <v>0</v>
      </c>
      <c r="AJ32" s="468">
        <v>0</v>
      </c>
      <c r="AK32" s="468">
        <v>0</v>
      </c>
      <c r="AL32" s="468">
        <v>0</v>
      </c>
      <c r="AM32" s="468">
        <v>0</v>
      </c>
      <c r="AN32" s="468">
        <v>0</v>
      </c>
      <c r="AO32" s="468">
        <v>0</v>
      </c>
      <c r="AP32" s="468">
        <v>0</v>
      </c>
      <c r="AQ32" s="468">
        <v>0</v>
      </c>
      <c r="AR32" s="468">
        <v>0</v>
      </c>
      <c r="AS32" s="468">
        <v>0</v>
      </c>
      <c r="AT32" s="468">
        <v>0</v>
      </c>
      <c r="AU32" s="468">
        <v>64657601</v>
      </c>
      <c r="AV32" s="468">
        <v>28510600</v>
      </c>
      <c r="AW32" s="468">
        <v>29479836</v>
      </c>
      <c r="AX32" s="468">
        <v>49519100</v>
      </c>
      <c r="AY32" s="468">
        <v>2035600</v>
      </c>
      <c r="AZ32" s="469">
        <v>2035600</v>
      </c>
      <c r="BA32" s="467">
        <f t="shared" ref="BA32:BA37" si="60">+AC32+AE32+AG32+AI32+AK32+AM32+AO32+AQ32+AS32+AU32+AW32+AY32</f>
        <v>483639037</v>
      </c>
      <c r="BB32" s="467">
        <f t="shared" ref="BB32:BB37" si="61">+AC32+AE32+AG32+AI32+AK32+AM32+AO32+AQ32+AS32+AU32+AW32+AY32</f>
        <v>483639037</v>
      </c>
      <c r="BC32" s="467">
        <f t="shared" ref="BC32:BC37" si="62">+AD32+AF32+AH32+AJ32+AL32+AN32+AP32+AR32+AT32+AV32+AX32+AZ32</f>
        <v>467531300</v>
      </c>
      <c r="BD32" s="467">
        <f t="shared" ref="BD32:BD37" si="63">AC32+AE32+AG32+AI32+AK32+AM32+AO32+AQ32+AS32+AU32+AW32+AY32</f>
        <v>483639037</v>
      </c>
      <c r="BE32" s="467">
        <f t="shared" ref="BE32:BE37" si="64">AD32+AF32+AH32+AJ32+AL32+AN32++AP32+AR32+AT32+AV32+AX32+AZ32</f>
        <v>467531300</v>
      </c>
      <c r="BF32" s="470">
        <v>376030000</v>
      </c>
      <c r="BG32" s="468">
        <v>348906000</v>
      </c>
      <c r="BH32" s="468">
        <v>348906000</v>
      </c>
      <c r="BI32" s="468">
        <v>0</v>
      </c>
      <c r="BJ32" s="468">
        <v>0</v>
      </c>
      <c r="BK32" s="468">
        <v>0</v>
      </c>
      <c r="BL32" s="468">
        <v>0</v>
      </c>
      <c r="BM32" s="468">
        <v>0</v>
      </c>
      <c r="BN32" s="468"/>
      <c r="BO32" s="468">
        <v>0</v>
      </c>
      <c r="BP32" s="468"/>
      <c r="BQ32" s="468">
        <v>0</v>
      </c>
      <c r="BR32" s="468"/>
      <c r="BS32" s="468">
        <v>0</v>
      </c>
      <c r="BT32" s="468"/>
      <c r="BU32" s="468">
        <v>0</v>
      </c>
      <c r="BV32" s="468"/>
      <c r="BW32" s="468">
        <v>0</v>
      </c>
      <c r="BX32" s="468"/>
      <c r="BY32" s="468">
        <v>0</v>
      </c>
      <c r="BZ32" s="468"/>
      <c r="CA32" s="468">
        <v>27124000</v>
      </c>
      <c r="CB32" s="468"/>
      <c r="CC32" s="468">
        <v>0</v>
      </c>
      <c r="CD32" s="469"/>
      <c r="CE32" s="467">
        <f t="shared" si="37"/>
        <v>376030000</v>
      </c>
      <c r="CF32" s="472">
        <f t="shared" si="38"/>
        <v>348906000</v>
      </c>
      <c r="CG32" s="472">
        <f>+BH32+BJ32+BL32+BN32+BP32+BR32+BT32+BV32+BX32+BZ32+CB32+CD32</f>
        <v>348906000</v>
      </c>
      <c r="CH32" s="472">
        <f t="shared" si="58"/>
        <v>376030000</v>
      </c>
      <c r="CI32" s="472">
        <f t="shared" si="58"/>
        <v>348906000</v>
      </c>
      <c r="CJ32" s="468">
        <v>600000000</v>
      </c>
      <c r="CK32" s="468"/>
      <c r="CL32" s="468"/>
      <c r="CM32" s="468"/>
      <c r="CN32" s="468"/>
      <c r="CO32" s="468"/>
      <c r="CP32" s="468"/>
      <c r="CQ32" s="468"/>
      <c r="CR32" s="468"/>
      <c r="CS32" s="468"/>
      <c r="CT32" s="468"/>
      <c r="CU32" s="468"/>
      <c r="CV32" s="468"/>
      <c r="CW32" s="468"/>
      <c r="CX32" s="468"/>
      <c r="CY32" s="468"/>
      <c r="CZ32" s="468"/>
      <c r="DA32" s="468"/>
      <c r="DB32" s="468"/>
      <c r="DC32" s="468"/>
      <c r="DD32" s="468"/>
      <c r="DE32" s="468"/>
      <c r="DF32" s="468"/>
      <c r="DG32" s="468"/>
      <c r="DH32" s="468"/>
      <c r="DI32" s="471"/>
      <c r="DJ32" s="472"/>
      <c r="DK32" s="472"/>
      <c r="DL32" s="472"/>
      <c r="DM32" s="472"/>
      <c r="DN32" s="468">
        <v>350000000</v>
      </c>
      <c r="DO32" s="468"/>
      <c r="DP32" s="468"/>
      <c r="DQ32" s="468"/>
      <c r="DR32" s="468"/>
      <c r="DS32" s="468"/>
      <c r="DT32" s="468"/>
      <c r="DU32" s="468"/>
      <c r="DV32" s="468"/>
      <c r="DW32" s="468"/>
      <c r="DX32" s="468"/>
      <c r="DY32" s="468"/>
      <c r="DZ32" s="468"/>
      <c r="EA32" s="468"/>
      <c r="EB32" s="468"/>
      <c r="EC32" s="468"/>
      <c r="ED32" s="468"/>
      <c r="EE32" s="468"/>
      <c r="EF32" s="468"/>
      <c r="EG32" s="468"/>
      <c r="EH32" s="468"/>
      <c r="EI32" s="468"/>
      <c r="EJ32" s="468"/>
      <c r="EK32" s="468"/>
      <c r="EL32" s="468"/>
      <c r="EM32" s="471"/>
      <c r="EN32" s="472"/>
      <c r="EO32" s="472"/>
      <c r="EP32" s="472"/>
      <c r="EQ32" s="473"/>
      <c r="ER32" s="634" t="s">
        <v>69</v>
      </c>
      <c r="ES32" s="555">
        <f t="shared" ref="ES32:ES33" si="65">+CG32/CF32</f>
        <v>1</v>
      </c>
      <c r="ET32" s="555">
        <f>+CI32/CH32</f>
        <v>0.92786745738371934</v>
      </c>
      <c r="EU32" s="555">
        <f t="shared" si="42"/>
        <v>0.98434546700526793</v>
      </c>
      <c r="EV32" s="555">
        <f t="shared" si="59"/>
        <v>0.52165597839706357</v>
      </c>
      <c r="EW32" s="838"/>
      <c r="EX32" s="858"/>
      <c r="EY32" s="831"/>
      <c r="EZ32" s="849"/>
      <c r="FA32" s="852"/>
    </row>
    <row r="33" spans="1:157" s="549" customFormat="1" ht="18.600000000000001" customHeight="1" x14ac:dyDescent="0.25">
      <c r="A33" s="776"/>
      <c r="B33" s="1093"/>
      <c r="C33" s="780"/>
      <c r="D33" s="1086"/>
      <c r="E33" s="1087"/>
      <c r="F33" s="475" t="s">
        <v>223</v>
      </c>
      <c r="G33" s="472">
        <f>+AA33+BD33+BF33+CJ33+DN33</f>
        <v>859669037</v>
      </c>
      <c r="H33" s="560"/>
      <c r="I33" s="470"/>
      <c r="J33" s="470"/>
      <c r="K33" s="484"/>
      <c r="L33" s="468"/>
      <c r="M33" s="484"/>
      <c r="N33" s="468"/>
      <c r="O33" s="484"/>
      <c r="P33" s="484"/>
      <c r="Q33" s="484"/>
      <c r="R33" s="484"/>
      <c r="S33" s="484"/>
      <c r="T33" s="484"/>
      <c r="U33" s="468"/>
      <c r="V33" s="471"/>
      <c r="W33" s="620"/>
      <c r="X33" s="467"/>
      <c r="Y33" s="467"/>
      <c r="Z33" s="467"/>
      <c r="AA33" s="467"/>
      <c r="AB33" s="468">
        <v>390000000</v>
      </c>
      <c r="AC33" s="468">
        <v>0</v>
      </c>
      <c r="AD33" s="468">
        <v>0</v>
      </c>
      <c r="AE33" s="468">
        <v>0</v>
      </c>
      <c r="AF33" s="468">
        <v>0</v>
      </c>
      <c r="AG33" s="468">
        <f>+SPI!F200</f>
        <v>12052966</v>
      </c>
      <c r="AH33" s="468">
        <f>+AG33</f>
        <v>12052966</v>
      </c>
      <c r="AI33" s="468">
        <v>38401767</v>
      </c>
      <c r="AJ33" s="468">
        <v>38401767</v>
      </c>
      <c r="AK33" s="468">
        <v>44436000</v>
      </c>
      <c r="AL33" s="468">
        <v>44436000</v>
      </c>
      <c r="AM33" s="468">
        <v>44436000</v>
      </c>
      <c r="AN33" s="468">
        <v>44436000</v>
      </c>
      <c r="AO33" s="468">
        <v>44436000</v>
      </c>
      <c r="AP33" s="468">
        <v>44436000</v>
      </c>
      <c r="AQ33" s="468">
        <v>44436000</v>
      </c>
      <c r="AR33" s="468">
        <v>44436000</v>
      </c>
      <c r="AS33" s="468">
        <v>44436000</v>
      </c>
      <c r="AT33" s="468">
        <v>44436000</v>
      </c>
      <c r="AU33" s="468">
        <v>44436000</v>
      </c>
      <c r="AV33" s="468">
        <v>44436000</v>
      </c>
      <c r="AW33" s="468">
        <v>76744201</v>
      </c>
      <c r="AX33" s="468">
        <v>42296000</v>
      </c>
      <c r="AY33" s="468">
        <v>89824103</v>
      </c>
      <c r="AZ33" s="468">
        <v>67925233</v>
      </c>
      <c r="BA33" s="467">
        <f t="shared" si="60"/>
        <v>483639037</v>
      </c>
      <c r="BB33" s="467">
        <f t="shared" si="61"/>
        <v>483639037</v>
      </c>
      <c r="BC33" s="467">
        <f t="shared" si="62"/>
        <v>427291966</v>
      </c>
      <c r="BD33" s="467">
        <f t="shared" si="63"/>
        <v>483639037</v>
      </c>
      <c r="BE33" s="467">
        <f t="shared" si="64"/>
        <v>427291966</v>
      </c>
      <c r="BF33" s="470">
        <v>376030000</v>
      </c>
      <c r="BG33" s="468">
        <v>0</v>
      </c>
      <c r="BH33" s="468">
        <v>0</v>
      </c>
      <c r="BI33" s="468">
        <v>5394100</v>
      </c>
      <c r="BJ33" s="468">
        <v>5394100</v>
      </c>
      <c r="BK33" s="468">
        <v>38806000</v>
      </c>
      <c r="BL33" s="468">
        <v>38605333</v>
      </c>
      <c r="BM33" s="468">
        <v>38806000</v>
      </c>
      <c r="BN33" s="468"/>
      <c r="BO33" s="468">
        <v>38806000</v>
      </c>
      <c r="BP33" s="468"/>
      <c r="BQ33" s="468">
        <v>38806000</v>
      </c>
      <c r="BR33" s="468"/>
      <c r="BS33" s="468">
        <v>38806000</v>
      </c>
      <c r="BT33" s="468"/>
      <c r="BU33" s="468">
        <v>38806000</v>
      </c>
      <c r="BV33" s="468"/>
      <c r="BW33" s="468">
        <v>38806000</v>
      </c>
      <c r="BX33" s="468"/>
      <c r="BY33" s="468">
        <v>38806000</v>
      </c>
      <c r="BZ33" s="468"/>
      <c r="CA33" s="468">
        <v>26634067</v>
      </c>
      <c r="CB33" s="468"/>
      <c r="CC33" s="468">
        <f>6429833+27124000</f>
        <v>33553833</v>
      </c>
      <c r="CD33" s="469"/>
      <c r="CE33" s="467">
        <f t="shared" si="37"/>
        <v>376030000</v>
      </c>
      <c r="CF33" s="472">
        <f t="shared" si="38"/>
        <v>44200100</v>
      </c>
      <c r="CG33" s="472">
        <f>+BH33+BJ33+BL33+BN33+BP33+BR33+BT33+BV33+BX33+BZ33+CB33+CD33</f>
        <v>43999433</v>
      </c>
      <c r="CH33" s="472">
        <f t="shared" si="58"/>
        <v>376030000</v>
      </c>
      <c r="CI33" s="472">
        <f t="shared" si="58"/>
        <v>43999433</v>
      </c>
      <c r="CJ33" s="468"/>
      <c r="CK33" s="468"/>
      <c r="CL33" s="468"/>
      <c r="CM33" s="468"/>
      <c r="CN33" s="468"/>
      <c r="CO33" s="468"/>
      <c r="CP33" s="468"/>
      <c r="CQ33" s="468"/>
      <c r="CR33" s="468"/>
      <c r="CS33" s="468"/>
      <c r="CT33" s="468"/>
      <c r="CU33" s="468"/>
      <c r="CV33" s="468"/>
      <c r="CW33" s="468"/>
      <c r="CX33" s="468"/>
      <c r="CY33" s="468"/>
      <c r="CZ33" s="468"/>
      <c r="DA33" s="468"/>
      <c r="DB33" s="468"/>
      <c r="DC33" s="468"/>
      <c r="DD33" s="468"/>
      <c r="DE33" s="468"/>
      <c r="DF33" s="468"/>
      <c r="DG33" s="468"/>
      <c r="DH33" s="468"/>
      <c r="DI33" s="471"/>
      <c r="DJ33" s="472"/>
      <c r="DK33" s="472"/>
      <c r="DL33" s="472"/>
      <c r="DM33" s="472"/>
      <c r="DN33" s="468"/>
      <c r="DO33" s="477"/>
      <c r="DP33" s="477"/>
      <c r="DQ33" s="477"/>
      <c r="DR33" s="477"/>
      <c r="DS33" s="477"/>
      <c r="DT33" s="477"/>
      <c r="DU33" s="477"/>
      <c r="DV33" s="477"/>
      <c r="DW33" s="477"/>
      <c r="DX33" s="477"/>
      <c r="DY33" s="477"/>
      <c r="DZ33" s="477"/>
      <c r="EA33" s="477"/>
      <c r="EB33" s="477"/>
      <c r="EC33" s="477"/>
      <c r="ED33" s="477"/>
      <c r="EE33" s="477"/>
      <c r="EF33" s="477"/>
      <c r="EG33" s="477"/>
      <c r="EH33" s="477"/>
      <c r="EI33" s="477"/>
      <c r="EJ33" s="477"/>
      <c r="EK33" s="477"/>
      <c r="EL33" s="477"/>
      <c r="EM33" s="478"/>
      <c r="EN33" s="476"/>
      <c r="EO33" s="476"/>
      <c r="EP33" s="476"/>
      <c r="EQ33" s="479"/>
      <c r="ER33" s="634">
        <f t="shared" ref="ER33:ER37" si="66">+BL33/BK33</f>
        <v>0.99482896974694635</v>
      </c>
      <c r="ES33" s="555">
        <f t="shared" si="65"/>
        <v>0.99546003289585316</v>
      </c>
      <c r="ET33" s="555">
        <f t="shared" ref="ET33" si="67">+CI33/CH33</f>
        <v>0.11701043267824375</v>
      </c>
      <c r="EU33" s="555">
        <f t="shared" si="42"/>
        <v>0.89286937243533726</v>
      </c>
      <c r="EV33" s="555">
        <f t="shared" si="59"/>
        <v>0.54822423364772177</v>
      </c>
      <c r="EW33" s="838"/>
      <c r="EX33" s="858"/>
      <c r="EY33" s="831"/>
      <c r="EZ33" s="849"/>
      <c r="FA33" s="852"/>
    </row>
    <row r="34" spans="1:157" s="548" customFormat="1" ht="18.600000000000001" customHeight="1" x14ac:dyDescent="0.25">
      <c r="A34" s="776"/>
      <c r="B34" s="1093"/>
      <c r="C34" s="780"/>
      <c r="D34" s="1086"/>
      <c r="E34" s="1087"/>
      <c r="F34" s="550" t="s">
        <v>42</v>
      </c>
      <c r="G34" s="631">
        <f>+AA34+BE34+CH34+CJ34+DN34</f>
        <v>7.1999999999999998E-3</v>
      </c>
      <c r="H34" s="621"/>
      <c r="I34" s="622"/>
      <c r="J34" s="622"/>
      <c r="K34" s="484"/>
      <c r="L34" s="623"/>
      <c r="M34" s="484"/>
      <c r="N34" s="623"/>
      <c r="O34" s="484"/>
      <c r="P34" s="484"/>
      <c r="Q34" s="484"/>
      <c r="R34" s="484"/>
      <c r="S34" s="484"/>
      <c r="T34" s="484"/>
      <c r="U34" s="623"/>
      <c r="V34" s="471"/>
      <c r="W34" s="624"/>
      <c r="X34" s="551"/>
      <c r="Y34" s="551"/>
      <c r="Z34" s="551"/>
      <c r="AA34" s="551"/>
      <c r="AB34" s="552">
        <v>7.1999999999999981E-3</v>
      </c>
      <c r="AC34" s="553">
        <f>+AD34</f>
        <v>3.5999999999999999E-3</v>
      </c>
      <c r="AD34" s="553">
        <v>3.5999999999999999E-3</v>
      </c>
      <c r="AE34" s="553">
        <v>0</v>
      </c>
      <c r="AF34" s="553">
        <v>0</v>
      </c>
      <c r="AG34" s="553">
        <v>1.7999999999999995E-3</v>
      </c>
      <c r="AH34" s="553">
        <v>1.7999999999999995E-3</v>
      </c>
      <c r="AI34" s="553">
        <v>0</v>
      </c>
      <c r="AJ34" s="554">
        <v>0</v>
      </c>
      <c r="AK34" s="554">
        <v>0</v>
      </c>
      <c r="AL34" s="554">
        <v>0</v>
      </c>
      <c r="AM34" s="555">
        <f>+AD34-AF34-AH34-AJ34</f>
        <v>1.8000000000000004E-3</v>
      </c>
      <c r="AN34" s="555">
        <v>0</v>
      </c>
      <c r="AO34" s="555">
        <v>0</v>
      </c>
      <c r="AP34" s="555">
        <v>1.8E-3</v>
      </c>
      <c r="AQ34" s="555">
        <v>0</v>
      </c>
      <c r="AR34" s="555">
        <v>0</v>
      </c>
      <c r="AS34" s="555">
        <v>0</v>
      </c>
      <c r="AT34" s="555">
        <v>0</v>
      </c>
      <c r="AU34" s="555">
        <v>0</v>
      </c>
      <c r="AV34" s="555">
        <v>0</v>
      </c>
      <c r="AW34" s="555">
        <v>0</v>
      </c>
      <c r="AX34" s="555">
        <v>0</v>
      </c>
      <c r="AY34" s="555">
        <v>0</v>
      </c>
      <c r="AZ34" s="556">
        <v>0</v>
      </c>
      <c r="BA34" s="557">
        <f t="shared" si="60"/>
        <v>7.1999999999999998E-3</v>
      </c>
      <c r="BB34" s="557">
        <f t="shared" si="61"/>
        <v>7.1999999999999998E-3</v>
      </c>
      <c r="BC34" s="557">
        <f t="shared" si="62"/>
        <v>7.1999999999999998E-3</v>
      </c>
      <c r="BD34" s="557">
        <f t="shared" si="63"/>
        <v>7.1999999999999998E-3</v>
      </c>
      <c r="BE34" s="557">
        <f t="shared" si="64"/>
        <v>7.1999999999999998E-3</v>
      </c>
      <c r="BF34" s="558">
        <v>0</v>
      </c>
      <c r="BG34" s="558">
        <v>0</v>
      </c>
      <c r="BH34" s="558">
        <v>0</v>
      </c>
      <c r="BI34" s="558">
        <v>0</v>
      </c>
      <c r="BJ34" s="558">
        <v>0</v>
      </c>
      <c r="BK34" s="558">
        <v>0</v>
      </c>
      <c r="BL34" s="483">
        <v>0</v>
      </c>
      <c r="BM34" s="558">
        <v>0</v>
      </c>
      <c r="BN34" s="483"/>
      <c r="BO34" s="558">
        <v>0</v>
      </c>
      <c r="BP34" s="483"/>
      <c r="BQ34" s="558">
        <v>0</v>
      </c>
      <c r="BR34" s="483"/>
      <c r="BS34" s="558">
        <v>0</v>
      </c>
      <c r="BT34" s="483"/>
      <c r="BU34" s="558">
        <v>0</v>
      </c>
      <c r="BV34" s="483"/>
      <c r="BW34" s="558">
        <v>0</v>
      </c>
      <c r="BX34" s="483"/>
      <c r="BY34" s="558">
        <v>0</v>
      </c>
      <c r="BZ34" s="483"/>
      <c r="CA34" s="558">
        <v>0</v>
      </c>
      <c r="CB34" s="483"/>
      <c r="CC34" s="558">
        <v>0</v>
      </c>
      <c r="CD34" s="488"/>
      <c r="CE34" s="557">
        <f t="shared" si="37"/>
        <v>0</v>
      </c>
      <c r="CF34" s="631">
        <f t="shared" si="38"/>
        <v>0</v>
      </c>
      <c r="CG34" s="631">
        <f>+BH34+BJ34+BL34+BN34+BP34+BR34+BT34+BV34+BX34+BZ34+CB34+CD34</f>
        <v>0</v>
      </c>
      <c r="CH34" s="631">
        <f t="shared" si="58"/>
        <v>0</v>
      </c>
      <c r="CI34" s="631">
        <f t="shared" si="58"/>
        <v>0</v>
      </c>
      <c r="CJ34" s="483"/>
      <c r="CK34" s="483"/>
      <c r="CL34" s="483"/>
      <c r="CM34" s="483"/>
      <c r="CN34" s="483"/>
      <c r="CO34" s="483"/>
      <c r="CP34" s="483"/>
      <c r="CQ34" s="483"/>
      <c r="CR34" s="483"/>
      <c r="CS34" s="483"/>
      <c r="CT34" s="483"/>
      <c r="CU34" s="483"/>
      <c r="CV34" s="483"/>
      <c r="CW34" s="483"/>
      <c r="CX34" s="483"/>
      <c r="CY34" s="483"/>
      <c r="CZ34" s="483"/>
      <c r="DA34" s="483"/>
      <c r="DB34" s="483"/>
      <c r="DC34" s="483"/>
      <c r="DD34" s="483"/>
      <c r="DE34" s="483"/>
      <c r="DF34" s="483"/>
      <c r="DG34" s="483"/>
      <c r="DH34" s="483"/>
      <c r="DI34" s="471"/>
      <c r="DJ34" s="472"/>
      <c r="DK34" s="472"/>
      <c r="DL34" s="472"/>
      <c r="DM34" s="472"/>
      <c r="DN34" s="483"/>
      <c r="DO34" s="483"/>
      <c r="DP34" s="483"/>
      <c r="DQ34" s="483"/>
      <c r="DR34" s="483"/>
      <c r="DS34" s="483"/>
      <c r="DT34" s="483"/>
      <c r="DU34" s="483"/>
      <c r="DV34" s="483"/>
      <c r="DW34" s="483"/>
      <c r="DX34" s="483"/>
      <c r="DY34" s="483"/>
      <c r="DZ34" s="483"/>
      <c r="EA34" s="483"/>
      <c r="EB34" s="483"/>
      <c r="EC34" s="483"/>
      <c r="ED34" s="483"/>
      <c r="EE34" s="483"/>
      <c r="EF34" s="483"/>
      <c r="EG34" s="483"/>
      <c r="EH34" s="483"/>
      <c r="EI34" s="483"/>
      <c r="EJ34" s="483"/>
      <c r="EK34" s="483"/>
      <c r="EL34" s="483"/>
      <c r="EM34" s="471"/>
      <c r="EN34" s="472"/>
      <c r="EO34" s="472"/>
      <c r="EP34" s="472"/>
      <c r="EQ34" s="473"/>
      <c r="ER34" s="634" t="s">
        <v>69</v>
      </c>
      <c r="ES34" s="555" t="s">
        <v>69</v>
      </c>
      <c r="ET34" s="555" t="s">
        <v>69</v>
      </c>
      <c r="EU34" s="555" t="s">
        <v>69</v>
      </c>
      <c r="EV34" s="555" t="s">
        <v>69</v>
      </c>
      <c r="EW34" s="838"/>
      <c r="EX34" s="858"/>
      <c r="EY34" s="831"/>
      <c r="EZ34" s="849"/>
      <c r="FA34" s="852"/>
    </row>
    <row r="35" spans="1:157" s="549" customFormat="1" ht="18.600000000000001" customHeight="1" x14ac:dyDescent="0.25">
      <c r="A35" s="776"/>
      <c r="B35" s="1093"/>
      <c r="C35" s="780"/>
      <c r="D35" s="1086"/>
      <c r="E35" s="1087"/>
      <c r="F35" s="435" t="s">
        <v>4</v>
      </c>
      <c r="G35" s="472">
        <f>+AA35+BE35+CH35+CJ35+DN35</f>
        <v>102143201</v>
      </c>
      <c r="H35" s="626"/>
      <c r="I35" s="627"/>
      <c r="J35" s="627"/>
      <c r="K35" s="484"/>
      <c r="L35" s="628"/>
      <c r="M35" s="484"/>
      <c r="N35" s="628"/>
      <c r="O35" s="484"/>
      <c r="P35" s="484"/>
      <c r="Q35" s="484"/>
      <c r="R35" s="484"/>
      <c r="S35" s="484"/>
      <c r="T35" s="484"/>
      <c r="U35" s="628"/>
      <c r="V35" s="471"/>
      <c r="W35" s="629"/>
      <c r="X35" s="559"/>
      <c r="Y35" s="559"/>
      <c r="Z35" s="559"/>
      <c r="AA35" s="559"/>
      <c r="AB35" s="560">
        <v>61903867</v>
      </c>
      <c r="AC35" s="468">
        <f>+AD35</f>
        <v>36540000</v>
      </c>
      <c r="AD35" s="468">
        <v>36540000</v>
      </c>
      <c r="AE35" s="468">
        <v>21003667</v>
      </c>
      <c r="AF35" s="468">
        <v>21003667</v>
      </c>
      <c r="AG35" s="468">
        <v>4360200</v>
      </c>
      <c r="AH35" s="468">
        <v>4360200</v>
      </c>
      <c r="AI35" s="468">
        <v>0</v>
      </c>
      <c r="AJ35" s="468">
        <v>0</v>
      </c>
      <c r="AK35" s="468">
        <v>0</v>
      </c>
      <c r="AL35" s="468">
        <v>0</v>
      </c>
      <c r="AM35" s="468">
        <v>0</v>
      </c>
      <c r="AN35" s="468">
        <v>0</v>
      </c>
      <c r="AO35" s="468">
        <v>0</v>
      </c>
      <c r="AP35" s="468">
        <v>0</v>
      </c>
      <c r="AQ35" s="468">
        <v>0</v>
      </c>
      <c r="AR35" s="468">
        <v>0</v>
      </c>
      <c r="AS35" s="468">
        <v>0</v>
      </c>
      <c r="AT35" s="468">
        <v>0</v>
      </c>
      <c r="AU35" s="468">
        <v>0</v>
      </c>
      <c r="AV35" s="468">
        <v>0</v>
      </c>
      <c r="AW35" s="468">
        <v>0</v>
      </c>
      <c r="AX35" s="468">
        <v>0</v>
      </c>
      <c r="AY35" s="468">
        <v>0</v>
      </c>
      <c r="AZ35" s="469">
        <v>0</v>
      </c>
      <c r="BA35" s="467">
        <f t="shared" si="60"/>
        <v>61903867</v>
      </c>
      <c r="BB35" s="467">
        <f t="shared" si="61"/>
        <v>61903867</v>
      </c>
      <c r="BC35" s="467">
        <f t="shared" si="62"/>
        <v>61903867</v>
      </c>
      <c r="BD35" s="467">
        <f t="shared" si="63"/>
        <v>61903867</v>
      </c>
      <c r="BE35" s="467">
        <f t="shared" si="64"/>
        <v>61903867</v>
      </c>
      <c r="BF35" s="470">
        <v>40239334</v>
      </c>
      <c r="BG35" s="468">
        <v>27313966</v>
      </c>
      <c r="BH35" s="468">
        <v>27313966</v>
      </c>
      <c r="BI35" s="468">
        <v>12925368</v>
      </c>
      <c r="BJ35" s="468">
        <v>1783333</v>
      </c>
      <c r="BK35" s="468">
        <v>0</v>
      </c>
      <c r="BL35" s="468">
        <v>2449700</v>
      </c>
      <c r="BM35" s="468">
        <v>0</v>
      </c>
      <c r="BN35" s="468"/>
      <c r="BO35" s="468">
        <v>0</v>
      </c>
      <c r="BP35" s="468"/>
      <c r="BQ35" s="468">
        <v>0</v>
      </c>
      <c r="BR35" s="468"/>
      <c r="BS35" s="468">
        <v>0</v>
      </c>
      <c r="BT35" s="468"/>
      <c r="BU35" s="468">
        <v>0</v>
      </c>
      <c r="BV35" s="468"/>
      <c r="BW35" s="468">
        <v>0</v>
      </c>
      <c r="BX35" s="468"/>
      <c r="BY35" s="468">
        <v>0</v>
      </c>
      <c r="BZ35" s="468"/>
      <c r="CA35" s="468">
        <v>0</v>
      </c>
      <c r="CB35" s="468"/>
      <c r="CC35" s="468">
        <v>0</v>
      </c>
      <c r="CD35" s="469"/>
      <c r="CE35" s="467">
        <f>+BG35+BI35+BK35+BM35+BO35+BQ35+BS35+BU35+BW35+BY35+CA35+CC35</f>
        <v>40239334</v>
      </c>
      <c r="CF35" s="472">
        <f t="shared" si="38"/>
        <v>40239334</v>
      </c>
      <c r="CG35" s="472">
        <f>+BH35+BJ35+BL35+BN35+BP35+BR35+BT35+BV35+BX35+BZ35+CB35+CD35</f>
        <v>31546999</v>
      </c>
      <c r="CH35" s="472">
        <f t="shared" si="58"/>
        <v>40239334</v>
      </c>
      <c r="CI35" s="472">
        <f t="shared" si="58"/>
        <v>31546999</v>
      </c>
      <c r="CJ35" s="468"/>
      <c r="CK35" s="468"/>
      <c r="CL35" s="468"/>
      <c r="CM35" s="468"/>
      <c r="CN35" s="468"/>
      <c r="CO35" s="468"/>
      <c r="CP35" s="468"/>
      <c r="CQ35" s="468"/>
      <c r="CR35" s="468"/>
      <c r="CS35" s="468"/>
      <c r="CT35" s="468"/>
      <c r="CU35" s="468"/>
      <c r="CV35" s="468"/>
      <c r="CW35" s="468"/>
      <c r="CX35" s="468"/>
      <c r="CY35" s="468"/>
      <c r="CZ35" s="468"/>
      <c r="DA35" s="468"/>
      <c r="DB35" s="468"/>
      <c r="DC35" s="468"/>
      <c r="DD35" s="468"/>
      <c r="DE35" s="468"/>
      <c r="DF35" s="468"/>
      <c r="DG35" s="468"/>
      <c r="DH35" s="468"/>
      <c r="DI35" s="471"/>
      <c r="DJ35" s="472"/>
      <c r="DK35" s="472"/>
      <c r="DL35" s="472"/>
      <c r="DM35" s="472"/>
      <c r="DN35" s="468"/>
      <c r="DO35" s="468"/>
      <c r="DP35" s="468"/>
      <c r="DQ35" s="468"/>
      <c r="DR35" s="468"/>
      <c r="DS35" s="468"/>
      <c r="DT35" s="468"/>
      <c r="DU35" s="468"/>
      <c r="DV35" s="468"/>
      <c r="DW35" s="468"/>
      <c r="DX35" s="468"/>
      <c r="DY35" s="468"/>
      <c r="DZ35" s="468"/>
      <c r="EA35" s="468"/>
      <c r="EB35" s="468"/>
      <c r="EC35" s="468"/>
      <c r="ED35" s="468"/>
      <c r="EE35" s="468"/>
      <c r="EF35" s="468"/>
      <c r="EG35" s="468"/>
      <c r="EH35" s="468"/>
      <c r="EI35" s="468"/>
      <c r="EJ35" s="468"/>
      <c r="EK35" s="468"/>
      <c r="EL35" s="468"/>
      <c r="EM35" s="471"/>
      <c r="EN35" s="472"/>
      <c r="EO35" s="472"/>
      <c r="EP35" s="472"/>
      <c r="EQ35" s="473"/>
      <c r="ER35" s="634" t="e">
        <f t="shared" si="66"/>
        <v>#DIV/0!</v>
      </c>
      <c r="ES35" s="555">
        <f t="shared" ref="ES35" si="68">+CG35/CF35</f>
        <v>0.78398412359409331</v>
      </c>
      <c r="ET35" s="555">
        <f>+CI35/CH35</f>
        <v>0.78398412359409331</v>
      </c>
      <c r="EU35" s="555">
        <f t="shared" ref="EU35:EU37" si="69">+(AA35+BE35+CG35)/(CF35+BD35+Z35)</f>
        <v>0.91490050326501904</v>
      </c>
      <c r="EV35" s="555">
        <f t="shared" ref="EV35:EV37" si="70">+(CI35+BE35+AA35)/G35</f>
        <v>0.91490050326501904</v>
      </c>
      <c r="EW35" s="838"/>
      <c r="EX35" s="858"/>
      <c r="EY35" s="831"/>
      <c r="EZ35" s="849"/>
      <c r="FA35" s="852"/>
    </row>
    <row r="36" spans="1:157" s="548" customFormat="1" ht="18.600000000000001" customHeight="1" thickBot="1" x14ac:dyDescent="0.3">
      <c r="A36" s="776"/>
      <c r="B36" s="1093"/>
      <c r="C36" s="780"/>
      <c r="D36" s="1086"/>
      <c r="E36" s="1087"/>
      <c r="F36" s="550" t="s">
        <v>43</v>
      </c>
      <c r="G36" s="692">
        <f>+G31+G34</f>
        <v>1</v>
      </c>
      <c r="H36" s="658">
        <f>+H31+H34</f>
        <v>0.125</v>
      </c>
      <c r="I36" s="693"/>
      <c r="J36" s="693"/>
      <c r="K36" s="659">
        <v>0.125</v>
      </c>
      <c r="L36" s="659">
        <v>0</v>
      </c>
      <c r="M36" s="659">
        <v>0.125</v>
      </c>
      <c r="N36" s="659">
        <v>0</v>
      </c>
      <c r="O36" s="659">
        <v>0.125</v>
      </c>
      <c r="P36" s="659">
        <f>+P31</f>
        <v>0.05</v>
      </c>
      <c r="Q36" s="659">
        <v>0.125</v>
      </c>
      <c r="R36" s="659">
        <f>+R31</f>
        <v>7.4999999999999997E-2</v>
      </c>
      <c r="S36" s="659">
        <v>0.125</v>
      </c>
      <c r="T36" s="659">
        <f>+T31</f>
        <v>7.5999999999999998E-2</v>
      </c>
      <c r="U36" s="659">
        <v>0.125</v>
      </c>
      <c r="V36" s="694">
        <v>0.1178</v>
      </c>
      <c r="W36" s="694">
        <f>+W31</f>
        <v>0.125</v>
      </c>
      <c r="X36" s="692">
        <f t="shared" ref="X36:AA36" si="71">+X31</f>
        <v>0.125</v>
      </c>
      <c r="Y36" s="692">
        <f t="shared" si="71"/>
        <v>0.1178</v>
      </c>
      <c r="Z36" s="692">
        <f t="shared" si="71"/>
        <v>0.125</v>
      </c>
      <c r="AA36" s="692">
        <f t="shared" si="71"/>
        <v>0.1178</v>
      </c>
      <c r="AB36" s="659">
        <f t="shared" ref="AB36:AL36" si="72">+AB31+AB34</f>
        <v>0.25719999999999998</v>
      </c>
      <c r="AC36" s="659">
        <f t="shared" si="72"/>
        <v>3.5999999999999999E-3</v>
      </c>
      <c r="AD36" s="659">
        <f t="shared" si="72"/>
        <v>3.5999999999999999E-3</v>
      </c>
      <c r="AE36" s="659">
        <f t="shared" si="72"/>
        <v>2.2700000000000001E-2</v>
      </c>
      <c r="AF36" s="659">
        <f t="shared" si="72"/>
        <v>2.2700000000000001E-2</v>
      </c>
      <c r="AG36" s="659">
        <f t="shared" si="72"/>
        <v>2.4500000000000001E-2</v>
      </c>
      <c r="AH36" s="659">
        <f t="shared" si="72"/>
        <v>2.4500000000000001E-2</v>
      </c>
      <c r="AI36" s="659">
        <f t="shared" si="72"/>
        <v>2.2700000000000001E-2</v>
      </c>
      <c r="AJ36" s="659">
        <f t="shared" si="72"/>
        <v>2.2700000000000001E-2</v>
      </c>
      <c r="AK36" s="659">
        <f t="shared" si="72"/>
        <v>2.2700000000000001E-2</v>
      </c>
      <c r="AL36" s="659">
        <f t="shared" si="72"/>
        <v>2.2700000000000001E-2</v>
      </c>
      <c r="AM36" s="659">
        <f t="shared" ref="AM36:AZ37" si="73">+AM31+AM34</f>
        <v>2.4500000000000001E-2</v>
      </c>
      <c r="AN36" s="659">
        <f t="shared" si="73"/>
        <v>2.2700000000000001E-2</v>
      </c>
      <c r="AO36" s="659">
        <f t="shared" si="73"/>
        <v>2.2700000000000001E-2</v>
      </c>
      <c r="AP36" s="659">
        <f t="shared" si="73"/>
        <v>2.4500000000000001E-2</v>
      </c>
      <c r="AQ36" s="659">
        <f t="shared" si="73"/>
        <v>2.2700000000000001E-2</v>
      </c>
      <c r="AR36" s="659">
        <f t="shared" si="73"/>
        <v>2.2700000000000001E-2</v>
      </c>
      <c r="AS36" s="659">
        <f t="shared" si="73"/>
        <v>2.2700000000000001E-2</v>
      </c>
      <c r="AT36" s="659">
        <f>+AT31+AT34</f>
        <v>2.2700000000000001E-2</v>
      </c>
      <c r="AU36" s="659">
        <f t="shared" si="73"/>
        <v>2.2700000000000001E-2</v>
      </c>
      <c r="AV36" s="659">
        <f t="shared" si="73"/>
        <v>2.2700000000000001E-2</v>
      </c>
      <c r="AW36" s="659">
        <f t="shared" si="73"/>
        <v>2.2700000000000001E-2</v>
      </c>
      <c r="AX36" s="659">
        <f t="shared" si="73"/>
        <v>2.2700000000000001E-2</v>
      </c>
      <c r="AY36" s="659">
        <f t="shared" si="73"/>
        <v>2.3E-2</v>
      </c>
      <c r="AZ36" s="695">
        <f t="shared" si="73"/>
        <v>2.3E-2</v>
      </c>
      <c r="BA36" s="696">
        <f t="shared" si="60"/>
        <v>0.25719999999999998</v>
      </c>
      <c r="BB36" s="696">
        <f t="shared" si="61"/>
        <v>0.25719999999999998</v>
      </c>
      <c r="BC36" s="696">
        <f t="shared" si="62"/>
        <v>0.25719999999999998</v>
      </c>
      <c r="BD36" s="696">
        <f t="shared" si="63"/>
        <v>0.25719999999999998</v>
      </c>
      <c r="BE36" s="696">
        <f t="shared" si="64"/>
        <v>0.25719999999999998</v>
      </c>
      <c r="BF36" s="693">
        <f>+BF31+BF34</f>
        <v>0.25</v>
      </c>
      <c r="BG36" s="693">
        <f>+BG31+BG34</f>
        <v>0</v>
      </c>
      <c r="BH36" s="693">
        <f t="shared" ref="BH36:CD36" si="74">+BH31+BH34</f>
        <v>0</v>
      </c>
      <c r="BI36" s="693">
        <f t="shared" si="74"/>
        <v>2.4E-2</v>
      </c>
      <c r="BJ36" s="693">
        <f t="shared" si="74"/>
        <v>2.4E-2</v>
      </c>
      <c r="BK36" s="693">
        <f t="shared" si="74"/>
        <v>2.4E-2</v>
      </c>
      <c r="BL36" s="693">
        <f t="shared" si="74"/>
        <v>2.4E-2</v>
      </c>
      <c r="BM36" s="693">
        <f t="shared" si="74"/>
        <v>2.4E-2</v>
      </c>
      <c r="BN36" s="693"/>
      <c r="BO36" s="693">
        <f t="shared" si="74"/>
        <v>2.4E-2</v>
      </c>
      <c r="BP36" s="693"/>
      <c r="BQ36" s="693">
        <f t="shared" si="74"/>
        <v>2.4E-2</v>
      </c>
      <c r="BR36" s="693"/>
      <c r="BS36" s="693">
        <f t="shared" si="74"/>
        <v>2.4E-2</v>
      </c>
      <c r="BT36" s="693"/>
      <c r="BU36" s="693">
        <f t="shared" si="74"/>
        <v>2.4E-2</v>
      </c>
      <c r="BV36" s="693"/>
      <c r="BW36" s="693">
        <f t="shared" si="74"/>
        <v>2.4E-2</v>
      </c>
      <c r="BX36" s="693"/>
      <c r="BY36" s="693">
        <f t="shared" si="74"/>
        <v>2.4E-2</v>
      </c>
      <c r="BZ36" s="693"/>
      <c r="CA36" s="693">
        <f t="shared" si="74"/>
        <v>2.4E-2</v>
      </c>
      <c r="CB36" s="693"/>
      <c r="CC36" s="693">
        <f t="shared" si="74"/>
        <v>0.01</v>
      </c>
      <c r="CD36" s="697"/>
      <c r="CE36" s="692">
        <f t="shared" ref="CE36:CI37" si="75">+CE31+CE34</f>
        <v>0.24999999999999997</v>
      </c>
      <c r="CF36" s="692">
        <f t="shared" si="38"/>
        <v>4.8000000000000001E-2</v>
      </c>
      <c r="CG36" s="692">
        <f t="shared" si="75"/>
        <v>4.8000000000000001E-2</v>
      </c>
      <c r="CH36" s="692">
        <f t="shared" si="75"/>
        <v>0.24999999999999997</v>
      </c>
      <c r="CI36" s="692">
        <f t="shared" si="75"/>
        <v>4.8000000000000001E-2</v>
      </c>
      <c r="CJ36" s="693">
        <v>0.25</v>
      </c>
      <c r="CK36" s="693">
        <f t="shared" ref="CK36:DM36" si="76">+CK31</f>
        <v>0</v>
      </c>
      <c r="CL36" s="693">
        <f t="shared" si="76"/>
        <v>0</v>
      </c>
      <c r="CM36" s="693">
        <f t="shared" si="76"/>
        <v>0</v>
      </c>
      <c r="CN36" s="693">
        <f t="shared" si="76"/>
        <v>0</v>
      </c>
      <c r="CO36" s="693">
        <f t="shared" si="76"/>
        <v>0</v>
      </c>
      <c r="CP36" s="693">
        <f t="shared" si="76"/>
        <v>0</v>
      </c>
      <c r="CQ36" s="693">
        <f t="shared" si="76"/>
        <v>0</v>
      </c>
      <c r="CR36" s="693">
        <f t="shared" si="76"/>
        <v>0</v>
      </c>
      <c r="CS36" s="693">
        <f t="shared" si="76"/>
        <v>0</v>
      </c>
      <c r="CT36" s="693">
        <f t="shared" si="76"/>
        <v>0</v>
      </c>
      <c r="CU36" s="693">
        <f t="shared" si="76"/>
        <v>0</v>
      </c>
      <c r="CV36" s="693">
        <f t="shared" si="76"/>
        <v>0</v>
      </c>
      <c r="CW36" s="693">
        <f t="shared" si="76"/>
        <v>0</v>
      </c>
      <c r="CX36" s="693">
        <f t="shared" si="76"/>
        <v>0</v>
      </c>
      <c r="CY36" s="693">
        <f t="shared" si="76"/>
        <v>0</v>
      </c>
      <c r="CZ36" s="693">
        <f t="shared" si="76"/>
        <v>0</v>
      </c>
      <c r="DA36" s="693">
        <f t="shared" si="76"/>
        <v>0</v>
      </c>
      <c r="DB36" s="693">
        <f t="shared" si="76"/>
        <v>0</v>
      </c>
      <c r="DC36" s="693">
        <f t="shared" si="76"/>
        <v>0</v>
      </c>
      <c r="DD36" s="693">
        <f t="shared" si="76"/>
        <v>0</v>
      </c>
      <c r="DE36" s="693">
        <f t="shared" si="76"/>
        <v>0</v>
      </c>
      <c r="DF36" s="693">
        <f t="shared" si="76"/>
        <v>0</v>
      </c>
      <c r="DG36" s="693">
        <f t="shared" si="76"/>
        <v>0</v>
      </c>
      <c r="DH36" s="693">
        <f t="shared" si="76"/>
        <v>0</v>
      </c>
      <c r="DI36" s="693">
        <f t="shared" si="76"/>
        <v>0</v>
      </c>
      <c r="DJ36" s="693">
        <f t="shared" si="76"/>
        <v>0</v>
      </c>
      <c r="DK36" s="693">
        <f t="shared" si="76"/>
        <v>0</v>
      </c>
      <c r="DL36" s="693">
        <f t="shared" si="76"/>
        <v>0</v>
      </c>
      <c r="DM36" s="693">
        <f t="shared" si="76"/>
        <v>0</v>
      </c>
      <c r="DN36" s="693">
        <v>0.125</v>
      </c>
      <c r="DO36" s="490"/>
      <c r="DP36" s="490"/>
      <c r="DQ36" s="490"/>
      <c r="DR36" s="490"/>
      <c r="DS36" s="490"/>
      <c r="DT36" s="490"/>
      <c r="DU36" s="490"/>
      <c r="DV36" s="490"/>
      <c r="DW36" s="490"/>
      <c r="DX36" s="490"/>
      <c r="DY36" s="490"/>
      <c r="DZ36" s="490"/>
      <c r="EA36" s="490"/>
      <c r="EB36" s="490"/>
      <c r="EC36" s="490"/>
      <c r="ED36" s="490"/>
      <c r="EE36" s="490"/>
      <c r="EF36" s="490"/>
      <c r="EG36" s="490"/>
      <c r="EH36" s="490"/>
      <c r="EI36" s="490"/>
      <c r="EJ36" s="490"/>
      <c r="EK36" s="490"/>
      <c r="EL36" s="490"/>
      <c r="EM36" s="491"/>
      <c r="EN36" s="489"/>
      <c r="EO36" s="489"/>
      <c r="EP36" s="489"/>
      <c r="EQ36" s="492"/>
      <c r="ER36" s="632">
        <f t="shared" si="66"/>
        <v>1</v>
      </c>
      <c r="ES36" s="633">
        <f>+CG36/CF36</f>
        <v>1</v>
      </c>
      <c r="ET36" s="633">
        <f>+CI36/CH36</f>
        <v>0.19200000000000003</v>
      </c>
      <c r="EU36" s="633">
        <f t="shared" si="69"/>
        <v>0.9832635983263599</v>
      </c>
      <c r="EV36" s="633">
        <f t="shared" si="70"/>
        <v>0.42299999999999999</v>
      </c>
      <c r="EW36" s="838"/>
      <c r="EX36" s="858"/>
      <c r="EY36" s="831"/>
      <c r="EZ36" s="849"/>
      <c r="FA36" s="852"/>
    </row>
    <row r="37" spans="1:157" s="466" customFormat="1" ht="18.600000000000001" customHeight="1" thickBot="1" x14ac:dyDescent="0.3">
      <c r="A37" s="776"/>
      <c r="B37" s="1093"/>
      <c r="C37" s="780"/>
      <c r="D37" s="1086"/>
      <c r="E37" s="1087"/>
      <c r="F37" s="493" t="s">
        <v>45</v>
      </c>
      <c r="G37" s="677">
        <f>+G32+G35</f>
        <v>2144865501</v>
      </c>
      <c r="H37" s="678">
        <f>+H32+H35</f>
        <v>250000000</v>
      </c>
      <c r="I37" s="679"/>
      <c r="J37" s="679"/>
      <c r="K37" s="680">
        <v>250000000</v>
      </c>
      <c r="L37" s="681">
        <v>0</v>
      </c>
      <c r="M37" s="680">
        <v>250000000</v>
      </c>
      <c r="N37" s="681">
        <f>+N32</f>
        <v>201132000</v>
      </c>
      <c r="O37" s="680">
        <v>250000000</v>
      </c>
      <c r="P37" s="680">
        <f>+P32</f>
        <v>209100000</v>
      </c>
      <c r="Q37" s="680">
        <v>250000000</v>
      </c>
      <c r="R37" s="680">
        <f>+R32</f>
        <v>209100000</v>
      </c>
      <c r="S37" s="680">
        <f>+S32</f>
        <v>250000000</v>
      </c>
      <c r="T37" s="680">
        <f>+T32</f>
        <v>209100000</v>
      </c>
      <c r="U37" s="681">
        <v>250000000</v>
      </c>
      <c r="V37" s="682">
        <v>249161000</v>
      </c>
      <c r="W37" s="683">
        <f>+W32</f>
        <v>250000000</v>
      </c>
      <c r="X37" s="684">
        <f t="shared" ref="X37:AA37" si="77">+X32</f>
        <v>250000000</v>
      </c>
      <c r="Y37" s="684">
        <f t="shared" si="77"/>
        <v>249161000</v>
      </c>
      <c r="Z37" s="684">
        <f t="shared" si="77"/>
        <v>250000000</v>
      </c>
      <c r="AA37" s="684">
        <f t="shared" si="77"/>
        <v>249161000</v>
      </c>
      <c r="AB37" s="681">
        <f>+AB32+AB35</f>
        <v>451903867</v>
      </c>
      <c r="AC37" s="681">
        <f>+AC32+AC35</f>
        <v>36540000</v>
      </c>
      <c r="AD37" s="681">
        <f>+AD32+AD35</f>
        <v>36540000</v>
      </c>
      <c r="AE37" s="681">
        <f t="shared" ref="AE37:AJ37" si="78">+AE32+AE35</f>
        <v>309296667</v>
      </c>
      <c r="AF37" s="681">
        <f t="shared" si="78"/>
        <v>309296667</v>
      </c>
      <c r="AG37" s="681">
        <f t="shared" si="78"/>
        <v>103533200</v>
      </c>
      <c r="AH37" s="681">
        <f t="shared" si="78"/>
        <v>103533200</v>
      </c>
      <c r="AI37" s="681">
        <f t="shared" si="78"/>
        <v>0</v>
      </c>
      <c r="AJ37" s="681">
        <f t="shared" si="78"/>
        <v>0</v>
      </c>
      <c r="AK37" s="681">
        <f>+AK32+AK35</f>
        <v>0</v>
      </c>
      <c r="AL37" s="681">
        <f>+AL32+AL35</f>
        <v>0</v>
      </c>
      <c r="AM37" s="681">
        <f t="shared" ref="AM37:AV37" si="79">+AM32+AM35</f>
        <v>0</v>
      </c>
      <c r="AN37" s="681">
        <f t="shared" si="79"/>
        <v>0</v>
      </c>
      <c r="AO37" s="681">
        <f t="shared" si="79"/>
        <v>0</v>
      </c>
      <c r="AP37" s="681">
        <f t="shared" si="79"/>
        <v>0</v>
      </c>
      <c r="AQ37" s="681">
        <f t="shared" si="79"/>
        <v>0</v>
      </c>
      <c r="AR37" s="681">
        <f t="shared" si="79"/>
        <v>0</v>
      </c>
      <c r="AS37" s="681">
        <f>+AS32+AS35</f>
        <v>0</v>
      </c>
      <c r="AT37" s="681">
        <f>+AT32+AT35</f>
        <v>0</v>
      </c>
      <c r="AU37" s="681">
        <f t="shared" si="79"/>
        <v>64657601</v>
      </c>
      <c r="AV37" s="681">
        <f t="shared" si="79"/>
        <v>28510600</v>
      </c>
      <c r="AW37" s="681">
        <f>+AW32+AW35</f>
        <v>29479836</v>
      </c>
      <c r="AX37" s="681">
        <f>+AX32+AX35</f>
        <v>49519100</v>
      </c>
      <c r="AY37" s="681">
        <f t="shared" si="73"/>
        <v>2035600</v>
      </c>
      <c r="AZ37" s="685">
        <f t="shared" ref="AZ37" si="80">+AZ32+AZ35</f>
        <v>2035600</v>
      </c>
      <c r="BA37" s="684">
        <f t="shared" si="60"/>
        <v>545542904</v>
      </c>
      <c r="BB37" s="684">
        <f t="shared" si="61"/>
        <v>545542904</v>
      </c>
      <c r="BC37" s="684">
        <f t="shared" si="62"/>
        <v>529435167</v>
      </c>
      <c r="BD37" s="684">
        <f t="shared" si="63"/>
        <v>545542904</v>
      </c>
      <c r="BE37" s="684">
        <f t="shared" si="64"/>
        <v>529435167</v>
      </c>
      <c r="BF37" s="686">
        <f>+BF32+BF35</f>
        <v>416269334</v>
      </c>
      <c r="BG37" s="686">
        <f>+BG32+BG35</f>
        <v>376219966</v>
      </c>
      <c r="BH37" s="686">
        <f t="shared" ref="BH37:CD37" si="81">+BH32+BH35</f>
        <v>376219966</v>
      </c>
      <c r="BI37" s="686">
        <f t="shared" si="81"/>
        <v>12925368</v>
      </c>
      <c r="BJ37" s="686">
        <f t="shared" si="81"/>
        <v>1783333</v>
      </c>
      <c r="BK37" s="686">
        <f t="shared" si="81"/>
        <v>0</v>
      </c>
      <c r="BL37" s="686">
        <f t="shared" si="81"/>
        <v>2449700</v>
      </c>
      <c r="BM37" s="686">
        <f t="shared" si="81"/>
        <v>0</v>
      </c>
      <c r="BN37" s="686"/>
      <c r="BO37" s="686">
        <f t="shared" si="81"/>
        <v>0</v>
      </c>
      <c r="BP37" s="686"/>
      <c r="BQ37" s="686">
        <f t="shared" si="81"/>
        <v>0</v>
      </c>
      <c r="BR37" s="686"/>
      <c r="BS37" s="686">
        <f t="shared" si="81"/>
        <v>0</v>
      </c>
      <c r="BT37" s="686"/>
      <c r="BU37" s="686">
        <f t="shared" si="81"/>
        <v>0</v>
      </c>
      <c r="BV37" s="686"/>
      <c r="BW37" s="686">
        <f t="shared" si="81"/>
        <v>0</v>
      </c>
      <c r="BX37" s="686"/>
      <c r="BY37" s="686">
        <f t="shared" si="81"/>
        <v>0</v>
      </c>
      <c r="BZ37" s="686"/>
      <c r="CA37" s="686">
        <f t="shared" si="81"/>
        <v>27124000</v>
      </c>
      <c r="CB37" s="686"/>
      <c r="CC37" s="686">
        <f t="shared" si="81"/>
        <v>0</v>
      </c>
      <c r="CD37" s="698"/>
      <c r="CE37" s="684">
        <f t="shared" si="75"/>
        <v>416269334</v>
      </c>
      <c r="CF37" s="684">
        <f t="shared" si="38"/>
        <v>389145334</v>
      </c>
      <c r="CG37" s="684">
        <f t="shared" si="75"/>
        <v>380452999</v>
      </c>
      <c r="CH37" s="684">
        <f t="shared" si="75"/>
        <v>416269334</v>
      </c>
      <c r="CI37" s="684">
        <f t="shared" si="75"/>
        <v>380452999</v>
      </c>
      <c r="CJ37" s="686">
        <v>600000000</v>
      </c>
      <c r="CK37" s="681">
        <f t="shared" ref="CK37:DM37" si="82">+CK32</f>
        <v>0</v>
      </c>
      <c r="CL37" s="681">
        <f t="shared" si="82"/>
        <v>0</v>
      </c>
      <c r="CM37" s="681">
        <f t="shared" si="82"/>
        <v>0</v>
      </c>
      <c r="CN37" s="681">
        <f t="shared" si="82"/>
        <v>0</v>
      </c>
      <c r="CO37" s="681">
        <f t="shared" si="82"/>
        <v>0</v>
      </c>
      <c r="CP37" s="681">
        <f t="shared" si="82"/>
        <v>0</v>
      </c>
      <c r="CQ37" s="681">
        <f t="shared" si="82"/>
        <v>0</v>
      </c>
      <c r="CR37" s="681">
        <f t="shared" si="82"/>
        <v>0</v>
      </c>
      <c r="CS37" s="681">
        <f t="shared" si="82"/>
        <v>0</v>
      </c>
      <c r="CT37" s="681">
        <f t="shared" si="82"/>
        <v>0</v>
      </c>
      <c r="CU37" s="681">
        <f t="shared" si="82"/>
        <v>0</v>
      </c>
      <c r="CV37" s="681">
        <f t="shared" si="82"/>
        <v>0</v>
      </c>
      <c r="CW37" s="681">
        <f t="shared" si="82"/>
        <v>0</v>
      </c>
      <c r="CX37" s="681">
        <f t="shared" si="82"/>
        <v>0</v>
      </c>
      <c r="CY37" s="681">
        <f t="shared" si="82"/>
        <v>0</v>
      </c>
      <c r="CZ37" s="681">
        <f t="shared" si="82"/>
        <v>0</v>
      </c>
      <c r="DA37" s="681">
        <f t="shared" si="82"/>
        <v>0</v>
      </c>
      <c r="DB37" s="681">
        <f t="shared" si="82"/>
        <v>0</v>
      </c>
      <c r="DC37" s="681">
        <f t="shared" si="82"/>
        <v>0</v>
      </c>
      <c r="DD37" s="681">
        <f t="shared" si="82"/>
        <v>0</v>
      </c>
      <c r="DE37" s="681">
        <f t="shared" si="82"/>
        <v>0</v>
      </c>
      <c r="DF37" s="681">
        <f t="shared" si="82"/>
        <v>0</v>
      </c>
      <c r="DG37" s="681">
        <f t="shared" si="82"/>
        <v>0</v>
      </c>
      <c r="DH37" s="681">
        <f t="shared" si="82"/>
        <v>0</v>
      </c>
      <c r="DI37" s="681">
        <f t="shared" si="82"/>
        <v>0</v>
      </c>
      <c r="DJ37" s="681">
        <f t="shared" si="82"/>
        <v>0</v>
      </c>
      <c r="DK37" s="681">
        <f t="shared" si="82"/>
        <v>0</v>
      </c>
      <c r="DL37" s="681">
        <f t="shared" si="82"/>
        <v>0</v>
      </c>
      <c r="DM37" s="681">
        <f t="shared" si="82"/>
        <v>0</v>
      </c>
      <c r="DN37" s="683">
        <v>350000000</v>
      </c>
      <c r="DO37" s="691"/>
      <c r="DP37" s="561"/>
      <c r="DQ37" s="561"/>
      <c r="DR37" s="561"/>
      <c r="DS37" s="561"/>
      <c r="DT37" s="561"/>
      <c r="DU37" s="561"/>
      <c r="DV37" s="561"/>
      <c r="DW37" s="561"/>
      <c r="DX37" s="561"/>
      <c r="DY37" s="561"/>
      <c r="DZ37" s="561"/>
      <c r="EA37" s="561"/>
      <c r="EB37" s="561"/>
      <c r="EC37" s="561"/>
      <c r="ED37" s="561"/>
      <c r="EE37" s="561"/>
      <c r="EF37" s="561"/>
      <c r="EG37" s="561"/>
      <c r="EH37" s="561"/>
      <c r="EI37" s="561"/>
      <c r="EJ37" s="561"/>
      <c r="EK37" s="561"/>
      <c r="EL37" s="561"/>
      <c r="EM37" s="491"/>
      <c r="EN37" s="635"/>
      <c r="EO37" s="635"/>
      <c r="EP37" s="635"/>
      <c r="EQ37" s="492"/>
      <c r="ER37" s="658" t="e">
        <f t="shared" si="66"/>
        <v>#DIV/0!</v>
      </c>
      <c r="ES37" s="659">
        <f t="shared" ref="ES37" si="83">+CG37/CF37</f>
        <v>0.97766301111553355</v>
      </c>
      <c r="ET37" s="659">
        <f>+CI37/CH37</f>
        <v>0.91395874719899495</v>
      </c>
      <c r="EU37" s="659">
        <f t="shared" si="69"/>
        <v>0.97835795850958718</v>
      </c>
      <c r="EV37" s="659">
        <f t="shared" si="70"/>
        <v>0.54038314545113286</v>
      </c>
      <c r="EW37" s="839"/>
      <c r="EX37" s="859"/>
      <c r="EY37" s="831"/>
      <c r="EZ37" s="860"/>
      <c r="FA37" s="861"/>
    </row>
    <row r="38" spans="1:157" s="474" customFormat="1" ht="18.600000000000001" customHeight="1" x14ac:dyDescent="0.25">
      <c r="A38" s="771" t="s">
        <v>5</v>
      </c>
      <c r="B38" s="772"/>
      <c r="C38" s="772"/>
      <c r="D38" s="772"/>
      <c r="E38" s="772"/>
      <c r="F38" s="434" t="s">
        <v>44</v>
      </c>
      <c r="G38" s="699">
        <f>+G11+G18+G25+G32</f>
        <v>22124076546</v>
      </c>
      <c r="H38" s="699">
        <f t="shared" ref="H38:BS38" si="84">+H11+H18+H25+H32</f>
        <v>2410000000</v>
      </c>
      <c r="I38" s="699">
        <f t="shared" si="84"/>
        <v>0</v>
      </c>
      <c r="J38" s="699">
        <f t="shared" si="84"/>
        <v>0</v>
      </c>
      <c r="K38" s="699">
        <f t="shared" si="84"/>
        <v>2410000000</v>
      </c>
      <c r="L38" s="699">
        <f t="shared" si="84"/>
        <v>430855000</v>
      </c>
      <c r="M38" s="699">
        <f t="shared" si="84"/>
        <v>2410000000</v>
      </c>
      <c r="N38" s="699">
        <f t="shared" si="84"/>
        <v>1967968000</v>
      </c>
      <c r="O38" s="699">
        <f t="shared" si="84"/>
        <v>2410000000</v>
      </c>
      <c r="P38" s="699">
        <f t="shared" si="84"/>
        <v>1988602000</v>
      </c>
      <c r="Q38" s="699">
        <f t="shared" si="84"/>
        <v>2410000000</v>
      </c>
      <c r="R38" s="699">
        <f t="shared" si="84"/>
        <v>1988602000</v>
      </c>
      <c r="S38" s="699">
        <f t="shared" si="84"/>
        <v>2410000000</v>
      </c>
      <c r="T38" s="699">
        <f t="shared" si="84"/>
        <v>2178974000</v>
      </c>
      <c r="U38" s="699">
        <f t="shared" si="84"/>
        <v>2410000000</v>
      </c>
      <c r="V38" s="699">
        <f t="shared" si="84"/>
        <v>2398540480</v>
      </c>
      <c r="W38" s="699">
        <f t="shared" si="84"/>
        <v>2410000000</v>
      </c>
      <c r="X38" s="699">
        <f t="shared" si="84"/>
        <v>2410000000</v>
      </c>
      <c r="Y38" s="699">
        <f t="shared" si="84"/>
        <v>2398540480</v>
      </c>
      <c r="Z38" s="699">
        <f t="shared" si="84"/>
        <v>2410000000</v>
      </c>
      <c r="AA38" s="699">
        <f t="shared" si="84"/>
        <v>2398540480</v>
      </c>
      <c r="AB38" s="699">
        <f t="shared" si="84"/>
        <v>4564236000</v>
      </c>
      <c r="AC38" s="699">
        <f t="shared" si="84"/>
        <v>0</v>
      </c>
      <c r="AD38" s="699">
        <f t="shared" si="84"/>
        <v>0</v>
      </c>
      <c r="AE38" s="699">
        <f t="shared" si="84"/>
        <v>2641756000</v>
      </c>
      <c r="AF38" s="699">
        <f t="shared" si="84"/>
        <v>2641756000</v>
      </c>
      <c r="AG38" s="699">
        <f t="shared" si="84"/>
        <v>963878000</v>
      </c>
      <c r="AH38" s="699">
        <f t="shared" si="84"/>
        <v>963878000</v>
      </c>
      <c r="AI38" s="699">
        <f t="shared" si="84"/>
        <v>179072000</v>
      </c>
      <c r="AJ38" s="699">
        <f t="shared" si="84"/>
        <v>179072000</v>
      </c>
      <c r="AK38" s="699">
        <f t="shared" si="84"/>
        <v>24066000</v>
      </c>
      <c r="AL38" s="699">
        <f t="shared" si="84"/>
        <v>24066000</v>
      </c>
      <c r="AM38" s="699">
        <f t="shared" si="84"/>
        <v>333770000</v>
      </c>
      <c r="AN38" s="699">
        <f>+AN11+AN18+AN25+AN32</f>
        <v>277938000</v>
      </c>
      <c r="AO38" s="699">
        <f>+AO11+AO18+AO25+AO32</f>
        <v>13500000</v>
      </c>
      <c r="AP38" s="699">
        <f>+AP11+AP18+AP25+AP32</f>
        <v>3025600</v>
      </c>
      <c r="AQ38" s="699">
        <f t="shared" si="84"/>
        <v>13752000</v>
      </c>
      <c r="AR38" s="699">
        <f t="shared" si="84"/>
        <v>13752000</v>
      </c>
      <c r="AS38" s="699">
        <f t="shared" si="84"/>
        <v>471965633</v>
      </c>
      <c r="AT38" s="699">
        <f t="shared" si="84"/>
        <v>274630133</v>
      </c>
      <c r="AU38" s="699">
        <f t="shared" si="84"/>
        <v>113586101</v>
      </c>
      <c r="AV38" s="699">
        <f t="shared" si="84"/>
        <v>102055100</v>
      </c>
      <c r="AW38" s="699">
        <f t="shared" si="84"/>
        <v>36920836</v>
      </c>
      <c r="AX38" s="699">
        <f t="shared" si="84"/>
        <v>109417100</v>
      </c>
      <c r="AY38" s="699">
        <f t="shared" si="84"/>
        <v>85530567</v>
      </c>
      <c r="AZ38" s="699">
        <f t="shared" si="84"/>
        <v>80444133</v>
      </c>
      <c r="BA38" s="699">
        <f>+BA11+BA18+BA25+BA32</f>
        <v>4877797137</v>
      </c>
      <c r="BB38" s="699">
        <f t="shared" si="26"/>
        <v>4792266570</v>
      </c>
      <c r="BC38" s="699">
        <f t="shared" si="84"/>
        <v>4670034066</v>
      </c>
      <c r="BD38" s="699">
        <f t="shared" si="84"/>
        <v>4877797137</v>
      </c>
      <c r="BE38" s="699">
        <f t="shared" si="84"/>
        <v>4670034066</v>
      </c>
      <c r="BF38" s="699">
        <f>+BF11+BF18+BF25+BF32</f>
        <v>6265502000</v>
      </c>
      <c r="BG38" s="699">
        <f t="shared" si="84"/>
        <v>5977658000</v>
      </c>
      <c r="BH38" s="699">
        <f t="shared" si="84"/>
        <v>5977658000</v>
      </c>
      <c r="BI38" s="699">
        <f t="shared" si="84"/>
        <v>8000000</v>
      </c>
      <c r="BJ38" s="699">
        <f t="shared" si="84"/>
        <v>0</v>
      </c>
      <c r="BK38" s="699">
        <f t="shared" si="84"/>
        <v>26862000</v>
      </c>
      <c r="BL38" s="699">
        <f t="shared" si="84"/>
        <v>0</v>
      </c>
      <c r="BM38" s="699">
        <f t="shared" si="84"/>
        <v>31304000</v>
      </c>
      <c r="BN38" s="699"/>
      <c r="BO38" s="699">
        <f t="shared" si="84"/>
        <v>27391000</v>
      </c>
      <c r="BP38" s="699"/>
      <c r="BQ38" s="699">
        <f t="shared" si="84"/>
        <v>0</v>
      </c>
      <c r="BR38" s="699"/>
      <c r="BS38" s="699">
        <f t="shared" si="84"/>
        <v>0</v>
      </c>
      <c r="BT38" s="699"/>
      <c r="BU38" s="699">
        <f t="shared" ref="BT38:DN38" si="85">+BU11+BU18+BU25+BU32</f>
        <v>0</v>
      </c>
      <c r="BV38" s="699"/>
      <c r="BW38" s="699">
        <f t="shared" si="85"/>
        <v>0</v>
      </c>
      <c r="BX38" s="699"/>
      <c r="BY38" s="699">
        <f t="shared" si="85"/>
        <v>0</v>
      </c>
      <c r="BZ38" s="699"/>
      <c r="CA38" s="699">
        <f t="shared" si="85"/>
        <v>194287000</v>
      </c>
      <c r="CB38" s="699"/>
      <c r="CC38" s="699">
        <f t="shared" ref="CC38" si="86">+CC11+CC18+CC25+CC32</f>
        <v>0</v>
      </c>
      <c r="CD38" s="699"/>
      <c r="CE38" s="699">
        <f t="shared" si="85"/>
        <v>6265502000</v>
      </c>
      <c r="CF38" s="699">
        <f t="shared" si="85"/>
        <v>6012520000</v>
      </c>
      <c r="CG38" s="699">
        <f t="shared" si="85"/>
        <v>5977658000</v>
      </c>
      <c r="CH38" s="699">
        <f t="shared" si="85"/>
        <v>6265502000</v>
      </c>
      <c r="CI38" s="699">
        <f t="shared" si="85"/>
        <v>5977658000</v>
      </c>
      <c r="CJ38" s="699">
        <f t="shared" si="85"/>
        <v>6150000000</v>
      </c>
      <c r="CK38" s="699">
        <f t="shared" si="85"/>
        <v>0</v>
      </c>
      <c r="CL38" s="699">
        <f t="shared" si="85"/>
        <v>0</v>
      </c>
      <c r="CM38" s="699">
        <f t="shared" si="85"/>
        <v>0</v>
      </c>
      <c r="CN38" s="699">
        <f t="shared" si="85"/>
        <v>0</v>
      </c>
      <c r="CO38" s="699">
        <f t="shared" si="85"/>
        <v>0</v>
      </c>
      <c r="CP38" s="699">
        <f t="shared" si="85"/>
        <v>0</v>
      </c>
      <c r="CQ38" s="699">
        <f t="shared" si="85"/>
        <v>0</v>
      </c>
      <c r="CR38" s="699">
        <f t="shared" si="85"/>
        <v>0</v>
      </c>
      <c r="CS38" s="699">
        <f t="shared" si="85"/>
        <v>0</v>
      </c>
      <c r="CT38" s="699">
        <f t="shared" si="85"/>
        <v>0</v>
      </c>
      <c r="CU38" s="699">
        <f t="shared" si="85"/>
        <v>0</v>
      </c>
      <c r="CV38" s="699">
        <f t="shared" si="85"/>
        <v>0</v>
      </c>
      <c r="CW38" s="699">
        <f t="shared" si="85"/>
        <v>0</v>
      </c>
      <c r="CX38" s="699">
        <f t="shared" si="85"/>
        <v>0</v>
      </c>
      <c r="CY38" s="699">
        <f t="shared" si="85"/>
        <v>0</v>
      </c>
      <c r="CZ38" s="699">
        <f t="shared" si="85"/>
        <v>0</v>
      </c>
      <c r="DA38" s="699">
        <f t="shared" si="85"/>
        <v>0</v>
      </c>
      <c r="DB38" s="699">
        <f t="shared" si="85"/>
        <v>0</v>
      </c>
      <c r="DC38" s="699">
        <f t="shared" si="85"/>
        <v>0</v>
      </c>
      <c r="DD38" s="699">
        <f t="shared" si="85"/>
        <v>0</v>
      </c>
      <c r="DE38" s="699">
        <f t="shared" si="85"/>
        <v>0</v>
      </c>
      <c r="DF38" s="699">
        <f t="shared" si="85"/>
        <v>0</v>
      </c>
      <c r="DG38" s="699">
        <f t="shared" si="85"/>
        <v>0</v>
      </c>
      <c r="DH38" s="699">
        <f t="shared" si="85"/>
        <v>0</v>
      </c>
      <c r="DI38" s="699">
        <f t="shared" si="85"/>
        <v>0</v>
      </c>
      <c r="DJ38" s="699">
        <f t="shared" si="85"/>
        <v>0</v>
      </c>
      <c r="DK38" s="699">
        <f t="shared" si="85"/>
        <v>0</v>
      </c>
      <c r="DL38" s="699">
        <f t="shared" si="85"/>
        <v>0</v>
      </c>
      <c r="DM38" s="699">
        <f t="shared" si="85"/>
        <v>0</v>
      </c>
      <c r="DN38" s="699">
        <f t="shared" si="85"/>
        <v>2640000000</v>
      </c>
      <c r="DO38" s="562"/>
      <c r="DP38" s="562"/>
      <c r="DQ38" s="562"/>
      <c r="DR38" s="562"/>
      <c r="DS38" s="562"/>
      <c r="DT38" s="562"/>
      <c r="DU38" s="562"/>
      <c r="DV38" s="562"/>
      <c r="DW38" s="562"/>
      <c r="DX38" s="562"/>
      <c r="DY38" s="562"/>
      <c r="DZ38" s="562"/>
      <c r="EA38" s="562"/>
      <c r="EB38" s="562"/>
      <c r="EC38" s="562"/>
      <c r="ED38" s="562"/>
      <c r="EE38" s="562"/>
      <c r="EF38" s="562"/>
      <c r="EG38" s="562"/>
      <c r="EH38" s="562"/>
      <c r="EI38" s="562"/>
      <c r="EJ38" s="562"/>
      <c r="EK38" s="562"/>
      <c r="EL38" s="562"/>
      <c r="EM38" s="562"/>
      <c r="EN38" s="562"/>
      <c r="EO38" s="562"/>
      <c r="EP38" s="562"/>
      <c r="EQ38" s="563"/>
      <c r="ER38" s="702"/>
      <c r="ES38" s="703"/>
      <c r="ET38" s="704"/>
      <c r="EU38" s="704"/>
      <c r="EV38" s="704"/>
      <c r="EW38" s="704"/>
      <c r="EX38" s="704"/>
      <c r="EY38" s="704"/>
      <c r="EZ38" s="704"/>
      <c r="FA38" s="705"/>
    </row>
    <row r="39" spans="1:157" s="474" customFormat="1" ht="18.600000000000001" customHeight="1" x14ac:dyDescent="0.25">
      <c r="A39" s="771"/>
      <c r="B39" s="772"/>
      <c r="C39" s="772"/>
      <c r="D39" s="772"/>
      <c r="E39" s="772"/>
      <c r="F39" s="435" t="s">
        <v>46</v>
      </c>
      <c r="G39" s="700">
        <f>+G14+G21+G28+G35</f>
        <v>1342414577</v>
      </c>
      <c r="H39" s="700">
        <f t="shared" ref="H39:BS39" si="87">+H14+H21+H28+H35</f>
        <v>0</v>
      </c>
      <c r="I39" s="700">
        <f t="shared" si="87"/>
        <v>0</v>
      </c>
      <c r="J39" s="700">
        <f t="shared" si="87"/>
        <v>0</v>
      </c>
      <c r="K39" s="700">
        <f t="shared" si="87"/>
        <v>0</v>
      </c>
      <c r="L39" s="700">
        <f t="shared" si="87"/>
        <v>0</v>
      </c>
      <c r="M39" s="700">
        <f t="shared" si="87"/>
        <v>0</v>
      </c>
      <c r="N39" s="700">
        <f t="shared" si="87"/>
        <v>0</v>
      </c>
      <c r="O39" s="700">
        <f t="shared" si="87"/>
        <v>0</v>
      </c>
      <c r="P39" s="700">
        <f t="shared" si="87"/>
        <v>0</v>
      </c>
      <c r="Q39" s="700">
        <f t="shared" si="87"/>
        <v>0</v>
      </c>
      <c r="R39" s="700">
        <f t="shared" si="87"/>
        <v>0</v>
      </c>
      <c r="S39" s="700">
        <f t="shared" si="87"/>
        <v>0</v>
      </c>
      <c r="T39" s="700">
        <f t="shared" si="87"/>
        <v>0</v>
      </c>
      <c r="U39" s="700">
        <f t="shared" si="87"/>
        <v>0</v>
      </c>
      <c r="V39" s="700">
        <f t="shared" si="87"/>
        <v>0</v>
      </c>
      <c r="W39" s="700">
        <f t="shared" si="87"/>
        <v>0</v>
      </c>
      <c r="X39" s="700">
        <f t="shared" si="87"/>
        <v>0</v>
      </c>
      <c r="Y39" s="700">
        <f t="shared" si="87"/>
        <v>0</v>
      </c>
      <c r="Z39" s="700">
        <f t="shared" si="87"/>
        <v>0</v>
      </c>
      <c r="AA39" s="700">
        <f t="shared" si="87"/>
        <v>0</v>
      </c>
      <c r="AB39" s="700">
        <f t="shared" si="87"/>
        <v>724017139</v>
      </c>
      <c r="AC39" s="700">
        <f t="shared" si="87"/>
        <v>287863134</v>
      </c>
      <c r="AD39" s="700">
        <f t="shared" si="87"/>
        <v>287863134</v>
      </c>
      <c r="AE39" s="700">
        <f t="shared" si="87"/>
        <v>237472966</v>
      </c>
      <c r="AF39" s="700">
        <f t="shared" si="87"/>
        <v>237472966</v>
      </c>
      <c r="AG39" s="700">
        <f t="shared" si="87"/>
        <v>118740567</v>
      </c>
      <c r="AH39" s="700">
        <f t="shared" si="87"/>
        <v>118740567</v>
      </c>
      <c r="AI39" s="700">
        <f t="shared" si="87"/>
        <v>32518933</v>
      </c>
      <c r="AJ39" s="700">
        <f t="shared" si="87"/>
        <v>32518933</v>
      </c>
      <c r="AK39" s="700">
        <f t="shared" si="87"/>
        <v>16944400</v>
      </c>
      <c r="AL39" s="700">
        <f t="shared" si="87"/>
        <v>16944400</v>
      </c>
      <c r="AM39" s="700">
        <f t="shared" si="87"/>
        <v>23597497</v>
      </c>
      <c r="AN39" s="700">
        <f t="shared" si="87"/>
        <v>18880530</v>
      </c>
      <c r="AO39" s="700">
        <f t="shared" si="87"/>
        <v>2685600</v>
      </c>
      <c r="AP39" s="700">
        <f t="shared" ref="AP39" si="88">+AP14+AP21+AP28+AP35</f>
        <v>1902300</v>
      </c>
      <c r="AQ39" s="700">
        <f t="shared" si="87"/>
        <v>0</v>
      </c>
      <c r="AR39" s="700">
        <f t="shared" si="87"/>
        <v>2814667</v>
      </c>
      <c r="AS39" s="700">
        <f t="shared" si="87"/>
        <v>0</v>
      </c>
      <c r="AT39" s="700">
        <f t="shared" si="87"/>
        <v>2685600</v>
      </c>
      <c r="AU39" s="700">
        <f t="shared" si="87"/>
        <v>0</v>
      </c>
      <c r="AV39" s="700">
        <f t="shared" si="87"/>
        <v>0</v>
      </c>
      <c r="AW39" s="700">
        <f t="shared" si="87"/>
        <v>0</v>
      </c>
      <c r="AX39" s="700">
        <f t="shared" si="87"/>
        <v>0</v>
      </c>
      <c r="AY39" s="700">
        <f t="shared" si="87"/>
        <v>0</v>
      </c>
      <c r="AZ39" s="700">
        <f t="shared" si="87"/>
        <v>0</v>
      </c>
      <c r="BA39" s="700">
        <f t="shared" si="87"/>
        <v>719823097</v>
      </c>
      <c r="BB39" s="700">
        <f t="shared" si="26"/>
        <v>719823097</v>
      </c>
      <c r="BC39" s="700">
        <f>+BC14+BC21+BC28+BC35</f>
        <v>719823097</v>
      </c>
      <c r="BD39" s="700">
        <f t="shared" si="87"/>
        <v>719823097</v>
      </c>
      <c r="BE39" s="700">
        <f t="shared" si="87"/>
        <v>719823097</v>
      </c>
      <c r="BF39" s="700">
        <f t="shared" si="87"/>
        <v>622591480</v>
      </c>
      <c r="BG39" s="700">
        <f t="shared" si="87"/>
        <v>247267331</v>
      </c>
      <c r="BH39" s="700">
        <f t="shared" si="87"/>
        <v>247267331</v>
      </c>
      <c r="BI39" s="700">
        <f t="shared" si="87"/>
        <v>243025368</v>
      </c>
      <c r="BJ39" s="700">
        <f t="shared" si="87"/>
        <v>202589667</v>
      </c>
      <c r="BK39" s="700">
        <f t="shared" si="87"/>
        <v>132298781</v>
      </c>
      <c r="BL39" s="700">
        <f t="shared" si="87"/>
        <v>43808449</v>
      </c>
      <c r="BM39" s="700">
        <f t="shared" si="87"/>
        <v>0</v>
      </c>
      <c r="BN39" s="700"/>
      <c r="BO39" s="700">
        <f t="shared" si="87"/>
        <v>0</v>
      </c>
      <c r="BP39" s="700"/>
      <c r="BQ39" s="700">
        <f t="shared" si="87"/>
        <v>0</v>
      </c>
      <c r="BR39" s="700"/>
      <c r="BS39" s="700">
        <f t="shared" si="87"/>
        <v>0</v>
      </c>
      <c r="BT39" s="700"/>
      <c r="BU39" s="700">
        <f t="shared" ref="BT39:DN39" si="89">+BU14+BU21+BU28+BU35</f>
        <v>0</v>
      </c>
      <c r="BV39" s="700"/>
      <c r="BW39" s="700">
        <f t="shared" si="89"/>
        <v>0</v>
      </c>
      <c r="BX39" s="700"/>
      <c r="BY39" s="700">
        <f t="shared" si="89"/>
        <v>0</v>
      </c>
      <c r="BZ39" s="700"/>
      <c r="CA39" s="700">
        <f t="shared" si="89"/>
        <v>0</v>
      </c>
      <c r="CB39" s="700"/>
      <c r="CC39" s="700">
        <f t="shared" ref="CC39" si="90">+CC14+CC21+CC28+CC35</f>
        <v>0</v>
      </c>
      <c r="CD39" s="700"/>
      <c r="CE39" s="700">
        <f t="shared" si="89"/>
        <v>622591480</v>
      </c>
      <c r="CF39" s="700">
        <f t="shared" si="89"/>
        <v>622591480</v>
      </c>
      <c r="CG39" s="700">
        <f t="shared" si="89"/>
        <v>493665447</v>
      </c>
      <c r="CH39" s="700">
        <f t="shared" si="89"/>
        <v>622591480</v>
      </c>
      <c r="CI39" s="700">
        <f t="shared" si="89"/>
        <v>493665447</v>
      </c>
      <c r="CJ39" s="700">
        <f t="shared" si="89"/>
        <v>0</v>
      </c>
      <c r="CK39" s="700">
        <f t="shared" si="89"/>
        <v>0</v>
      </c>
      <c r="CL39" s="700">
        <f t="shared" si="89"/>
        <v>0</v>
      </c>
      <c r="CM39" s="700">
        <f t="shared" si="89"/>
        <v>0</v>
      </c>
      <c r="CN39" s="700">
        <f t="shared" si="89"/>
        <v>0</v>
      </c>
      <c r="CO39" s="700">
        <f t="shared" si="89"/>
        <v>0</v>
      </c>
      <c r="CP39" s="700">
        <f t="shared" si="89"/>
        <v>0</v>
      </c>
      <c r="CQ39" s="700">
        <f t="shared" si="89"/>
        <v>0</v>
      </c>
      <c r="CR39" s="700">
        <f t="shared" si="89"/>
        <v>0</v>
      </c>
      <c r="CS39" s="700">
        <f t="shared" si="89"/>
        <v>0</v>
      </c>
      <c r="CT39" s="700">
        <f t="shared" si="89"/>
        <v>0</v>
      </c>
      <c r="CU39" s="700">
        <f t="shared" si="89"/>
        <v>0</v>
      </c>
      <c r="CV39" s="700">
        <f t="shared" si="89"/>
        <v>0</v>
      </c>
      <c r="CW39" s="700">
        <f t="shared" si="89"/>
        <v>0</v>
      </c>
      <c r="CX39" s="700">
        <f t="shared" si="89"/>
        <v>0</v>
      </c>
      <c r="CY39" s="700">
        <f t="shared" si="89"/>
        <v>0</v>
      </c>
      <c r="CZ39" s="700">
        <f t="shared" si="89"/>
        <v>0</v>
      </c>
      <c r="DA39" s="700">
        <f t="shared" si="89"/>
        <v>0</v>
      </c>
      <c r="DB39" s="700">
        <f t="shared" si="89"/>
        <v>0</v>
      </c>
      <c r="DC39" s="700">
        <f t="shared" si="89"/>
        <v>0</v>
      </c>
      <c r="DD39" s="700">
        <f t="shared" si="89"/>
        <v>0</v>
      </c>
      <c r="DE39" s="700">
        <f t="shared" si="89"/>
        <v>0</v>
      </c>
      <c r="DF39" s="700">
        <f t="shared" si="89"/>
        <v>0</v>
      </c>
      <c r="DG39" s="700">
        <f t="shared" si="89"/>
        <v>0</v>
      </c>
      <c r="DH39" s="700">
        <f t="shared" si="89"/>
        <v>0</v>
      </c>
      <c r="DI39" s="700">
        <f t="shared" si="89"/>
        <v>0</v>
      </c>
      <c r="DJ39" s="700">
        <f t="shared" si="89"/>
        <v>0</v>
      </c>
      <c r="DK39" s="700">
        <f t="shared" si="89"/>
        <v>0</v>
      </c>
      <c r="DL39" s="700">
        <f t="shared" si="89"/>
        <v>0</v>
      </c>
      <c r="DM39" s="700">
        <f t="shared" si="89"/>
        <v>0</v>
      </c>
      <c r="DN39" s="700">
        <f t="shared" si="89"/>
        <v>0</v>
      </c>
      <c r="DO39" s="567"/>
      <c r="DP39" s="567"/>
      <c r="DQ39" s="567"/>
      <c r="DR39" s="567"/>
      <c r="DS39" s="567"/>
      <c r="DT39" s="567"/>
      <c r="DU39" s="567"/>
      <c r="DV39" s="567"/>
      <c r="DW39" s="567"/>
      <c r="DX39" s="567"/>
      <c r="DY39" s="567"/>
      <c r="DZ39" s="567"/>
      <c r="EA39" s="567"/>
      <c r="EB39" s="567"/>
      <c r="EC39" s="567"/>
      <c r="ED39" s="567"/>
      <c r="EE39" s="567"/>
      <c r="EF39" s="567"/>
      <c r="EG39" s="567"/>
      <c r="EH39" s="567"/>
      <c r="EI39" s="567"/>
      <c r="EJ39" s="567"/>
      <c r="EK39" s="567"/>
      <c r="EL39" s="567"/>
      <c r="EM39" s="567"/>
      <c r="EN39" s="567"/>
      <c r="EO39" s="567"/>
      <c r="EP39" s="567"/>
      <c r="EQ39" s="568"/>
      <c r="ER39" s="564"/>
      <c r="ES39" s="565"/>
      <c r="ET39" s="566"/>
      <c r="EU39" s="566"/>
      <c r="EV39" s="566"/>
      <c r="EW39" s="566"/>
      <c r="EX39" s="566"/>
      <c r="EY39" s="566"/>
      <c r="EZ39" s="566"/>
      <c r="FA39" s="706"/>
    </row>
    <row r="40" spans="1:157" s="474" customFormat="1" ht="18.600000000000001" customHeight="1" thickBot="1" x14ac:dyDescent="0.3">
      <c r="A40" s="773"/>
      <c r="B40" s="774"/>
      <c r="C40" s="774"/>
      <c r="D40" s="774"/>
      <c r="E40" s="774"/>
      <c r="F40" s="436" t="s">
        <v>47</v>
      </c>
      <c r="G40" s="701">
        <f>+G38+G39</f>
        <v>23466491123</v>
      </c>
      <c r="H40" s="701">
        <f t="shared" ref="H40:BS40" si="91">+H38+H39</f>
        <v>2410000000</v>
      </c>
      <c r="I40" s="701">
        <f t="shared" si="91"/>
        <v>0</v>
      </c>
      <c r="J40" s="701">
        <f t="shared" si="91"/>
        <v>0</v>
      </c>
      <c r="K40" s="701">
        <f t="shared" si="91"/>
        <v>2410000000</v>
      </c>
      <c r="L40" s="701">
        <f t="shared" si="91"/>
        <v>430855000</v>
      </c>
      <c r="M40" s="701">
        <f t="shared" si="91"/>
        <v>2410000000</v>
      </c>
      <c r="N40" s="701">
        <f t="shared" si="91"/>
        <v>1967968000</v>
      </c>
      <c r="O40" s="701">
        <f t="shared" si="91"/>
        <v>2410000000</v>
      </c>
      <c r="P40" s="701">
        <f t="shared" si="91"/>
        <v>1988602000</v>
      </c>
      <c r="Q40" s="701">
        <f t="shared" si="91"/>
        <v>2410000000</v>
      </c>
      <c r="R40" s="701">
        <f t="shared" si="91"/>
        <v>1988602000</v>
      </c>
      <c r="S40" s="701">
        <f t="shared" si="91"/>
        <v>2410000000</v>
      </c>
      <c r="T40" s="701">
        <f t="shared" si="91"/>
        <v>2178974000</v>
      </c>
      <c r="U40" s="701">
        <f t="shared" si="91"/>
        <v>2410000000</v>
      </c>
      <c r="V40" s="701">
        <f t="shared" si="91"/>
        <v>2398540480</v>
      </c>
      <c r="W40" s="701">
        <f t="shared" si="91"/>
        <v>2410000000</v>
      </c>
      <c r="X40" s="701">
        <f t="shared" si="91"/>
        <v>2410000000</v>
      </c>
      <c r="Y40" s="701">
        <f t="shared" si="91"/>
        <v>2398540480</v>
      </c>
      <c r="Z40" s="701">
        <f t="shared" si="91"/>
        <v>2410000000</v>
      </c>
      <c r="AA40" s="701">
        <f t="shared" si="91"/>
        <v>2398540480</v>
      </c>
      <c r="AB40" s="701">
        <f t="shared" si="91"/>
        <v>5288253139</v>
      </c>
      <c r="AC40" s="701">
        <f t="shared" si="91"/>
        <v>287863134</v>
      </c>
      <c r="AD40" s="701">
        <f t="shared" si="91"/>
        <v>287863134</v>
      </c>
      <c r="AE40" s="701">
        <f t="shared" si="91"/>
        <v>2879228966</v>
      </c>
      <c r="AF40" s="701">
        <f t="shared" si="91"/>
        <v>2879228966</v>
      </c>
      <c r="AG40" s="701">
        <f t="shared" si="91"/>
        <v>1082618567</v>
      </c>
      <c r="AH40" s="701">
        <f t="shared" si="91"/>
        <v>1082618567</v>
      </c>
      <c r="AI40" s="701">
        <f t="shared" si="91"/>
        <v>211590933</v>
      </c>
      <c r="AJ40" s="701">
        <f t="shared" si="91"/>
        <v>211590933</v>
      </c>
      <c r="AK40" s="701">
        <f t="shared" si="91"/>
        <v>41010400</v>
      </c>
      <c r="AL40" s="701">
        <f t="shared" si="91"/>
        <v>41010400</v>
      </c>
      <c r="AM40" s="701">
        <f t="shared" si="91"/>
        <v>357367497</v>
      </c>
      <c r="AN40" s="701">
        <f t="shared" si="91"/>
        <v>296818530</v>
      </c>
      <c r="AO40" s="701">
        <f t="shared" si="91"/>
        <v>16185600</v>
      </c>
      <c r="AP40" s="701">
        <f t="shared" ref="AP40" si="92">+AP38+AP39</f>
        <v>4927900</v>
      </c>
      <c r="AQ40" s="701">
        <f t="shared" si="91"/>
        <v>13752000</v>
      </c>
      <c r="AR40" s="701">
        <f t="shared" si="91"/>
        <v>16566667</v>
      </c>
      <c r="AS40" s="701">
        <f t="shared" si="91"/>
        <v>471965633</v>
      </c>
      <c r="AT40" s="701">
        <f t="shared" si="91"/>
        <v>277315733</v>
      </c>
      <c r="AU40" s="701">
        <f t="shared" si="91"/>
        <v>113586101</v>
      </c>
      <c r="AV40" s="701">
        <f t="shared" si="91"/>
        <v>102055100</v>
      </c>
      <c r="AW40" s="701">
        <f t="shared" si="91"/>
        <v>36920836</v>
      </c>
      <c r="AX40" s="701">
        <f t="shared" si="91"/>
        <v>109417100</v>
      </c>
      <c r="AY40" s="701">
        <f t="shared" si="91"/>
        <v>85530567</v>
      </c>
      <c r="AZ40" s="701">
        <f t="shared" si="91"/>
        <v>80444133</v>
      </c>
      <c r="BA40" s="701">
        <f t="shared" si="91"/>
        <v>5597620234</v>
      </c>
      <c r="BB40" s="701">
        <f t="shared" si="26"/>
        <v>5512089667</v>
      </c>
      <c r="BC40" s="701">
        <f t="shared" si="91"/>
        <v>5389857163</v>
      </c>
      <c r="BD40" s="701">
        <f t="shared" si="91"/>
        <v>5597620234</v>
      </c>
      <c r="BE40" s="701">
        <f t="shared" si="91"/>
        <v>5389857163</v>
      </c>
      <c r="BF40" s="701">
        <f t="shared" si="91"/>
        <v>6888093480</v>
      </c>
      <c r="BG40" s="701">
        <f t="shared" si="91"/>
        <v>6224925331</v>
      </c>
      <c r="BH40" s="701">
        <f t="shared" si="91"/>
        <v>6224925331</v>
      </c>
      <c r="BI40" s="701">
        <f t="shared" si="91"/>
        <v>251025368</v>
      </c>
      <c r="BJ40" s="701">
        <f t="shared" si="91"/>
        <v>202589667</v>
      </c>
      <c r="BK40" s="701">
        <f t="shared" si="91"/>
        <v>159160781</v>
      </c>
      <c r="BL40" s="701">
        <f t="shared" si="91"/>
        <v>43808449</v>
      </c>
      <c r="BM40" s="701">
        <f t="shared" si="91"/>
        <v>31304000</v>
      </c>
      <c r="BN40" s="701"/>
      <c r="BO40" s="701">
        <f t="shared" si="91"/>
        <v>27391000</v>
      </c>
      <c r="BP40" s="701"/>
      <c r="BQ40" s="701">
        <f t="shared" si="91"/>
        <v>0</v>
      </c>
      <c r="BR40" s="701"/>
      <c r="BS40" s="701">
        <f t="shared" si="91"/>
        <v>0</v>
      </c>
      <c r="BT40" s="701"/>
      <c r="BU40" s="701">
        <f t="shared" ref="BT40:DN40" si="93">+BU38+BU39</f>
        <v>0</v>
      </c>
      <c r="BV40" s="701"/>
      <c r="BW40" s="701">
        <f t="shared" si="93"/>
        <v>0</v>
      </c>
      <c r="BX40" s="701"/>
      <c r="BY40" s="701">
        <f t="shared" si="93"/>
        <v>0</v>
      </c>
      <c r="BZ40" s="701"/>
      <c r="CA40" s="701">
        <f t="shared" si="93"/>
        <v>194287000</v>
      </c>
      <c r="CB40" s="701"/>
      <c r="CC40" s="701">
        <f t="shared" ref="CC40" si="94">+CC38+CC39</f>
        <v>0</v>
      </c>
      <c r="CD40" s="701"/>
      <c r="CE40" s="701">
        <f t="shared" si="93"/>
        <v>6888093480</v>
      </c>
      <c r="CF40" s="701">
        <f t="shared" si="93"/>
        <v>6635111480</v>
      </c>
      <c r="CG40" s="701">
        <f t="shared" si="93"/>
        <v>6471323447</v>
      </c>
      <c r="CH40" s="701">
        <f t="shared" si="93"/>
        <v>6888093480</v>
      </c>
      <c r="CI40" s="701">
        <f t="shared" si="93"/>
        <v>6471323447</v>
      </c>
      <c r="CJ40" s="701">
        <f t="shared" si="93"/>
        <v>6150000000</v>
      </c>
      <c r="CK40" s="701">
        <f t="shared" si="93"/>
        <v>0</v>
      </c>
      <c r="CL40" s="701">
        <f t="shared" si="93"/>
        <v>0</v>
      </c>
      <c r="CM40" s="701">
        <f t="shared" si="93"/>
        <v>0</v>
      </c>
      <c r="CN40" s="701">
        <f t="shared" si="93"/>
        <v>0</v>
      </c>
      <c r="CO40" s="701">
        <f t="shared" si="93"/>
        <v>0</v>
      </c>
      <c r="CP40" s="701">
        <f t="shared" si="93"/>
        <v>0</v>
      </c>
      <c r="CQ40" s="701">
        <f t="shared" si="93"/>
        <v>0</v>
      </c>
      <c r="CR40" s="701">
        <f t="shared" si="93"/>
        <v>0</v>
      </c>
      <c r="CS40" s="701">
        <f t="shared" si="93"/>
        <v>0</v>
      </c>
      <c r="CT40" s="701">
        <f t="shared" si="93"/>
        <v>0</v>
      </c>
      <c r="CU40" s="701">
        <f t="shared" si="93"/>
        <v>0</v>
      </c>
      <c r="CV40" s="701">
        <f t="shared" si="93"/>
        <v>0</v>
      </c>
      <c r="CW40" s="701">
        <f t="shared" si="93"/>
        <v>0</v>
      </c>
      <c r="CX40" s="701">
        <f t="shared" si="93"/>
        <v>0</v>
      </c>
      <c r="CY40" s="701">
        <f t="shared" si="93"/>
        <v>0</v>
      </c>
      <c r="CZ40" s="701">
        <f t="shared" si="93"/>
        <v>0</v>
      </c>
      <c r="DA40" s="701">
        <f t="shared" si="93"/>
        <v>0</v>
      </c>
      <c r="DB40" s="701">
        <f t="shared" si="93"/>
        <v>0</v>
      </c>
      <c r="DC40" s="701">
        <f t="shared" si="93"/>
        <v>0</v>
      </c>
      <c r="DD40" s="701">
        <f t="shared" si="93"/>
        <v>0</v>
      </c>
      <c r="DE40" s="701">
        <f t="shared" si="93"/>
        <v>0</v>
      </c>
      <c r="DF40" s="701">
        <f t="shared" si="93"/>
        <v>0</v>
      </c>
      <c r="DG40" s="701">
        <f t="shared" si="93"/>
        <v>0</v>
      </c>
      <c r="DH40" s="701">
        <f t="shared" si="93"/>
        <v>0</v>
      </c>
      <c r="DI40" s="701">
        <f t="shared" si="93"/>
        <v>0</v>
      </c>
      <c r="DJ40" s="701">
        <f t="shared" si="93"/>
        <v>0</v>
      </c>
      <c r="DK40" s="701">
        <f t="shared" si="93"/>
        <v>0</v>
      </c>
      <c r="DL40" s="701">
        <f t="shared" si="93"/>
        <v>0</v>
      </c>
      <c r="DM40" s="701">
        <f t="shared" si="93"/>
        <v>0</v>
      </c>
      <c r="DN40" s="701">
        <f t="shared" si="93"/>
        <v>2640000000</v>
      </c>
      <c r="DO40" s="636"/>
      <c r="DP40" s="636"/>
      <c r="DQ40" s="636"/>
      <c r="DR40" s="636"/>
      <c r="DS40" s="636"/>
      <c r="DT40" s="636"/>
      <c r="DU40" s="636"/>
      <c r="DV40" s="636"/>
      <c r="DW40" s="636"/>
      <c r="DX40" s="636"/>
      <c r="DY40" s="636"/>
      <c r="DZ40" s="636"/>
      <c r="EA40" s="636"/>
      <c r="EB40" s="636"/>
      <c r="EC40" s="636"/>
      <c r="ED40" s="636"/>
      <c r="EE40" s="636"/>
      <c r="EF40" s="636"/>
      <c r="EG40" s="636"/>
      <c r="EH40" s="636"/>
      <c r="EI40" s="636"/>
      <c r="EJ40" s="636"/>
      <c r="EK40" s="636"/>
      <c r="EL40" s="636"/>
      <c r="EM40" s="636"/>
      <c r="EN40" s="636"/>
      <c r="EO40" s="636"/>
      <c r="EP40" s="636"/>
      <c r="EQ40" s="637"/>
      <c r="ER40" s="569"/>
      <c r="ES40" s="570"/>
      <c r="ET40" s="571"/>
      <c r="EU40" s="571"/>
      <c r="EV40" s="571"/>
      <c r="EW40" s="571"/>
      <c r="EX40" s="571"/>
      <c r="EY40" s="571"/>
      <c r="EZ40" s="571"/>
      <c r="FA40" s="707"/>
    </row>
    <row r="41" spans="1:157" ht="18.600000000000001" customHeight="1" x14ac:dyDescent="0.25">
      <c r="H41" s="574"/>
      <c r="I41" s="574"/>
      <c r="J41" s="574"/>
      <c r="K41" s="574"/>
      <c r="L41" s="574"/>
      <c r="M41" s="574"/>
      <c r="N41" s="574"/>
      <c r="O41" s="574"/>
      <c r="P41" s="574"/>
      <c r="Q41" s="574"/>
      <c r="R41" s="574"/>
      <c r="S41" s="574"/>
      <c r="T41" s="574"/>
      <c r="U41" s="574"/>
      <c r="V41" s="574"/>
      <c r="W41" s="574"/>
      <c r="X41" s="574"/>
      <c r="Y41" s="574"/>
      <c r="Z41" s="574"/>
      <c r="AA41" s="574"/>
      <c r="AB41" s="574"/>
      <c r="AC41" s="574"/>
      <c r="AD41" s="574"/>
      <c r="AE41" s="574"/>
      <c r="AF41" s="574"/>
      <c r="AG41" s="574"/>
      <c r="AH41" s="574"/>
      <c r="AI41" s="574"/>
      <c r="AJ41" s="574"/>
      <c r="AK41" s="574"/>
      <c r="AL41" s="574"/>
      <c r="AM41" s="574"/>
      <c r="AN41" s="574"/>
      <c r="AO41" s="574"/>
      <c r="AP41" s="574"/>
      <c r="AQ41" s="574"/>
      <c r="AR41" s="574"/>
      <c r="AS41" s="574"/>
      <c r="AT41" s="574"/>
      <c r="AU41" s="574"/>
      <c r="AV41" s="574"/>
      <c r="AW41" s="574"/>
      <c r="AX41" s="574"/>
      <c r="AY41" s="574"/>
      <c r="AZ41" s="574"/>
      <c r="BA41" s="574"/>
      <c r="BB41" s="574"/>
      <c r="BC41" s="574"/>
      <c r="BD41" s="574"/>
      <c r="BE41" s="574"/>
      <c r="BF41" s="574"/>
      <c r="BG41" s="574"/>
      <c r="BH41" s="574"/>
      <c r="BI41" s="574"/>
      <c r="BJ41" s="574"/>
      <c r="BK41" s="574"/>
      <c r="BL41" s="574"/>
      <c r="BM41" s="574"/>
      <c r="BN41" s="574"/>
      <c r="BO41" s="574"/>
      <c r="BP41" s="574"/>
      <c r="BQ41" s="574"/>
      <c r="BR41" s="574"/>
      <c r="BS41" s="574"/>
      <c r="BT41" s="574"/>
      <c r="BU41" s="574"/>
      <c r="BV41" s="574"/>
      <c r="BW41" s="574"/>
      <c r="BX41" s="574"/>
      <c r="BY41" s="574"/>
      <c r="BZ41" s="574"/>
      <c r="CA41" s="574"/>
      <c r="CB41" s="574"/>
      <c r="CC41" s="574"/>
      <c r="CD41" s="574"/>
      <c r="CE41" s="574"/>
      <c r="CF41" s="574"/>
      <c r="CG41" s="574"/>
      <c r="CH41" s="574"/>
      <c r="CI41" s="574"/>
      <c r="CJ41" s="574"/>
      <c r="CK41" s="574"/>
      <c r="CL41" s="574"/>
      <c r="CM41" s="574"/>
      <c r="CN41" s="574"/>
      <c r="CO41" s="574"/>
      <c r="CP41" s="574"/>
      <c r="CQ41" s="574"/>
      <c r="CR41" s="574"/>
      <c r="CS41" s="574"/>
      <c r="CT41" s="574"/>
      <c r="CU41" s="574"/>
      <c r="CV41" s="574"/>
      <c r="CW41" s="574"/>
      <c r="CX41" s="574"/>
      <c r="CY41" s="574"/>
      <c r="CZ41" s="574"/>
      <c r="DA41" s="574"/>
      <c r="DB41" s="574"/>
      <c r="DC41" s="574"/>
      <c r="DD41" s="574"/>
      <c r="DE41" s="574"/>
      <c r="DF41" s="574"/>
      <c r="DG41" s="574"/>
      <c r="DH41" s="574"/>
      <c r="DI41" s="574"/>
      <c r="DJ41" s="574"/>
      <c r="DK41" s="574"/>
      <c r="DL41" s="574"/>
      <c r="DM41" s="574"/>
      <c r="DN41" s="574"/>
      <c r="DO41" s="574"/>
      <c r="DP41" s="574"/>
      <c r="DQ41" s="574"/>
      <c r="DR41" s="574"/>
      <c r="DS41" s="574"/>
      <c r="DT41" s="574"/>
      <c r="DU41" s="574"/>
      <c r="DV41" s="574"/>
      <c r="DW41" s="574"/>
      <c r="DX41" s="574"/>
      <c r="DY41" s="574"/>
      <c r="DZ41" s="574"/>
      <c r="EA41" s="574"/>
      <c r="EB41" s="574"/>
      <c r="EC41" s="574"/>
      <c r="ED41" s="574"/>
      <c r="EE41" s="574"/>
      <c r="EF41" s="574"/>
    </row>
    <row r="42" spans="1:157" ht="18.600000000000001" customHeight="1" x14ac:dyDescent="0.25">
      <c r="F42" s="575" t="s">
        <v>35</v>
      </c>
      <c r="G42" s="576"/>
      <c r="H42" s="576"/>
      <c r="I42" s="576"/>
      <c r="J42" s="576"/>
      <c r="K42" s="576"/>
      <c r="L42" s="576"/>
      <c r="M42" s="576"/>
      <c r="N42" s="576"/>
      <c r="O42" s="576"/>
      <c r="P42" s="576"/>
      <c r="Q42" s="576"/>
      <c r="R42" s="576"/>
      <c r="S42" s="576"/>
      <c r="T42" s="576"/>
      <c r="U42" s="437"/>
      <c r="V42" s="437"/>
      <c r="W42" s="437"/>
      <c r="X42" s="437"/>
      <c r="Y42" s="437"/>
      <c r="Z42" s="437"/>
      <c r="AA42" s="437"/>
      <c r="AB42" s="437"/>
      <c r="AC42" s="437"/>
      <c r="AD42" s="437"/>
      <c r="AE42" s="437"/>
      <c r="AF42" s="437"/>
      <c r="AG42" s="437"/>
      <c r="AH42" s="437"/>
      <c r="AI42" s="437"/>
      <c r="AJ42" s="437"/>
      <c r="AK42" s="437"/>
      <c r="AL42" s="437"/>
      <c r="AM42" s="437"/>
      <c r="AN42" s="437"/>
      <c r="AO42" s="437"/>
      <c r="AP42" s="437"/>
      <c r="AQ42" s="437"/>
      <c r="AR42" s="437"/>
      <c r="AS42" s="437"/>
      <c r="AT42" s="437"/>
      <c r="AU42" s="437"/>
      <c r="AV42" s="437"/>
      <c r="AW42" s="437"/>
      <c r="AX42" s="437"/>
      <c r="AY42" s="437"/>
      <c r="AZ42" s="437"/>
      <c r="BA42" s="437"/>
      <c r="BB42" s="437"/>
      <c r="BC42" s="577"/>
      <c r="BD42" s="437"/>
      <c r="BE42" s="577"/>
      <c r="BW42" s="437"/>
      <c r="BX42" s="437"/>
      <c r="BY42" s="437"/>
      <c r="BZ42" s="437"/>
      <c r="CA42" s="437"/>
      <c r="CB42" s="437"/>
      <c r="CC42" s="437"/>
      <c r="CD42" s="437"/>
      <c r="CE42" s="437"/>
      <c r="CF42" s="437"/>
      <c r="CG42" s="437"/>
      <c r="CH42" s="437"/>
      <c r="CI42" s="577"/>
    </row>
    <row r="43" spans="1:157" ht="18.600000000000001" customHeight="1" x14ac:dyDescent="0.25">
      <c r="F43" s="589" t="s">
        <v>36</v>
      </c>
      <c r="G43" s="721" t="s">
        <v>37</v>
      </c>
      <c r="H43" s="722"/>
      <c r="I43" s="722"/>
      <c r="J43" s="722"/>
      <c r="K43" s="722"/>
      <c r="L43" s="722"/>
      <c r="M43" s="723"/>
      <c r="N43" s="724" t="s">
        <v>38</v>
      </c>
      <c r="O43" s="725"/>
      <c r="P43" s="725"/>
      <c r="Q43" s="725"/>
      <c r="R43" s="725"/>
      <c r="S43" s="725"/>
      <c r="T43" s="726"/>
      <c r="U43" s="14"/>
      <c r="V43" s="14"/>
      <c r="W43" s="14"/>
      <c r="X43" s="14"/>
      <c r="Y43" s="14"/>
      <c r="Z43" s="14"/>
      <c r="AA43" s="14"/>
      <c r="AB43" s="14"/>
      <c r="AC43" s="14"/>
      <c r="AD43" s="14"/>
      <c r="AH43" s="579"/>
      <c r="AI43" s="579"/>
      <c r="AJ43" s="579"/>
      <c r="AK43" s="579"/>
      <c r="AL43" s="579"/>
      <c r="AM43" s="579"/>
      <c r="AN43" s="579"/>
      <c r="AO43" s="579"/>
      <c r="AP43" s="579"/>
      <c r="AQ43" s="579"/>
      <c r="AR43" s="579"/>
      <c r="AS43" s="579"/>
      <c r="AT43" s="579"/>
      <c r="AU43" s="579"/>
      <c r="AV43" s="579"/>
      <c r="AW43" s="579"/>
      <c r="AX43" s="579"/>
      <c r="BF43" s="580"/>
      <c r="BG43" s="581"/>
      <c r="BH43" s="581"/>
      <c r="BI43" s="581"/>
      <c r="BJ43" s="581"/>
      <c r="BK43" s="581"/>
      <c r="BL43" s="581"/>
      <c r="BM43" s="581"/>
      <c r="BN43" s="581"/>
      <c r="BO43" s="581"/>
      <c r="BP43" s="581"/>
      <c r="BQ43" s="581"/>
      <c r="BR43" s="581"/>
      <c r="BS43" s="581"/>
      <c r="BT43" s="581"/>
      <c r="BU43" s="581"/>
      <c r="BV43" s="581"/>
      <c r="BW43" s="581"/>
      <c r="BX43" s="581"/>
      <c r="BY43" s="581"/>
      <c r="BZ43" s="581"/>
      <c r="CA43" s="581"/>
      <c r="CB43" s="581"/>
      <c r="CC43" s="581"/>
      <c r="CD43" s="581"/>
      <c r="CE43" s="581"/>
      <c r="CF43" s="581"/>
      <c r="CG43" s="581"/>
      <c r="CH43" s="581"/>
      <c r="CI43" s="581"/>
      <c r="CJ43" s="582"/>
      <c r="CK43" s="582"/>
      <c r="CL43" s="582"/>
      <c r="CM43" s="582"/>
      <c r="CN43" s="582"/>
      <c r="CO43" s="582"/>
      <c r="CP43" s="582"/>
      <c r="CQ43" s="582"/>
      <c r="CR43" s="582"/>
      <c r="CS43" s="582"/>
      <c r="CT43" s="582"/>
      <c r="CU43" s="582"/>
      <c r="CV43" s="582"/>
      <c r="CW43" s="582"/>
      <c r="CX43" s="582"/>
      <c r="CY43" s="582"/>
      <c r="CZ43" s="582"/>
      <c r="DA43" s="582"/>
      <c r="DB43" s="582"/>
      <c r="DC43" s="582"/>
      <c r="DD43" s="582"/>
      <c r="DE43" s="582"/>
      <c r="DF43" s="582"/>
      <c r="DG43" s="582"/>
      <c r="DH43" s="582"/>
      <c r="DI43" s="581"/>
      <c r="DJ43" s="581"/>
      <c r="DK43" s="581"/>
      <c r="DL43" s="581"/>
      <c r="DM43" s="581"/>
      <c r="DN43" s="581"/>
      <c r="DO43" s="581"/>
      <c r="DP43" s="581"/>
      <c r="DQ43" s="581"/>
      <c r="DR43" s="581"/>
      <c r="DS43" s="581"/>
      <c r="DT43" s="581"/>
      <c r="DU43" s="581"/>
      <c r="DV43" s="581"/>
      <c r="DW43" s="581"/>
      <c r="DX43" s="581"/>
      <c r="DY43" s="581"/>
      <c r="DZ43" s="581"/>
      <c r="EA43" s="581"/>
      <c r="EB43" s="581"/>
      <c r="EC43" s="581"/>
      <c r="ED43" s="581"/>
      <c r="EE43" s="581"/>
      <c r="EF43" s="581"/>
    </row>
    <row r="44" spans="1:157" ht="18.600000000000001" customHeight="1" x14ac:dyDescent="0.25">
      <c r="F44" s="35">
        <v>13</v>
      </c>
      <c r="G44" s="711" t="s">
        <v>90</v>
      </c>
      <c r="H44" s="711"/>
      <c r="I44" s="711"/>
      <c r="J44" s="711"/>
      <c r="K44" s="711"/>
      <c r="L44" s="711"/>
      <c r="M44" s="711"/>
      <c r="N44" s="711" t="s">
        <v>81</v>
      </c>
      <c r="O44" s="711"/>
      <c r="P44" s="711"/>
      <c r="Q44" s="711"/>
      <c r="R44" s="711"/>
      <c r="S44" s="711"/>
      <c r="T44" s="711"/>
      <c r="U44" s="14"/>
      <c r="V44" s="14"/>
      <c r="W44" s="14"/>
      <c r="X44" s="14"/>
      <c r="Y44" s="14"/>
      <c r="Z44" s="14"/>
      <c r="AA44" s="14"/>
      <c r="AB44" s="14"/>
      <c r="AC44" s="14"/>
      <c r="AD44" s="14"/>
      <c r="BE44" s="578"/>
      <c r="BF44" s="583"/>
      <c r="BG44" s="581"/>
      <c r="BH44" s="581"/>
      <c r="BI44" s="581"/>
      <c r="BJ44" s="581"/>
      <c r="BK44" s="581"/>
      <c r="BL44" s="581"/>
      <c r="BM44" s="581"/>
      <c r="BN44" s="581"/>
      <c r="BO44" s="581"/>
      <c r="BP44" s="581"/>
      <c r="BQ44" s="581"/>
      <c r="BR44" s="581"/>
      <c r="BS44" s="581"/>
      <c r="BT44" s="581"/>
      <c r="BU44" s="581"/>
      <c r="BV44" s="581"/>
      <c r="BW44" s="581"/>
      <c r="BX44" s="581"/>
      <c r="BY44" s="581"/>
      <c r="BZ44" s="581"/>
      <c r="CA44" s="581"/>
      <c r="CB44" s="581"/>
      <c r="CC44" s="581"/>
      <c r="CD44" s="581"/>
      <c r="CE44" s="581"/>
      <c r="CF44" s="581"/>
      <c r="CG44" s="581"/>
      <c r="CH44" s="581"/>
      <c r="CI44" s="581"/>
      <c r="CJ44" s="582"/>
      <c r="CK44" s="582"/>
      <c r="CL44" s="582"/>
      <c r="CM44" s="582"/>
      <c r="CN44" s="582"/>
      <c r="CO44" s="582"/>
      <c r="CP44" s="582"/>
      <c r="CQ44" s="582"/>
      <c r="CR44" s="582"/>
      <c r="CS44" s="582"/>
      <c r="CT44" s="582"/>
      <c r="CU44" s="582"/>
      <c r="CV44" s="582"/>
      <c r="CW44" s="582"/>
      <c r="CX44" s="582"/>
      <c r="CY44" s="582"/>
      <c r="CZ44" s="582"/>
      <c r="DA44" s="582"/>
      <c r="DB44" s="582"/>
      <c r="DC44" s="582"/>
      <c r="DD44" s="582"/>
      <c r="DE44" s="582"/>
      <c r="DF44" s="582"/>
      <c r="DG44" s="582"/>
      <c r="DH44" s="582"/>
      <c r="DI44" s="581"/>
      <c r="DJ44" s="581"/>
      <c r="DK44" s="581"/>
      <c r="DL44" s="581"/>
      <c r="DM44" s="581"/>
      <c r="DN44" s="581"/>
      <c r="DO44" s="581"/>
      <c r="DP44" s="581"/>
      <c r="DQ44" s="581"/>
      <c r="DR44" s="581"/>
      <c r="DS44" s="581"/>
      <c r="DT44" s="581"/>
      <c r="DU44" s="581"/>
      <c r="DV44" s="581"/>
      <c r="DW44" s="581"/>
      <c r="DX44" s="581"/>
      <c r="DY44" s="581"/>
      <c r="DZ44" s="581"/>
      <c r="EA44" s="581"/>
      <c r="EB44" s="581"/>
      <c r="EC44" s="581"/>
      <c r="ED44" s="581"/>
      <c r="EE44" s="581"/>
      <c r="EF44" s="581"/>
    </row>
    <row r="45" spans="1:157" ht="18.600000000000001" customHeight="1" x14ac:dyDescent="0.25">
      <c r="F45" s="35">
        <v>14</v>
      </c>
      <c r="G45" s="711" t="s">
        <v>256</v>
      </c>
      <c r="H45" s="711"/>
      <c r="I45" s="711"/>
      <c r="J45" s="711"/>
      <c r="K45" s="711"/>
      <c r="L45" s="711"/>
      <c r="M45" s="711"/>
      <c r="N45" s="712" t="s">
        <v>1872</v>
      </c>
      <c r="O45" s="712"/>
      <c r="P45" s="712"/>
      <c r="Q45" s="712"/>
      <c r="R45" s="712"/>
      <c r="S45" s="712"/>
      <c r="T45" s="712"/>
      <c r="U45" s="14"/>
      <c r="V45" s="14"/>
      <c r="W45" s="14"/>
      <c r="X45" s="14"/>
      <c r="Y45" s="14"/>
      <c r="Z45" s="14"/>
      <c r="AA45" s="14"/>
      <c r="AB45" s="14"/>
      <c r="AC45" s="14"/>
      <c r="AD45" s="14"/>
      <c r="BF45" s="581"/>
      <c r="BG45" s="581"/>
      <c r="BH45" s="581"/>
      <c r="BI45" s="581"/>
      <c r="BJ45" s="581"/>
      <c r="BK45" s="581"/>
      <c r="BL45" s="581"/>
      <c r="BM45" s="581"/>
      <c r="BN45" s="581"/>
      <c r="BO45" s="581"/>
      <c r="BP45" s="581"/>
      <c r="BQ45" s="581"/>
      <c r="BR45" s="581"/>
      <c r="BS45" s="581"/>
      <c r="BT45" s="581"/>
      <c r="BU45" s="581"/>
      <c r="BV45" s="581"/>
      <c r="BW45" s="581"/>
      <c r="BX45" s="581"/>
      <c r="BY45" s="581"/>
      <c r="BZ45" s="581"/>
      <c r="CA45" s="581"/>
      <c r="CB45" s="581"/>
      <c r="CC45" s="581"/>
      <c r="CD45" s="581"/>
      <c r="CE45" s="581"/>
      <c r="CF45" s="581"/>
      <c r="CG45" s="581"/>
      <c r="CH45" s="581"/>
      <c r="CI45" s="581"/>
      <c r="CJ45" s="582"/>
      <c r="CK45" s="582"/>
      <c r="CL45" s="582"/>
      <c r="CM45" s="582"/>
      <c r="CN45" s="582"/>
      <c r="CO45" s="582"/>
      <c r="CP45" s="582"/>
      <c r="CQ45" s="582"/>
      <c r="CR45" s="582"/>
      <c r="CS45" s="582"/>
      <c r="CT45" s="582"/>
      <c r="CU45" s="582"/>
      <c r="CV45" s="582"/>
      <c r="CW45" s="582"/>
      <c r="CX45" s="582"/>
      <c r="CY45" s="582"/>
      <c r="CZ45" s="582"/>
      <c r="DA45" s="582"/>
      <c r="DB45" s="582"/>
      <c r="DC45" s="582"/>
      <c r="DD45" s="582"/>
      <c r="DE45" s="582"/>
      <c r="DF45" s="582"/>
      <c r="DG45" s="582"/>
      <c r="DH45" s="582"/>
      <c r="DI45" s="581"/>
      <c r="DJ45" s="581"/>
      <c r="DK45" s="581"/>
      <c r="DL45" s="581"/>
      <c r="DM45" s="581"/>
      <c r="DN45" s="582"/>
      <c r="DO45" s="582"/>
      <c r="DP45" s="582"/>
      <c r="DQ45" s="582"/>
      <c r="DR45" s="582"/>
      <c r="DS45" s="582"/>
      <c r="DT45" s="582"/>
      <c r="DU45" s="582"/>
      <c r="DV45" s="582"/>
      <c r="DW45" s="582"/>
      <c r="DX45" s="582"/>
      <c r="DY45" s="582"/>
      <c r="DZ45" s="582"/>
      <c r="EA45" s="582"/>
      <c r="EB45" s="582"/>
      <c r="EC45" s="582"/>
      <c r="ED45" s="582"/>
      <c r="EE45" s="582"/>
      <c r="EF45" s="582"/>
      <c r="EW45" s="437">
        <f>19+3</f>
        <v>22</v>
      </c>
    </row>
    <row r="46" spans="1:157" ht="18.600000000000001" customHeight="1" x14ac:dyDescent="0.25">
      <c r="BF46" s="585"/>
      <c r="BG46" s="581"/>
      <c r="BH46" s="581"/>
      <c r="BI46" s="581"/>
      <c r="BJ46" s="581"/>
      <c r="BK46" s="581"/>
      <c r="BL46" s="581"/>
      <c r="BM46" s="581"/>
      <c r="BN46" s="581"/>
      <c r="BO46" s="581"/>
      <c r="BP46" s="581"/>
      <c r="BQ46" s="581"/>
      <c r="BR46" s="581"/>
      <c r="BS46" s="581"/>
      <c r="BT46" s="581"/>
      <c r="BU46" s="581"/>
      <c r="BV46" s="581"/>
      <c r="BW46" s="581"/>
      <c r="BX46" s="581"/>
      <c r="BY46" s="581"/>
      <c r="BZ46" s="581"/>
      <c r="CA46" s="581"/>
      <c r="CB46" s="581"/>
      <c r="CC46" s="581"/>
      <c r="CD46" s="581"/>
      <c r="CE46" s="581"/>
      <c r="CF46" s="581"/>
      <c r="CG46" s="581"/>
      <c r="CH46" s="581"/>
      <c r="CI46" s="581"/>
      <c r="CJ46" s="582"/>
      <c r="CK46" s="582"/>
      <c r="CL46" s="582"/>
      <c r="CM46" s="582"/>
      <c r="CN46" s="582"/>
      <c r="CO46" s="582"/>
      <c r="CP46" s="582"/>
      <c r="CQ46" s="582"/>
      <c r="CR46" s="582"/>
      <c r="CS46" s="582"/>
      <c r="CT46" s="582"/>
      <c r="CU46" s="582"/>
      <c r="CV46" s="582"/>
      <c r="CW46" s="582"/>
      <c r="CX46" s="582"/>
      <c r="CY46" s="582"/>
      <c r="CZ46" s="582"/>
      <c r="DA46" s="582"/>
      <c r="DB46" s="582"/>
      <c r="DC46" s="582"/>
      <c r="DD46" s="582"/>
      <c r="DE46" s="582"/>
      <c r="DF46" s="582"/>
      <c r="DG46" s="582"/>
      <c r="DH46" s="582"/>
      <c r="DI46" s="581"/>
      <c r="DJ46" s="581"/>
      <c r="DK46" s="581"/>
      <c r="DL46" s="581"/>
      <c r="DM46" s="581"/>
      <c r="DN46" s="581"/>
      <c r="DO46" s="581"/>
      <c r="DP46" s="581"/>
      <c r="DQ46" s="581"/>
      <c r="DR46" s="581"/>
      <c r="DS46" s="581"/>
      <c r="DT46" s="581"/>
      <c r="DU46" s="581"/>
      <c r="DV46" s="581"/>
      <c r="DW46" s="581"/>
      <c r="DX46" s="581"/>
      <c r="DY46" s="581"/>
      <c r="DZ46" s="581"/>
      <c r="EA46" s="581"/>
      <c r="EB46" s="581"/>
      <c r="EC46" s="581"/>
      <c r="ED46" s="581"/>
      <c r="EE46" s="581"/>
      <c r="EF46" s="581"/>
    </row>
    <row r="47" spans="1:157" ht="18.600000000000001" customHeight="1" x14ac:dyDescent="0.25">
      <c r="G47" s="584"/>
      <c r="Q47" s="584"/>
    </row>
    <row r="48" spans="1:157" ht="18.600000000000001" customHeight="1" x14ac:dyDescent="0.25">
      <c r="BF48" s="579"/>
      <c r="CJ48" s="586"/>
      <c r="CK48" s="586"/>
      <c r="CL48" s="586"/>
      <c r="CM48" s="586"/>
      <c r="CN48" s="586"/>
      <c r="CO48" s="586"/>
      <c r="CP48" s="586"/>
      <c r="CQ48" s="586"/>
      <c r="CR48" s="586"/>
      <c r="CS48" s="586"/>
      <c r="CT48" s="586"/>
      <c r="CU48" s="586"/>
      <c r="CV48" s="586"/>
      <c r="CW48" s="586"/>
      <c r="CX48" s="586"/>
      <c r="CY48" s="586"/>
      <c r="CZ48" s="586"/>
      <c r="DA48" s="586"/>
      <c r="DB48" s="586"/>
      <c r="DC48" s="586"/>
      <c r="DD48" s="586"/>
      <c r="DE48" s="586"/>
      <c r="DF48" s="586"/>
      <c r="DG48" s="586"/>
      <c r="DH48" s="586"/>
    </row>
    <row r="50" spans="58:112" ht="18.600000000000001" customHeight="1" x14ac:dyDescent="0.25">
      <c r="BF50" s="579"/>
      <c r="CJ50" s="579"/>
      <c r="CK50" s="579"/>
      <c r="CL50" s="579"/>
      <c r="CM50" s="579"/>
      <c r="CN50" s="579"/>
      <c r="CO50" s="579"/>
      <c r="CP50" s="579"/>
      <c r="CQ50" s="579"/>
      <c r="CR50" s="579"/>
      <c r="CS50" s="579"/>
      <c r="CT50" s="579"/>
      <c r="CU50" s="579"/>
      <c r="CV50" s="579"/>
      <c r="CW50" s="579"/>
      <c r="CX50" s="579"/>
      <c r="CY50" s="579"/>
      <c r="CZ50" s="579"/>
      <c r="DA50" s="579"/>
      <c r="DB50" s="579"/>
      <c r="DC50" s="579"/>
      <c r="DD50" s="579"/>
      <c r="DE50" s="579"/>
      <c r="DF50" s="579"/>
      <c r="DG50" s="579"/>
      <c r="DH50" s="579"/>
    </row>
  </sheetData>
  <mergeCells count="70">
    <mergeCell ref="EW31:EW37"/>
    <mergeCell ref="FA17:FA23"/>
    <mergeCell ref="EW24:EW30"/>
    <mergeCell ref="EX24:EX30"/>
    <mergeCell ref="EY24:EY30"/>
    <mergeCell ref="EZ24:EZ30"/>
    <mergeCell ref="FA24:FA30"/>
    <mergeCell ref="EW17:EW23"/>
    <mergeCell ref="EX17:EX23"/>
    <mergeCell ref="EX31:EX37"/>
    <mergeCell ref="EY31:EY37"/>
    <mergeCell ref="EZ31:EZ37"/>
    <mergeCell ref="FA31:FA37"/>
    <mergeCell ref="EW10:EW16"/>
    <mergeCell ref="EX10:EX16"/>
    <mergeCell ref="EY10:EY16"/>
    <mergeCell ref="EZ10:EZ16"/>
    <mergeCell ref="FA10:FA16"/>
    <mergeCell ref="EV7:EV9"/>
    <mergeCell ref="EW7:EW9"/>
    <mergeCell ref="ET7:ET9"/>
    <mergeCell ref="ES7:ES9"/>
    <mergeCell ref="ER7:ER9"/>
    <mergeCell ref="EU7:EU9"/>
    <mergeCell ref="FA7:FA9"/>
    <mergeCell ref="EY7:EY9"/>
    <mergeCell ref="EZ7:EZ9"/>
    <mergeCell ref="EY17:EY23"/>
    <mergeCell ref="EZ17:EZ23"/>
    <mergeCell ref="EX7:EX9"/>
    <mergeCell ref="A1:E3"/>
    <mergeCell ref="A4:E4"/>
    <mergeCell ref="A5:E5"/>
    <mergeCell ref="A7:G8"/>
    <mergeCell ref="F1:FA1"/>
    <mergeCell ref="F2:FA2"/>
    <mergeCell ref="F3:EQ3"/>
    <mergeCell ref="H7:EQ7"/>
    <mergeCell ref="H8:AA8"/>
    <mergeCell ref="AB8:BE8"/>
    <mergeCell ref="BF8:CI8"/>
    <mergeCell ref="ER3:FA3"/>
    <mergeCell ref="F5:FA5"/>
    <mergeCell ref="F4:FA4"/>
    <mergeCell ref="DN8:EQ8"/>
    <mergeCell ref="CJ8:DM8"/>
    <mergeCell ref="A38:E40"/>
    <mergeCell ref="A10:A37"/>
    <mergeCell ref="B17:B23"/>
    <mergeCell ref="C17:C23"/>
    <mergeCell ref="D17:D23"/>
    <mergeCell ref="E17:E23"/>
    <mergeCell ref="E10:E16"/>
    <mergeCell ref="B10:B16"/>
    <mergeCell ref="C10:C16"/>
    <mergeCell ref="D10:D16"/>
    <mergeCell ref="B31:B37"/>
    <mergeCell ref="C31:C37"/>
    <mergeCell ref="D31:D37"/>
    <mergeCell ref="E31:E37"/>
    <mergeCell ref="B24:B30"/>
    <mergeCell ref="G44:M44"/>
    <mergeCell ref="N44:T44"/>
    <mergeCell ref="G45:M45"/>
    <mergeCell ref="N45:T45"/>
    <mergeCell ref="C24:C30"/>
    <mergeCell ref="D24:D30"/>
    <mergeCell ref="E24:E30"/>
    <mergeCell ref="G43:M43"/>
    <mergeCell ref="N43:T43"/>
  </mergeCells>
  <dataValidations disablePrompts="1" count="1">
    <dataValidation type="list" allowBlank="1" showInputMessage="1" showErrorMessage="1" sqref="D10:D37" xr:uid="{00000000-0002-0000-0300-000000000000}">
      <formula1>"suma, creciente"</formula1>
    </dataValidation>
  </dataValidations>
  <printOptions horizontalCentered="1" verticalCentered="1"/>
  <pageMargins left="0" right="0" top="0.74803149606299213" bottom="0" header="0.31496062992125984" footer="0"/>
  <pageSetup scale="20" fitToHeight="0" orientation="landscape" r:id="rId1"/>
  <ignoredErrors>
    <ignoredError sqref="BG29:BG30" formula="1"/>
  </ignoredErrors>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E93"/>
  <sheetViews>
    <sheetView showGridLines="0" zoomScale="60" zoomScaleNormal="60" workbookViewId="0">
      <selection activeCell="O10" sqref="O10"/>
    </sheetView>
  </sheetViews>
  <sheetFormatPr baseColWidth="10" defaultColWidth="11.42578125" defaultRowHeight="15" customHeight="1" x14ac:dyDescent="0.25"/>
  <cols>
    <col min="1" max="1" width="13.42578125" style="4" customWidth="1"/>
    <col min="2" max="2" width="19.5703125" style="4" customWidth="1"/>
    <col min="3" max="3" width="46.28515625" style="13" customWidth="1"/>
    <col min="4" max="4" width="9" style="4" customWidth="1"/>
    <col min="5" max="5" width="9.42578125" style="4" customWidth="1"/>
    <col min="6" max="6" width="7.28515625" style="4" customWidth="1"/>
    <col min="7" max="7" width="8.7109375" style="587" customWidth="1"/>
    <col min="8" max="13" width="8.7109375" style="4" customWidth="1"/>
    <col min="14" max="18" width="8.7109375" style="5" customWidth="1"/>
    <col min="19" max="19" width="9.42578125" style="5" customWidth="1"/>
    <col min="20" max="20" width="14.42578125" style="5" customWidth="1"/>
    <col min="21" max="21" width="10.7109375" style="5" customWidth="1"/>
    <col min="22" max="22" width="49.42578125" style="6" customWidth="1"/>
    <col min="23" max="23" width="11.42578125" style="6"/>
    <col min="24" max="24" width="14.42578125" style="6" bestFit="1" customWidth="1"/>
    <col min="25" max="25" width="15.85546875" style="6" customWidth="1"/>
    <col min="26" max="31" width="11.42578125" style="6"/>
    <col min="32" max="16384" width="11.42578125" style="4"/>
  </cols>
  <sheetData>
    <row r="1" spans="1:26" s="4" customFormat="1" ht="32.25" customHeight="1" x14ac:dyDescent="0.25">
      <c r="A1" s="919"/>
      <c r="B1" s="920"/>
      <c r="C1" s="920"/>
      <c r="D1" s="925" t="s">
        <v>39</v>
      </c>
      <c r="E1" s="926"/>
      <c r="F1" s="926"/>
      <c r="G1" s="926"/>
      <c r="H1" s="926"/>
      <c r="I1" s="926"/>
      <c r="J1" s="926"/>
      <c r="K1" s="926"/>
      <c r="L1" s="926"/>
      <c r="M1" s="926"/>
      <c r="N1" s="926"/>
      <c r="O1" s="926"/>
      <c r="P1" s="926"/>
      <c r="Q1" s="926"/>
      <c r="R1" s="926"/>
      <c r="S1" s="926"/>
      <c r="T1" s="926"/>
      <c r="U1" s="926"/>
      <c r="V1" s="927"/>
    </row>
    <row r="2" spans="1:26" s="4" customFormat="1" ht="27" customHeight="1" x14ac:dyDescent="0.25">
      <c r="A2" s="921"/>
      <c r="B2" s="922"/>
      <c r="C2" s="922"/>
      <c r="D2" s="928" t="s">
        <v>358</v>
      </c>
      <c r="E2" s="929"/>
      <c r="F2" s="929"/>
      <c r="G2" s="929"/>
      <c r="H2" s="929"/>
      <c r="I2" s="929"/>
      <c r="J2" s="929"/>
      <c r="K2" s="929"/>
      <c r="L2" s="929"/>
      <c r="M2" s="929"/>
      <c r="N2" s="929"/>
      <c r="O2" s="929"/>
      <c r="P2" s="929"/>
      <c r="Q2" s="929"/>
      <c r="R2" s="929"/>
      <c r="S2" s="929"/>
      <c r="T2" s="929"/>
      <c r="U2" s="929"/>
      <c r="V2" s="930"/>
    </row>
    <row r="3" spans="1:26" s="4" customFormat="1" ht="27" customHeight="1" thickBot="1" x14ac:dyDescent="0.3">
      <c r="A3" s="923"/>
      <c r="B3" s="924"/>
      <c r="C3" s="924"/>
      <c r="D3" s="931" t="s">
        <v>40</v>
      </c>
      <c r="E3" s="932"/>
      <c r="F3" s="932"/>
      <c r="G3" s="932"/>
      <c r="H3" s="932"/>
      <c r="I3" s="932"/>
      <c r="J3" s="932"/>
      <c r="K3" s="932"/>
      <c r="L3" s="932"/>
      <c r="M3" s="932"/>
      <c r="N3" s="932"/>
      <c r="O3" s="932"/>
      <c r="P3" s="932"/>
      <c r="Q3" s="932"/>
      <c r="R3" s="932"/>
      <c r="S3" s="932"/>
      <c r="T3" s="932"/>
      <c r="U3" s="933"/>
      <c r="V3" s="237" t="s">
        <v>359</v>
      </c>
    </row>
    <row r="4" spans="1:26" s="4" customFormat="1" ht="15" customHeight="1" thickBot="1" x14ac:dyDescent="0.3">
      <c r="A4" s="734" t="s">
        <v>0</v>
      </c>
      <c r="B4" s="735"/>
      <c r="C4" s="934"/>
      <c r="D4" s="905" t="s">
        <v>257</v>
      </c>
      <c r="E4" s="906"/>
      <c r="F4" s="906"/>
      <c r="G4" s="906"/>
      <c r="H4" s="906"/>
      <c r="I4" s="906"/>
      <c r="J4" s="906"/>
      <c r="K4" s="906"/>
      <c r="L4" s="906"/>
      <c r="M4" s="906"/>
      <c r="N4" s="906"/>
      <c r="O4" s="906"/>
      <c r="P4" s="906"/>
      <c r="Q4" s="906"/>
      <c r="R4" s="906"/>
      <c r="S4" s="906"/>
      <c r="T4" s="906"/>
      <c r="U4" s="906"/>
      <c r="V4" s="907"/>
    </row>
    <row r="5" spans="1:26" s="4" customFormat="1" ht="15" customHeight="1" thickBot="1" x14ac:dyDescent="0.3">
      <c r="A5" s="902" t="s">
        <v>2</v>
      </c>
      <c r="B5" s="903"/>
      <c r="C5" s="904"/>
      <c r="D5" s="905" t="s">
        <v>318</v>
      </c>
      <c r="E5" s="906"/>
      <c r="F5" s="906"/>
      <c r="G5" s="906"/>
      <c r="H5" s="906"/>
      <c r="I5" s="906"/>
      <c r="J5" s="906"/>
      <c r="K5" s="906"/>
      <c r="L5" s="906"/>
      <c r="M5" s="906"/>
      <c r="N5" s="906"/>
      <c r="O5" s="906"/>
      <c r="P5" s="906"/>
      <c r="Q5" s="906"/>
      <c r="R5" s="906"/>
      <c r="S5" s="906"/>
      <c r="T5" s="906"/>
      <c r="U5" s="906"/>
      <c r="V5" s="907"/>
    </row>
    <row r="6" spans="1:26" s="4" customFormat="1" ht="15" customHeight="1" thickBot="1" x14ac:dyDescent="0.3">
      <c r="A6" s="908"/>
      <c r="B6" s="909"/>
      <c r="C6" s="909"/>
      <c r="D6" s="909"/>
      <c r="E6" s="909"/>
      <c r="F6" s="909"/>
      <c r="G6" s="909"/>
      <c r="H6" s="909"/>
      <c r="I6" s="909"/>
      <c r="J6" s="909"/>
      <c r="K6" s="909"/>
      <c r="L6" s="909"/>
      <c r="M6" s="909"/>
      <c r="N6" s="909"/>
      <c r="O6" s="909"/>
      <c r="P6" s="909"/>
      <c r="Q6" s="909"/>
      <c r="R6" s="909"/>
      <c r="S6" s="909"/>
      <c r="T6" s="909"/>
      <c r="U6" s="909"/>
      <c r="V6" s="910"/>
    </row>
    <row r="7" spans="1:26" s="6" customFormat="1" ht="39.75" customHeight="1" x14ac:dyDescent="0.25">
      <c r="A7" s="911" t="s">
        <v>23</v>
      </c>
      <c r="B7" s="912" t="s">
        <v>24</v>
      </c>
      <c r="C7" s="914" t="s">
        <v>68</v>
      </c>
      <c r="D7" s="915" t="s">
        <v>25</v>
      </c>
      <c r="E7" s="916"/>
      <c r="F7" s="1209" t="s">
        <v>361</v>
      </c>
      <c r="G7" s="1209"/>
      <c r="H7" s="1209"/>
      <c r="I7" s="1209"/>
      <c r="J7" s="1209"/>
      <c r="K7" s="1209"/>
      <c r="L7" s="1209"/>
      <c r="M7" s="1209"/>
      <c r="N7" s="1209"/>
      <c r="O7" s="1209"/>
      <c r="P7" s="1209"/>
      <c r="Q7" s="1209"/>
      <c r="R7" s="1209"/>
      <c r="S7" s="1209"/>
      <c r="T7" s="912" t="s">
        <v>29</v>
      </c>
      <c r="U7" s="912"/>
      <c r="V7" s="917" t="s">
        <v>380</v>
      </c>
    </row>
    <row r="8" spans="1:26" s="6" customFormat="1" ht="33" customHeight="1" thickBot="1" x14ac:dyDescent="0.3">
      <c r="A8" s="871"/>
      <c r="B8" s="913"/>
      <c r="C8" s="872"/>
      <c r="D8" s="32" t="s">
        <v>26</v>
      </c>
      <c r="E8" s="32" t="s">
        <v>27</v>
      </c>
      <c r="F8" s="32" t="s">
        <v>28</v>
      </c>
      <c r="G8" s="80" t="s">
        <v>6</v>
      </c>
      <c r="H8" s="80" t="s">
        <v>7</v>
      </c>
      <c r="I8" s="80" t="s">
        <v>8</v>
      </c>
      <c r="J8" s="80" t="s">
        <v>9</v>
      </c>
      <c r="K8" s="80" t="s">
        <v>10</v>
      </c>
      <c r="L8" s="80" t="s">
        <v>11</v>
      </c>
      <c r="M8" s="80" t="s">
        <v>12</v>
      </c>
      <c r="N8" s="80" t="s">
        <v>13</v>
      </c>
      <c r="O8" s="80" t="s">
        <v>14</v>
      </c>
      <c r="P8" s="80" t="s">
        <v>15</v>
      </c>
      <c r="Q8" s="80" t="s">
        <v>16</v>
      </c>
      <c r="R8" s="80" t="s">
        <v>17</v>
      </c>
      <c r="S8" s="75" t="s">
        <v>18</v>
      </c>
      <c r="T8" s="75" t="s">
        <v>30</v>
      </c>
      <c r="U8" s="75" t="s">
        <v>31</v>
      </c>
      <c r="V8" s="918"/>
      <c r="X8" s="121"/>
    </row>
    <row r="9" spans="1:26" s="4" customFormat="1" ht="30" customHeight="1" x14ac:dyDescent="0.25">
      <c r="A9" s="873" t="s">
        <v>325</v>
      </c>
      <c r="B9" s="892" t="s">
        <v>329</v>
      </c>
      <c r="C9" s="880" t="s">
        <v>330</v>
      </c>
      <c r="D9" s="898" t="s">
        <v>273</v>
      </c>
      <c r="E9" s="898"/>
      <c r="F9" s="122" t="s">
        <v>19</v>
      </c>
      <c r="G9" s="609">
        <v>3.4500000000000003E-2</v>
      </c>
      <c r="H9" s="609">
        <v>7.6399999999999996E-2</v>
      </c>
      <c r="I9" s="609">
        <v>8.6099999999999996E-2</v>
      </c>
      <c r="J9" s="609">
        <v>9.3399999999999997E-2</v>
      </c>
      <c r="K9" s="609">
        <v>9.3399999999999997E-2</v>
      </c>
      <c r="L9" s="609">
        <v>0.1036</v>
      </c>
      <c r="M9" s="609">
        <v>9.6799999999999997E-2</v>
      </c>
      <c r="N9" s="609">
        <v>9.6799999999999997E-2</v>
      </c>
      <c r="O9" s="609">
        <v>9.6799999999999997E-2</v>
      </c>
      <c r="P9" s="609">
        <v>7.9799999999999996E-2</v>
      </c>
      <c r="Q9" s="609">
        <v>7.9799999999999996E-2</v>
      </c>
      <c r="R9" s="609">
        <v>6.2600000000000003E-2</v>
      </c>
      <c r="S9" s="81">
        <f t="shared" ref="S9:S14" si="0">SUM(G9:R9)</f>
        <v>0.99999999999999989</v>
      </c>
      <c r="T9" s="887">
        <v>0.79079999999999995</v>
      </c>
      <c r="U9" s="887">
        <v>0.75080000000000002</v>
      </c>
      <c r="V9" s="895" t="s">
        <v>401</v>
      </c>
    </row>
    <row r="10" spans="1:26" s="4" customFormat="1" ht="30" customHeight="1" thickBot="1" x14ac:dyDescent="0.3">
      <c r="A10" s="873"/>
      <c r="B10" s="893"/>
      <c r="C10" s="881"/>
      <c r="D10" s="897"/>
      <c r="E10" s="897"/>
      <c r="F10" s="123" t="s">
        <v>20</v>
      </c>
      <c r="G10" s="298">
        <v>3.4500000000000003E-2</v>
      </c>
      <c r="H10" s="298">
        <v>5.5899999999999998E-2</v>
      </c>
      <c r="I10" s="298">
        <v>9.6799999999999997E-2</v>
      </c>
      <c r="J10" s="211"/>
      <c r="K10" s="211"/>
      <c r="L10" s="211"/>
      <c r="M10" s="212"/>
      <c r="N10" s="212"/>
      <c r="O10" s="212"/>
      <c r="P10" s="212"/>
      <c r="Q10" s="212"/>
      <c r="R10" s="212"/>
      <c r="S10" s="124">
        <f t="shared" si="0"/>
        <v>0.18720000000000001</v>
      </c>
      <c r="T10" s="899"/>
      <c r="U10" s="862"/>
      <c r="V10" s="889"/>
      <c r="X10" s="239"/>
    </row>
    <row r="11" spans="1:26" s="4" customFormat="1" ht="30" customHeight="1" x14ac:dyDescent="0.25">
      <c r="A11" s="873"/>
      <c r="B11" s="893"/>
      <c r="C11" s="880" t="s">
        <v>362</v>
      </c>
      <c r="D11" s="896" t="s">
        <v>273</v>
      </c>
      <c r="E11" s="896"/>
      <c r="F11" s="122" t="s">
        <v>19</v>
      </c>
      <c r="G11" s="298">
        <v>0</v>
      </c>
      <c r="H11" s="298">
        <v>5.5599999999999997E-2</v>
      </c>
      <c r="I11" s="298">
        <v>0.1111</v>
      </c>
      <c r="J11" s="298">
        <v>0.1111</v>
      </c>
      <c r="K11" s="298">
        <v>0.1111</v>
      </c>
      <c r="L11" s="298">
        <v>5.5599999999999997E-2</v>
      </c>
      <c r="M11" s="281">
        <v>0.1111</v>
      </c>
      <c r="N11" s="281">
        <v>0.1111</v>
      </c>
      <c r="O11" s="281">
        <v>0.1111</v>
      </c>
      <c r="P11" s="281">
        <v>0.1111</v>
      </c>
      <c r="Q11" s="281">
        <v>0.1111</v>
      </c>
      <c r="R11" s="281"/>
      <c r="S11" s="81">
        <f t="shared" si="0"/>
        <v>0.99999999999999989</v>
      </c>
      <c r="T11" s="899"/>
      <c r="U11" s="870">
        <v>5.0000000000000001E-4</v>
      </c>
      <c r="V11" s="880" t="s">
        <v>388</v>
      </c>
      <c r="X11" s="239"/>
    </row>
    <row r="12" spans="1:26" s="4" customFormat="1" ht="30" customHeight="1" thickBot="1" x14ac:dyDescent="0.3">
      <c r="A12" s="873"/>
      <c r="B12" s="893"/>
      <c r="C12" s="881"/>
      <c r="D12" s="897"/>
      <c r="E12" s="897"/>
      <c r="F12" s="123" t="s">
        <v>20</v>
      </c>
      <c r="G12" s="610">
        <v>0</v>
      </c>
      <c r="H12" s="298">
        <v>5.6000000000000001E-2</v>
      </c>
      <c r="I12" s="298">
        <v>0.111</v>
      </c>
      <c r="J12" s="298"/>
      <c r="K12" s="211"/>
      <c r="L12" s="211"/>
      <c r="M12" s="212"/>
      <c r="N12" s="212"/>
      <c r="O12" s="212"/>
      <c r="P12" s="212"/>
      <c r="Q12" s="212"/>
      <c r="R12" s="212"/>
      <c r="S12" s="124">
        <f t="shared" si="0"/>
        <v>0.16700000000000001</v>
      </c>
      <c r="T12" s="899"/>
      <c r="U12" s="862"/>
      <c r="V12" s="881"/>
      <c r="X12" s="239"/>
      <c r="Y12" s="240"/>
      <c r="Z12" s="240"/>
    </row>
    <row r="13" spans="1:26" s="4" customFormat="1" ht="30" customHeight="1" x14ac:dyDescent="0.25">
      <c r="A13" s="873"/>
      <c r="B13" s="893"/>
      <c r="C13" s="880" t="s">
        <v>331</v>
      </c>
      <c r="D13" s="896" t="s">
        <v>273</v>
      </c>
      <c r="E13" s="896"/>
      <c r="F13" s="122" t="s">
        <v>19</v>
      </c>
      <c r="G13" s="298">
        <v>0</v>
      </c>
      <c r="H13" s="298">
        <v>3.2300000000000002E-2</v>
      </c>
      <c r="I13" s="298">
        <v>9.6799999999999997E-2</v>
      </c>
      <c r="J13" s="298">
        <v>9.6799999999999997E-2</v>
      </c>
      <c r="K13" s="298">
        <v>9.6799999999999997E-2</v>
      </c>
      <c r="L13" s="298">
        <v>9.6799999999999997E-2</v>
      </c>
      <c r="M13" s="281">
        <v>9.6799999999999997E-2</v>
      </c>
      <c r="N13" s="281">
        <v>9.6799999999999997E-2</v>
      </c>
      <c r="O13" s="281">
        <v>9.6799999999999997E-2</v>
      </c>
      <c r="P13" s="281">
        <v>9.6799999999999997E-2</v>
      </c>
      <c r="Q13" s="281">
        <v>9.6799999999999997E-2</v>
      </c>
      <c r="R13" s="281">
        <v>9.6500000000000002E-2</v>
      </c>
      <c r="S13" s="81">
        <f t="shared" si="0"/>
        <v>1</v>
      </c>
      <c r="T13" s="899"/>
      <c r="U13" s="870">
        <v>3.95E-2</v>
      </c>
      <c r="V13" s="880" t="s">
        <v>389</v>
      </c>
    </row>
    <row r="14" spans="1:26" s="4" customFormat="1" ht="30" customHeight="1" thickBot="1" x14ac:dyDescent="0.3">
      <c r="A14" s="873"/>
      <c r="B14" s="894"/>
      <c r="C14" s="900"/>
      <c r="D14" s="901"/>
      <c r="E14" s="901"/>
      <c r="F14" s="123" t="s">
        <v>20</v>
      </c>
      <c r="G14" s="611">
        <v>0</v>
      </c>
      <c r="H14" s="213">
        <v>3.2000000000000001E-2</v>
      </c>
      <c r="I14" s="213">
        <v>9.7000000000000003E-2</v>
      </c>
      <c r="J14" s="213"/>
      <c r="K14" s="213"/>
      <c r="L14" s="213"/>
      <c r="M14" s="266"/>
      <c r="N14" s="266"/>
      <c r="O14" s="266"/>
      <c r="P14" s="266"/>
      <c r="Q14" s="266"/>
      <c r="R14" s="266"/>
      <c r="S14" s="124">
        <f t="shared" si="0"/>
        <v>0.129</v>
      </c>
      <c r="T14" s="886"/>
      <c r="U14" s="886"/>
      <c r="V14" s="900"/>
    </row>
    <row r="15" spans="1:26" s="4" customFormat="1" ht="30" customHeight="1" x14ac:dyDescent="0.25">
      <c r="A15" s="873"/>
      <c r="B15" s="877" t="s">
        <v>332</v>
      </c>
      <c r="C15" s="882" t="s">
        <v>333</v>
      </c>
      <c r="D15" s="883" t="s">
        <v>273</v>
      </c>
      <c r="E15" s="883"/>
      <c r="F15" s="122" t="s">
        <v>19</v>
      </c>
      <c r="G15" s="298">
        <v>1.38E-2</v>
      </c>
      <c r="H15" s="298">
        <v>6.3500000000000001E-2</v>
      </c>
      <c r="I15" s="298">
        <v>7.4499999999999997E-2</v>
      </c>
      <c r="J15" s="298">
        <v>9.4700000000000006E-2</v>
      </c>
      <c r="K15" s="298">
        <v>9.5200000000000007E-2</v>
      </c>
      <c r="L15" s="298">
        <v>0.10150000000000001</v>
      </c>
      <c r="M15" s="298">
        <v>9.5200000000000007E-2</v>
      </c>
      <c r="N15" s="298">
        <v>9.4700000000000006E-2</v>
      </c>
      <c r="O15" s="298">
        <v>0.10100000000000001</v>
      </c>
      <c r="P15" s="298">
        <v>9.5200000000000007E-2</v>
      </c>
      <c r="Q15" s="298">
        <v>9.5200000000000007E-2</v>
      </c>
      <c r="R15" s="298">
        <v>7.5499999999999998E-2</v>
      </c>
      <c r="S15" s="81">
        <f>SUM(G15:R15)</f>
        <v>0.99999999999999989</v>
      </c>
      <c r="T15" s="862">
        <v>0.1492</v>
      </c>
      <c r="U15" s="862">
        <v>0.14879999999999999</v>
      </c>
      <c r="V15" s="888" t="s">
        <v>390</v>
      </c>
    </row>
    <row r="16" spans="1:26" s="4" customFormat="1" ht="30" customHeight="1" thickBot="1" x14ac:dyDescent="0.3">
      <c r="A16" s="873"/>
      <c r="B16" s="878"/>
      <c r="C16" s="868"/>
      <c r="D16" s="869"/>
      <c r="E16" s="869"/>
      <c r="F16" s="123" t="s">
        <v>20</v>
      </c>
      <c r="G16" s="298">
        <v>1.38E-2</v>
      </c>
      <c r="H16" s="298">
        <v>6.3500000000000001E-2</v>
      </c>
      <c r="I16" s="298">
        <v>7.4499999999999997E-2</v>
      </c>
      <c r="J16" s="211"/>
      <c r="K16" s="211"/>
      <c r="L16" s="211"/>
      <c r="M16" s="212"/>
      <c r="N16" s="212"/>
      <c r="O16" s="212"/>
      <c r="P16" s="212"/>
      <c r="Q16" s="212"/>
      <c r="R16" s="212"/>
      <c r="S16" s="124">
        <f t="shared" ref="S16:S26" si="1">SUM(G16:R16)</f>
        <v>0.15179999999999999</v>
      </c>
      <c r="T16" s="863"/>
      <c r="U16" s="863"/>
      <c r="V16" s="889"/>
    </row>
    <row r="17" spans="1:31" ht="30" customHeight="1" x14ac:dyDescent="0.25">
      <c r="A17" s="873"/>
      <c r="B17" s="878"/>
      <c r="C17" s="890" t="s">
        <v>334</v>
      </c>
      <c r="D17" s="869" t="s">
        <v>273</v>
      </c>
      <c r="E17" s="869"/>
      <c r="F17" s="122" t="s">
        <v>19</v>
      </c>
      <c r="G17" s="211">
        <v>0</v>
      </c>
      <c r="H17" s="298">
        <v>9.0899999999999995E-2</v>
      </c>
      <c r="I17" s="298">
        <v>9.0899999999999995E-2</v>
      </c>
      <c r="J17" s="298">
        <v>9.0899999999999995E-2</v>
      </c>
      <c r="K17" s="298">
        <v>9.0899999999999995E-2</v>
      </c>
      <c r="L17" s="298">
        <v>9.0899999999999995E-2</v>
      </c>
      <c r="M17" s="298">
        <v>9.0899999999999995E-2</v>
      </c>
      <c r="N17" s="298">
        <v>9.0899999999999995E-2</v>
      </c>
      <c r="O17" s="298">
        <v>9.0899999999999995E-2</v>
      </c>
      <c r="P17" s="298">
        <v>9.0899999999999995E-2</v>
      </c>
      <c r="Q17" s="298">
        <v>9.0899999999999995E-2</v>
      </c>
      <c r="R17" s="298">
        <v>9.0999999999999998E-2</v>
      </c>
      <c r="S17" s="81">
        <f>SUM(G17:R17)</f>
        <v>0.99999999999999989</v>
      </c>
      <c r="T17" s="863"/>
      <c r="U17" s="863">
        <v>4.0000000000000002E-4</v>
      </c>
      <c r="V17" s="880" t="s">
        <v>387</v>
      </c>
      <c r="W17" s="4"/>
      <c r="X17" s="4"/>
      <c r="Y17" s="4"/>
      <c r="Z17" s="4"/>
      <c r="AA17" s="4"/>
      <c r="AB17" s="4"/>
      <c r="AC17" s="4"/>
      <c r="AD17" s="4"/>
      <c r="AE17" s="4"/>
    </row>
    <row r="18" spans="1:31" ht="30" customHeight="1" thickBot="1" x14ac:dyDescent="0.3">
      <c r="A18" s="873"/>
      <c r="B18" s="878"/>
      <c r="C18" s="891"/>
      <c r="D18" s="876"/>
      <c r="E18" s="876"/>
      <c r="F18" s="123" t="s">
        <v>20</v>
      </c>
      <c r="G18" s="211">
        <v>0</v>
      </c>
      <c r="H18" s="298">
        <v>9.0899999999999995E-2</v>
      </c>
      <c r="I18" s="298">
        <v>9.0899999999999995E-2</v>
      </c>
      <c r="J18" s="211"/>
      <c r="K18" s="211"/>
      <c r="L18" s="211"/>
      <c r="M18" s="212"/>
      <c r="N18" s="212"/>
      <c r="O18" s="212"/>
      <c r="P18" s="212"/>
      <c r="Q18" s="212"/>
      <c r="R18" s="212"/>
      <c r="S18" s="124">
        <f t="shared" si="1"/>
        <v>0.18179999999999999</v>
      </c>
      <c r="T18" s="863"/>
      <c r="U18" s="863"/>
      <c r="V18" s="881"/>
      <c r="W18" s="4"/>
      <c r="X18" s="4"/>
      <c r="Y18" s="4"/>
      <c r="Z18" s="4"/>
      <c r="AA18" s="4"/>
      <c r="AB18" s="4"/>
      <c r="AC18" s="4"/>
      <c r="AD18" s="4"/>
      <c r="AE18" s="4"/>
    </row>
    <row r="19" spans="1:31" ht="30" customHeight="1" x14ac:dyDescent="0.25">
      <c r="A19" s="873"/>
      <c r="B19" s="877" t="s">
        <v>335</v>
      </c>
      <c r="C19" s="882" t="s">
        <v>386</v>
      </c>
      <c r="D19" s="883" t="s">
        <v>273</v>
      </c>
      <c r="E19" s="883"/>
      <c r="F19" s="122" t="s">
        <v>19</v>
      </c>
      <c r="G19" s="609">
        <v>0</v>
      </c>
      <c r="H19" s="609">
        <v>0.09</v>
      </c>
      <c r="I19" s="609">
        <v>0.09</v>
      </c>
      <c r="J19" s="609">
        <v>0.09</v>
      </c>
      <c r="K19" s="609">
        <v>0.09</v>
      </c>
      <c r="L19" s="609">
        <v>0.09</v>
      </c>
      <c r="M19" s="609">
        <v>0.09</v>
      </c>
      <c r="N19" s="609">
        <v>0.09</v>
      </c>
      <c r="O19" s="609">
        <v>0.09</v>
      </c>
      <c r="P19" s="609">
        <v>0.09</v>
      </c>
      <c r="Q19" s="609">
        <v>0.09</v>
      </c>
      <c r="R19" s="609">
        <v>0.1</v>
      </c>
      <c r="S19" s="81">
        <f t="shared" si="1"/>
        <v>0.99999999999999978</v>
      </c>
      <c r="T19" s="884">
        <v>0.06</v>
      </c>
      <c r="U19" s="887">
        <v>2.23E-2</v>
      </c>
      <c r="V19" s="864" t="s">
        <v>381</v>
      </c>
      <c r="W19" s="4"/>
      <c r="X19" s="218"/>
      <c r="Y19" s="217"/>
      <c r="Z19" s="4"/>
      <c r="AA19" s="4"/>
      <c r="AB19" s="4"/>
      <c r="AC19" s="4"/>
      <c r="AD19" s="4"/>
      <c r="AE19" s="4"/>
    </row>
    <row r="20" spans="1:31" ht="30" customHeight="1" thickBot="1" x14ac:dyDescent="0.3">
      <c r="A20" s="873"/>
      <c r="B20" s="878"/>
      <c r="C20" s="868"/>
      <c r="D20" s="869"/>
      <c r="E20" s="869"/>
      <c r="F20" s="123" t="s">
        <v>20</v>
      </c>
      <c r="G20" s="281">
        <v>0</v>
      </c>
      <c r="H20" s="281">
        <v>0.09</v>
      </c>
      <c r="I20" s="281">
        <v>0.09</v>
      </c>
      <c r="J20" s="281"/>
      <c r="K20" s="281"/>
      <c r="L20" s="281"/>
      <c r="M20" s="281"/>
      <c r="N20" s="281"/>
      <c r="O20" s="281"/>
      <c r="P20" s="281"/>
      <c r="Q20" s="281"/>
      <c r="R20" s="281"/>
      <c r="S20" s="124">
        <f t="shared" si="1"/>
        <v>0.18</v>
      </c>
      <c r="T20" s="863"/>
      <c r="U20" s="862"/>
      <c r="V20" s="865"/>
      <c r="W20" s="4"/>
      <c r="X20" s="219"/>
      <c r="Y20" s="238"/>
      <c r="Z20" s="4"/>
      <c r="AA20" s="4"/>
      <c r="AB20" s="4"/>
      <c r="AC20" s="4"/>
      <c r="AD20" s="4"/>
      <c r="AE20" s="4"/>
    </row>
    <row r="21" spans="1:31" ht="30" customHeight="1" x14ac:dyDescent="0.25">
      <c r="A21" s="873"/>
      <c r="B21" s="878"/>
      <c r="C21" s="868" t="s">
        <v>385</v>
      </c>
      <c r="D21" s="869" t="s">
        <v>273</v>
      </c>
      <c r="E21" s="869"/>
      <c r="F21" s="122" t="s">
        <v>19</v>
      </c>
      <c r="G21" s="281">
        <v>0.02</v>
      </c>
      <c r="H21" s="281">
        <v>0.09</v>
      </c>
      <c r="I21" s="281">
        <v>0.09</v>
      </c>
      <c r="J21" s="281">
        <v>0.09</v>
      </c>
      <c r="K21" s="281">
        <v>0.09</v>
      </c>
      <c r="L21" s="281">
        <v>0.09</v>
      </c>
      <c r="M21" s="281">
        <v>0.09</v>
      </c>
      <c r="N21" s="281">
        <v>0.09</v>
      </c>
      <c r="O21" s="281">
        <v>0.09</v>
      </c>
      <c r="P21" s="281">
        <v>0.09</v>
      </c>
      <c r="Q21" s="281">
        <v>0.09</v>
      </c>
      <c r="R21" s="281">
        <v>0.08</v>
      </c>
      <c r="S21" s="81">
        <f t="shared" si="1"/>
        <v>0.99999999999999978</v>
      </c>
      <c r="T21" s="863"/>
      <c r="U21" s="870">
        <v>7.7000000000000002E-3</v>
      </c>
      <c r="V21" s="866" t="s">
        <v>382</v>
      </c>
      <c r="W21" s="4"/>
      <c r="X21" s="4"/>
      <c r="Y21" s="4"/>
      <c r="Z21" s="4"/>
      <c r="AA21" s="4"/>
      <c r="AB21" s="4"/>
      <c r="AC21" s="4"/>
      <c r="AD21" s="4"/>
      <c r="AE21" s="4"/>
    </row>
    <row r="22" spans="1:31" ht="30" customHeight="1" thickBot="1" x14ac:dyDescent="0.3">
      <c r="A22" s="873"/>
      <c r="B22" s="878"/>
      <c r="C22" s="868"/>
      <c r="D22" s="869"/>
      <c r="E22" s="869"/>
      <c r="F22" s="123" t="s">
        <v>20</v>
      </c>
      <c r="G22" s="281">
        <v>0.02</v>
      </c>
      <c r="H22" s="281">
        <v>0.09</v>
      </c>
      <c r="I22" s="281">
        <v>0.09</v>
      </c>
      <c r="J22" s="281"/>
      <c r="K22" s="281"/>
      <c r="L22" s="281"/>
      <c r="M22" s="281"/>
      <c r="N22" s="281"/>
      <c r="O22" s="281"/>
      <c r="P22" s="281"/>
      <c r="Q22" s="281"/>
      <c r="R22" s="281"/>
      <c r="S22" s="124">
        <f t="shared" si="1"/>
        <v>0.2</v>
      </c>
      <c r="T22" s="863"/>
      <c r="U22" s="862"/>
      <c r="V22" s="867"/>
      <c r="W22" s="4"/>
      <c r="X22" s="4"/>
      <c r="Y22" s="4"/>
      <c r="Z22" s="4"/>
      <c r="AA22" s="4"/>
      <c r="AB22" s="4"/>
      <c r="AC22" s="4"/>
      <c r="AD22" s="4"/>
      <c r="AE22" s="4"/>
    </row>
    <row r="23" spans="1:31" ht="30" customHeight="1" x14ac:dyDescent="0.25">
      <c r="A23" s="873"/>
      <c r="B23" s="878"/>
      <c r="C23" s="868" t="s">
        <v>336</v>
      </c>
      <c r="D23" s="869" t="s">
        <v>273</v>
      </c>
      <c r="E23" s="869"/>
      <c r="F23" s="122" t="s">
        <v>19</v>
      </c>
      <c r="G23" s="281">
        <v>0</v>
      </c>
      <c r="H23" s="281">
        <v>0.09</v>
      </c>
      <c r="I23" s="281">
        <v>0.09</v>
      </c>
      <c r="J23" s="281">
        <v>0.09</v>
      </c>
      <c r="K23" s="281">
        <v>0.09</v>
      </c>
      <c r="L23" s="281">
        <v>0.09</v>
      </c>
      <c r="M23" s="281">
        <v>0.09</v>
      </c>
      <c r="N23" s="281">
        <v>0.09</v>
      </c>
      <c r="O23" s="281">
        <v>0.09</v>
      </c>
      <c r="P23" s="281">
        <v>0.09</v>
      </c>
      <c r="Q23" s="281">
        <v>0.09</v>
      </c>
      <c r="R23" s="281">
        <v>0.1</v>
      </c>
      <c r="S23" s="81">
        <f t="shared" si="1"/>
        <v>0.99999999999999978</v>
      </c>
      <c r="T23" s="863"/>
      <c r="U23" s="870">
        <v>2.23E-2</v>
      </c>
      <c r="V23" s="880" t="s">
        <v>384</v>
      </c>
      <c r="W23" s="4"/>
      <c r="X23" s="4"/>
      <c r="Y23" s="4"/>
      <c r="Z23" s="4"/>
      <c r="AA23" s="4"/>
      <c r="AB23" s="4"/>
      <c r="AC23" s="4"/>
      <c r="AD23" s="4"/>
      <c r="AE23" s="4"/>
    </row>
    <row r="24" spans="1:31" ht="30" customHeight="1" thickBot="1" x14ac:dyDescent="0.3">
      <c r="A24" s="873"/>
      <c r="B24" s="878"/>
      <c r="C24" s="868"/>
      <c r="D24" s="869"/>
      <c r="E24" s="869"/>
      <c r="F24" s="123" t="s">
        <v>20</v>
      </c>
      <c r="G24" s="612">
        <v>0</v>
      </c>
      <c r="H24" s="281">
        <v>0.09</v>
      </c>
      <c r="I24" s="281">
        <v>0.09</v>
      </c>
      <c r="J24" s="281"/>
      <c r="K24" s="281"/>
      <c r="L24" s="281"/>
      <c r="M24" s="281"/>
      <c r="N24" s="281"/>
      <c r="O24" s="281"/>
      <c r="P24" s="281"/>
      <c r="Q24" s="281"/>
      <c r="R24" s="281"/>
      <c r="S24" s="124">
        <f t="shared" si="1"/>
        <v>0.18</v>
      </c>
      <c r="T24" s="863"/>
      <c r="U24" s="862"/>
      <c r="V24" s="881"/>
      <c r="W24" s="4"/>
      <c r="X24" s="4"/>
      <c r="Y24" s="4"/>
      <c r="Z24" s="4"/>
      <c r="AA24" s="4"/>
      <c r="AB24" s="4"/>
      <c r="AC24" s="4"/>
      <c r="AD24" s="4"/>
      <c r="AE24" s="4"/>
    </row>
    <row r="25" spans="1:31" ht="30" customHeight="1" x14ac:dyDescent="0.25">
      <c r="A25" s="873"/>
      <c r="B25" s="878"/>
      <c r="C25" s="868" t="s">
        <v>337</v>
      </c>
      <c r="D25" s="869" t="s">
        <v>273</v>
      </c>
      <c r="E25" s="869"/>
      <c r="F25" s="122" t="s">
        <v>19</v>
      </c>
      <c r="G25" s="281">
        <v>0.02</v>
      </c>
      <c r="H25" s="281">
        <v>0.09</v>
      </c>
      <c r="I25" s="281">
        <v>0.09</v>
      </c>
      <c r="J25" s="281">
        <v>0.09</v>
      </c>
      <c r="K25" s="281">
        <v>0.09</v>
      </c>
      <c r="L25" s="281">
        <v>0.09</v>
      </c>
      <c r="M25" s="281">
        <v>0.09</v>
      </c>
      <c r="N25" s="281">
        <v>0.09</v>
      </c>
      <c r="O25" s="281">
        <v>0.09</v>
      </c>
      <c r="P25" s="281">
        <v>0.09</v>
      </c>
      <c r="Q25" s="281">
        <v>0.09</v>
      </c>
      <c r="R25" s="281">
        <v>0.08</v>
      </c>
      <c r="S25" s="81">
        <f t="shared" si="1"/>
        <v>0.99999999999999978</v>
      </c>
      <c r="T25" s="863"/>
      <c r="U25" s="870">
        <v>7.7000000000000002E-3</v>
      </c>
      <c r="V25" s="880" t="s">
        <v>383</v>
      </c>
      <c r="W25" s="4"/>
      <c r="X25" s="4"/>
      <c r="Y25" s="4"/>
      <c r="Z25" s="4"/>
      <c r="AA25" s="4"/>
      <c r="AB25" s="4"/>
      <c r="AC25" s="4"/>
      <c r="AD25" s="4"/>
      <c r="AE25" s="4"/>
    </row>
    <row r="26" spans="1:31" ht="30" customHeight="1" thickBot="1" x14ac:dyDescent="0.3">
      <c r="A26" s="874"/>
      <c r="B26" s="879"/>
      <c r="C26" s="875"/>
      <c r="D26" s="876"/>
      <c r="E26" s="876"/>
      <c r="F26" s="123" t="s">
        <v>20</v>
      </c>
      <c r="G26" s="613">
        <v>0.02</v>
      </c>
      <c r="H26" s="213">
        <v>7.3599999999999999E-2</v>
      </c>
      <c r="I26" s="213">
        <v>9.3399999999999997E-2</v>
      </c>
      <c r="J26" s="213"/>
      <c r="K26" s="213"/>
      <c r="L26" s="213"/>
      <c r="M26" s="266"/>
      <c r="N26" s="266"/>
      <c r="O26" s="266"/>
      <c r="P26" s="266"/>
      <c r="Q26" s="266"/>
      <c r="R26" s="266"/>
      <c r="S26" s="124">
        <f t="shared" si="1"/>
        <v>0.187</v>
      </c>
      <c r="T26" s="885"/>
      <c r="U26" s="886"/>
      <c r="V26" s="881"/>
      <c r="W26" s="4"/>
      <c r="X26" s="4"/>
      <c r="Y26" s="4"/>
      <c r="Z26" s="4"/>
      <c r="AA26" s="4"/>
      <c r="AB26" s="4"/>
      <c r="AC26" s="4"/>
      <c r="AD26" s="4"/>
      <c r="AE26" s="4"/>
    </row>
    <row r="27" spans="1:31" s="8" customFormat="1" ht="30" customHeight="1" thickBot="1" x14ac:dyDescent="0.3">
      <c r="A27" s="871" t="s">
        <v>274</v>
      </c>
      <c r="B27" s="872"/>
      <c r="C27" s="872"/>
      <c r="D27" s="872"/>
      <c r="E27" s="872"/>
      <c r="F27" s="872"/>
      <c r="G27" s="872"/>
      <c r="H27" s="872"/>
      <c r="I27" s="872"/>
      <c r="J27" s="872"/>
      <c r="K27" s="872"/>
      <c r="L27" s="872"/>
      <c r="M27" s="872"/>
      <c r="N27" s="872"/>
      <c r="O27" s="872"/>
      <c r="P27" s="872"/>
      <c r="Q27" s="872"/>
      <c r="R27" s="872"/>
      <c r="S27" s="872"/>
      <c r="T27" s="125">
        <f>SUM(T9:T26)</f>
        <v>1</v>
      </c>
      <c r="U27" s="126">
        <f>SUM(U9:U26)</f>
        <v>1</v>
      </c>
      <c r="V27" s="82"/>
      <c r="W27" s="7"/>
      <c r="X27" s="7"/>
      <c r="Y27" s="7"/>
      <c r="Z27" s="7"/>
      <c r="AA27" s="7"/>
      <c r="AB27" s="7"/>
      <c r="AC27" s="7"/>
      <c r="AD27" s="7"/>
      <c r="AE27" s="7"/>
    </row>
    <row r="28" spans="1:31" s="617" customFormat="1" ht="22.5" customHeight="1" x14ac:dyDescent="0.25">
      <c r="A28" s="614"/>
      <c r="B28" s="614"/>
      <c r="C28" s="614"/>
      <c r="D28" s="614"/>
      <c r="E28" s="614"/>
      <c r="F28" s="614"/>
      <c r="G28" s="614"/>
      <c r="H28" s="614"/>
      <c r="I28" s="614"/>
      <c r="J28" s="614"/>
      <c r="K28" s="614"/>
      <c r="L28" s="614"/>
      <c r="M28" s="614"/>
      <c r="N28" s="614"/>
      <c r="O28" s="614"/>
      <c r="P28" s="614"/>
      <c r="Q28" s="614"/>
      <c r="R28" s="614"/>
      <c r="S28" s="614"/>
      <c r="T28" s="615"/>
      <c r="U28" s="616"/>
      <c r="V28" s="614"/>
    </row>
    <row r="29" spans="1:31" s="617" customFormat="1" ht="22.5" customHeight="1" x14ac:dyDescent="0.25">
      <c r="A29" s="614"/>
      <c r="B29" s="614"/>
      <c r="C29" s="614"/>
      <c r="D29" s="614"/>
      <c r="E29" s="614"/>
      <c r="F29" s="614"/>
      <c r="G29" s="614"/>
      <c r="H29" s="614"/>
      <c r="I29" s="614"/>
      <c r="J29" s="614"/>
      <c r="K29" s="614"/>
      <c r="L29" s="614"/>
      <c r="M29" s="614"/>
      <c r="N29" s="614"/>
      <c r="O29" s="614"/>
      <c r="P29" s="614"/>
      <c r="Q29" s="614"/>
      <c r="R29" s="614"/>
      <c r="S29" s="614"/>
      <c r="T29" s="615"/>
      <c r="U29" s="616"/>
      <c r="V29" s="614"/>
    </row>
    <row r="30" spans="1:31" ht="15" customHeight="1" x14ac:dyDescent="0.25">
      <c r="B30" s="83" t="s">
        <v>35</v>
      </c>
      <c r="C30" s="3"/>
      <c r="D30" s="3"/>
      <c r="E30" s="3"/>
      <c r="F30" s="3"/>
      <c r="G30" s="10"/>
      <c r="H30" s="3"/>
      <c r="I30" s="127"/>
      <c r="J30" s="6"/>
      <c r="K30" s="6"/>
      <c r="L30" s="6"/>
      <c r="M30" s="6"/>
      <c r="N30" s="6"/>
      <c r="O30" s="9"/>
      <c r="P30" s="9"/>
      <c r="Q30" s="9"/>
      <c r="R30" s="9"/>
      <c r="S30" s="9"/>
      <c r="T30" s="9"/>
      <c r="U30" s="9"/>
    </row>
    <row r="31" spans="1:31" ht="15" customHeight="1" x14ac:dyDescent="0.25">
      <c r="A31" s="6"/>
      <c r="B31" s="589" t="s">
        <v>36</v>
      </c>
      <c r="C31" s="721" t="s">
        <v>37</v>
      </c>
      <c r="D31" s="722"/>
      <c r="E31" s="722"/>
      <c r="F31" s="722"/>
      <c r="G31" s="722"/>
      <c r="H31" s="722"/>
      <c r="I31" s="723"/>
      <c r="J31" s="724" t="s">
        <v>38</v>
      </c>
      <c r="K31" s="725"/>
      <c r="L31" s="725"/>
      <c r="M31" s="725"/>
      <c r="N31" s="725"/>
      <c r="O31" s="725"/>
      <c r="P31" s="726"/>
      <c r="Q31" s="14"/>
      <c r="R31" s="14"/>
      <c r="S31" s="14"/>
      <c r="T31" s="14"/>
      <c r="U31" s="14"/>
      <c r="V31" s="14"/>
      <c r="W31" s="14"/>
    </row>
    <row r="32" spans="1:31" ht="15" customHeight="1" x14ac:dyDescent="0.25">
      <c r="A32" s="6"/>
      <c r="B32" s="35">
        <v>13</v>
      </c>
      <c r="C32" s="711" t="s">
        <v>90</v>
      </c>
      <c r="D32" s="711"/>
      <c r="E32" s="711"/>
      <c r="F32" s="711"/>
      <c r="G32" s="711"/>
      <c r="H32" s="711"/>
      <c r="I32" s="711"/>
      <c r="J32" s="711" t="s">
        <v>81</v>
      </c>
      <c r="K32" s="711"/>
      <c r="L32" s="711"/>
      <c r="M32" s="711"/>
      <c r="N32" s="711"/>
      <c r="O32" s="711"/>
      <c r="P32" s="711"/>
      <c r="Q32" s="14"/>
      <c r="R32" s="14"/>
      <c r="S32" s="14"/>
      <c r="T32" s="14"/>
      <c r="U32" s="14"/>
      <c r="V32" s="14"/>
      <c r="W32" s="14"/>
    </row>
    <row r="33" spans="1:23" ht="15" customHeight="1" x14ac:dyDescent="0.25">
      <c r="A33" s="6"/>
      <c r="B33" s="35">
        <v>14</v>
      </c>
      <c r="C33" s="711" t="s">
        <v>256</v>
      </c>
      <c r="D33" s="711"/>
      <c r="E33" s="711"/>
      <c r="F33" s="711"/>
      <c r="G33" s="711"/>
      <c r="H33" s="711"/>
      <c r="I33" s="711"/>
      <c r="J33" s="712" t="s">
        <v>1872</v>
      </c>
      <c r="K33" s="712"/>
      <c r="L33" s="712"/>
      <c r="M33" s="712"/>
      <c r="N33" s="712"/>
      <c r="O33" s="712"/>
      <c r="P33" s="712"/>
      <c r="Q33" s="14"/>
      <c r="R33" s="14"/>
      <c r="S33" s="14"/>
      <c r="T33" s="14"/>
      <c r="U33" s="14"/>
      <c r="V33" s="14"/>
      <c r="W33" s="14"/>
    </row>
    <row r="34" spans="1:23" ht="15" customHeight="1" x14ac:dyDescent="0.25">
      <c r="A34" s="6"/>
      <c r="B34" s="6"/>
      <c r="C34" s="12"/>
      <c r="D34" s="6"/>
      <c r="E34" s="6"/>
      <c r="F34" s="6"/>
      <c r="G34" s="588"/>
      <c r="H34" s="6"/>
      <c r="I34" s="6"/>
      <c r="J34" s="6"/>
      <c r="K34" s="6"/>
      <c r="L34" s="6"/>
      <c r="M34" s="6"/>
      <c r="N34" s="9"/>
      <c r="O34" s="9"/>
      <c r="P34" s="9"/>
      <c r="Q34" s="9"/>
      <c r="R34" s="9"/>
      <c r="S34" s="9"/>
      <c r="T34" s="9"/>
      <c r="U34" s="9"/>
    </row>
    <row r="35" spans="1:23" ht="15" customHeight="1" x14ac:dyDescent="0.25">
      <c r="A35" s="6"/>
      <c r="B35" s="6"/>
      <c r="C35" s="12"/>
      <c r="D35" s="6"/>
      <c r="E35" s="6"/>
      <c r="F35" s="6"/>
      <c r="G35" s="588"/>
      <c r="H35" s="6"/>
      <c r="I35" s="6"/>
      <c r="J35" s="6"/>
      <c r="K35" s="6"/>
      <c r="L35" s="6"/>
      <c r="M35" s="6"/>
      <c r="N35" s="9"/>
      <c r="O35" s="9"/>
      <c r="P35" s="9"/>
      <c r="Q35" s="9"/>
      <c r="R35" s="9"/>
      <c r="S35" s="9"/>
      <c r="T35" s="9"/>
      <c r="U35" s="9"/>
    </row>
    <row r="36" spans="1:23" ht="15" customHeight="1" x14ac:dyDescent="0.25">
      <c r="A36" s="6"/>
      <c r="B36" s="6"/>
      <c r="C36" s="12"/>
      <c r="D36" s="6"/>
      <c r="E36" s="6"/>
      <c r="F36" s="6"/>
      <c r="G36" s="588"/>
      <c r="H36" s="6"/>
      <c r="I36" s="6"/>
      <c r="J36" s="6"/>
      <c r="K36" s="6"/>
      <c r="L36" s="6"/>
      <c r="M36" s="6"/>
      <c r="N36" s="9"/>
      <c r="O36" s="9"/>
      <c r="P36" s="9"/>
      <c r="Q36" s="9"/>
      <c r="R36" s="9"/>
      <c r="S36" s="9"/>
      <c r="T36" s="9"/>
      <c r="U36" s="9"/>
    </row>
    <row r="37" spans="1:23" ht="15" customHeight="1" x14ac:dyDescent="0.25">
      <c r="A37" s="6"/>
      <c r="B37" s="6"/>
      <c r="C37" s="12"/>
      <c r="D37" s="6"/>
      <c r="E37" s="6"/>
      <c r="F37" s="6"/>
      <c r="G37" s="588"/>
      <c r="H37" s="6"/>
      <c r="I37" s="6"/>
      <c r="J37" s="6"/>
      <c r="K37" s="6"/>
      <c r="L37" s="6"/>
      <c r="M37" s="6"/>
      <c r="N37" s="9"/>
      <c r="O37" s="9"/>
      <c r="P37" s="9"/>
      <c r="Q37" s="9"/>
      <c r="R37" s="9"/>
      <c r="S37" s="9"/>
      <c r="T37" s="9"/>
      <c r="U37" s="9"/>
    </row>
    <row r="38" spans="1:23" ht="15" customHeight="1" x14ac:dyDescent="0.25">
      <c r="A38" s="6"/>
      <c r="B38" s="6"/>
      <c r="C38" s="12"/>
      <c r="D38" s="6"/>
      <c r="E38" s="6"/>
      <c r="F38" s="6"/>
      <c r="G38" s="588"/>
      <c r="H38" s="6"/>
      <c r="I38" s="6"/>
      <c r="J38" s="6"/>
      <c r="K38" s="6"/>
      <c r="L38" s="6"/>
      <c r="M38" s="6"/>
      <c r="N38" s="9"/>
      <c r="O38" s="9"/>
      <c r="P38" s="9"/>
      <c r="Q38" s="9"/>
      <c r="R38" s="9"/>
      <c r="S38" s="9"/>
      <c r="T38" s="9"/>
      <c r="U38" s="9"/>
    </row>
    <row r="39" spans="1:23" ht="15" customHeight="1" x14ac:dyDescent="0.25">
      <c r="A39" s="6"/>
      <c r="B39" s="6"/>
      <c r="C39" s="12"/>
      <c r="D39" s="6"/>
      <c r="E39" s="6"/>
      <c r="F39" s="6"/>
      <c r="G39" s="588"/>
      <c r="H39" s="6"/>
      <c r="I39" s="6"/>
      <c r="J39" s="6"/>
      <c r="K39" s="6"/>
      <c r="L39" s="6"/>
      <c r="M39" s="6"/>
      <c r="N39" s="9"/>
      <c r="O39" s="9"/>
      <c r="P39" s="9"/>
      <c r="Q39" s="9"/>
      <c r="R39" s="9"/>
      <c r="S39" s="9"/>
      <c r="T39" s="9"/>
      <c r="U39" s="9"/>
    </row>
    <row r="40" spans="1:23" ht="15" customHeight="1" x14ac:dyDescent="0.25">
      <c r="A40" s="6"/>
      <c r="B40" s="6"/>
      <c r="C40" s="12"/>
      <c r="D40" s="6"/>
      <c r="E40" s="6"/>
      <c r="F40" s="6"/>
      <c r="G40" s="588"/>
      <c r="H40" s="6"/>
      <c r="I40" s="6"/>
      <c r="J40" s="6"/>
      <c r="K40" s="6"/>
      <c r="L40" s="6"/>
      <c r="M40" s="6"/>
      <c r="N40" s="9"/>
      <c r="O40" s="9"/>
      <c r="P40" s="9"/>
      <c r="Q40" s="9"/>
      <c r="R40" s="9"/>
      <c r="S40" s="9"/>
      <c r="T40" s="9"/>
      <c r="U40" s="9"/>
    </row>
    <row r="41" spans="1:23" ht="15" customHeight="1" x14ac:dyDescent="0.25">
      <c r="A41" s="6"/>
      <c r="B41" s="6"/>
      <c r="C41" s="12"/>
      <c r="D41" s="6"/>
      <c r="E41" s="6"/>
      <c r="F41" s="6"/>
      <c r="G41" s="588"/>
      <c r="H41" s="6"/>
      <c r="I41" s="6"/>
      <c r="J41" s="6"/>
      <c r="K41" s="6"/>
      <c r="L41" s="6"/>
      <c r="M41" s="6"/>
      <c r="N41" s="9"/>
      <c r="O41" s="9"/>
      <c r="P41" s="9"/>
      <c r="Q41" s="9"/>
      <c r="R41" s="9"/>
      <c r="S41" s="9"/>
      <c r="T41" s="9"/>
      <c r="U41" s="9"/>
    </row>
    <row r="42" spans="1:23" ht="15" customHeight="1" x14ac:dyDescent="0.25">
      <c r="A42" s="6"/>
      <c r="B42" s="6"/>
      <c r="C42" s="12"/>
      <c r="D42" s="6"/>
      <c r="E42" s="6"/>
      <c r="F42" s="6"/>
      <c r="G42" s="588"/>
      <c r="H42" s="6"/>
      <c r="I42" s="6"/>
      <c r="J42" s="6"/>
      <c r="K42" s="6"/>
      <c r="L42" s="6"/>
      <c r="M42" s="6"/>
      <c r="N42" s="9"/>
      <c r="O42" s="9"/>
      <c r="P42" s="9"/>
      <c r="Q42" s="9"/>
      <c r="R42" s="9"/>
      <c r="S42" s="9"/>
      <c r="T42" s="9"/>
      <c r="U42" s="9"/>
    </row>
    <row r="43" spans="1:23" ht="15" customHeight="1" x14ac:dyDescent="0.25">
      <c r="A43" s="6"/>
      <c r="B43" s="6"/>
      <c r="C43" s="12"/>
      <c r="D43" s="6"/>
      <c r="E43" s="6"/>
      <c r="F43" s="6"/>
      <c r="G43" s="588"/>
      <c r="H43" s="6"/>
      <c r="I43" s="6"/>
      <c r="J43" s="6"/>
      <c r="K43" s="6"/>
      <c r="L43" s="6"/>
      <c r="M43" s="6"/>
      <c r="N43" s="9"/>
      <c r="O43" s="9"/>
      <c r="P43" s="9"/>
      <c r="Q43" s="9"/>
      <c r="R43" s="9"/>
      <c r="S43" s="9"/>
      <c r="T43" s="9"/>
      <c r="U43" s="9"/>
    </row>
    <row r="44" spans="1:23" ht="15" customHeight="1" x14ac:dyDescent="0.25">
      <c r="A44" s="6"/>
      <c r="B44" s="6"/>
      <c r="C44" s="12"/>
      <c r="D44" s="6"/>
      <c r="E44" s="6"/>
      <c r="F44" s="6"/>
      <c r="G44" s="588"/>
      <c r="H44" s="6"/>
      <c r="I44" s="6"/>
      <c r="J44" s="6"/>
      <c r="K44" s="6"/>
      <c r="L44" s="6"/>
      <c r="M44" s="6"/>
      <c r="N44" s="9"/>
      <c r="O44" s="9"/>
      <c r="P44" s="9"/>
      <c r="Q44" s="9"/>
      <c r="R44" s="9"/>
      <c r="S44" s="9"/>
      <c r="T44" s="9"/>
      <c r="U44" s="9"/>
    </row>
    <row r="45" spans="1:23" ht="15" customHeight="1" x14ac:dyDescent="0.25">
      <c r="A45" s="6"/>
      <c r="B45" s="6"/>
      <c r="C45" s="12"/>
      <c r="D45" s="6"/>
      <c r="E45" s="6"/>
      <c r="F45" s="6"/>
      <c r="G45" s="588"/>
      <c r="H45" s="6"/>
      <c r="I45" s="6"/>
      <c r="J45" s="6"/>
      <c r="K45" s="6"/>
      <c r="L45" s="6"/>
      <c r="M45" s="6"/>
      <c r="N45" s="9"/>
      <c r="O45" s="9"/>
      <c r="P45" s="9"/>
      <c r="Q45" s="9"/>
      <c r="R45" s="9"/>
      <c r="S45" s="9"/>
      <c r="T45" s="9"/>
      <c r="U45" s="9"/>
    </row>
    <row r="46" spans="1:23" ht="15" customHeight="1" x14ac:dyDescent="0.25">
      <c r="A46" s="6"/>
      <c r="B46" s="6"/>
      <c r="C46" s="12"/>
      <c r="D46" s="6"/>
      <c r="E46" s="6"/>
      <c r="F46" s="6"/>
      <c r="G46" s="588"/>
      <c r="H46" s="6"/>
      <c r="I46" s="6"/>
      <c r="J46" s="6"/>
      <c r="K46" s="6"/>
      <c r="L46" s="6"/>
      <c r="M46" s="6"/>
      <c r="N46" s="9"/>
      <c r="O46" s="9"/>
      <c r="P46" s="9"/>
      <c r="Q46" s="9"/>
      <c r="R46" s="9"/>
      <c r="S46" s="9"/>
      <c r="T46" s="9"/>
      <c r="U46" s="9"/>
    </row>
    <row r="47" spans="1:23" ht="15" customHeight="1" x14ac:dyDescent="0.25">
      <c r="A47" s="6"/>
      <c r="B47" s="6"/>
      <c r="C47" s="12"/>
      <c r="D47" s="6"/>
      <c r="E47" s="6"/>
      <c r="F47" s="6"/>
      <c r="G47" s="588"/>
      <c r="H47" s="6"/>
      <c r="I47" s="6"/>
      <c r="J47" s="6"/>
      <c r="K47" s="6"/>
      <c r="L47" s="6"/>
      <c r="M47" s="6"/>
      <c r="N47" s="9"/>
      <c r="O47" s="9"/>
      <c r="P47" s="9"/>
      <c r="Q47" s="9"/>
      <c r="R47" s="9"/>
      <c r="S47" s="9"/>
      <c r="T47" s="9"/>
      <c r="U47" s="9"/>
    </row>
    <row r="48" spans="1:23" ht="15" customHeight="1" x14ac:dyDescent="0.25">
      <c r="A48" s="6"/>
      <c r="B48" s="6"/>
      <c r="C48" s="12"/>
      <c r="D48" s="6"/>
      <c r="E48" s="6"/>
      <c r="F48" s="6"/>
      <c r="G48" s="588"/>
      <c r="H48" s="6"/>
      <c r="I48" s="6"/>
      <c r="J48" s="6"/>
      <c r="K48" s="6"/>
      <c r="L48" s="6"/>
      <c r="M48" s="6"/>
      <c r="N48" s="9"/>
      <c r="O48" s="9"/>
      <c r="P48" s="9"/>
      <c r="Q48" s="9"/>
      <c r="R48" s="9"/>
      <c r="S48" s="9"/>
      <c r="T48" s="9"/>
      <c r="U48" s="9"/>
    </row>
    <row r="49" spans="1:21" ht="15" customHeight="1" x14ac:dyDescent="0.25">
      <c r="A49" s="6"/>
      <c r="B49" s="6"/>
      <c r="C49" s="12"/>
      <c r="D49" s="6"/>
      <c r="E49" s="6"/>
      <c r="F49" s="6"/>
      <c r="G49" s="588"/>
      <c r="H49" s="6"/>
      <c r="I49" s="6"/>
      <c r="J49" s="6"/>
      <c r="K49" s="6"/>
      <c r="L49" s="6"/>
      <c r="M49" s="6"/>
      <c r="N49" s="9"/>
      <c r="O49" s="9"/>
      <c r="P49" s="9"/>
      <c r="Q49" s="9"/>
      <c r="R49" s="9"/>
      <c r="S49" s="9"/>
      <c r="T49" s="9"/>
      <c r="U49" s="9"/>
    </row>
    <row r="50" spans="1:21" ht="15" customHeight="1" x14ac:dyDescent="0.25">
      <c r="A50" s="6"/>
      <c r="B50" s="6"/>
      <c r="C50" s="12"/>
      <c r="D50" s="6"/>
      <c r="E50" s="6"/>
      <c r="F50" s="6"/>
      <c r="G50" s="588"/>
      <c r="H50" s="6"/>
      <c r="I50" s="6"/>
      <c r="J50" s="6"/>
      <c r="K50" s="6"/>
      <c r="L50" s="6"/>
      <c r="M50" s="6"/>
      <c r="N50" s="9"/>
      <c r="O50" s="9"/>
      <c r="P50" s="9"/>
      <c r="Q50" s="9"/>
      <c r="R50" s="9"/>
      <c r="S50" s="9"/>
      <c r="T50" s="9"/>
      <c r="U50" s="9"/>
    </row>
    <row r="51" spans="1:21" ht="15" customHeight="1" x14ac:dyDescent="0.25">
      <c r="A51" s="6"/>
      <c r="B51" s="6"/>
      <c r="C51" s="12"/>
      <c r="D51" s="6"/>
      <c r="E51" s="6"/>
      <c r="F51" s="6"/>
      <c r="G51" s="588"/>
      <c r="H51" s="6"/>
      <c r="I51" s="6"/>
      <c r="J51" s="6"/>
      <c r="K51" s="6"/>
      <c r="L51" s="6"/>
      <c r="M51" s="6"/>
      <c r="N51" s="9"/>
      <c r="O51" s="9"/>
      <c r="P51" s="9"/>
      <c r="Q51" s="9"/>
      <c r="R51" s="9"/>
      <c r="S51" s="9"/>
      <c r="T51" s="9"/>
      <c r="U51" s="9"/>
    </row>
    <row r="52" spans="1:21" ht="15" customHeight="1" x14ac:dyDescent="0.25">
      <c r="A52" s="6"/>
      <c r="B52" s="6"/>
      <c r="C52" s="12"/>
      <c r="D52" s="6"/>
      <c r="E52" s="6"/>
      <c r="F52" s="6"/>
      <c r="G52" s="588"/>
      <c r="H52" s="6"/>
      <c r="I52" s="6"/>
      <c r="J52" s="6"/>
      <c r="K52" s="6"/>
      <c r="L52" s="6"/>
      <c r="M52" s="6"/>
      <c r="N52" s="9"/>
      <c r="O52" s="9"/>
      <c r="P52" s="9"/>
      <c r="Q52" s="9"/>
      <c r="R52" s="9"/>
      <c r="S52" s="9"/>
      <c r="T52" s="9"/>
      <c r="U52" s="9"/>
    </row>
    <row r="53" spans="1:21" ht="15" customHeight="1" x14ac:dyDescent="0.25">
      <c r="A53" s="6"/>
      <c r="B53" s="6"/>
      <c r="C53" s="12"/>
      <c r="D53" s="6"/>
      <c r="E53" s="6"/>
      <c r="F53" s="6"/>
      <c r="G53" s="588"/>
      <c r="H53" s="6"/>
      <c r="I53" s="6"/>
      <c r="J53" s="6"/>
      <c r="K53" s="6"/>
      <c r="L53" s="6"/>
      <c r="M53" s="6"/>
      <c r="N53" s="9"/>
      <c r="O53" s="9"/>
      <c r="P53" s="9"/>
      <c r="Q53" s="9"/>
      <c r="R53" s="9"/>
      <c r="S53" s="9"/>
      <c r="T53" s="9"/>
      <c r="U53" s="9"/>
    </row>
    <row r="54" spans="1:21" ht="15" customHeight="1" x14ac:dyDescent="0.25">
      <c r="A54" s="6"/>
      <c r="B54" s="6"/>
      <c r="C54" s="12"/>
      <c r="D54" s="6"/>
      <c r="E54" s="6"/>
      <c r="F54" s="6"/>
      <c r="G54" s="588"/>
      <c r="H54" s="6"/>
      <c r="I54" s="6"/>
      <c r="J54" s="6"/>
      <c r="K54" s="6"/>
      <c r="L54" s="6"/>
      <c r="M54" s="6"/>
      <c r="N54" s="9"/>
      <c r="O54" s="9"/>
      <c r="P54" s="9"/>
      <c r="Q54" s="9"/>
      <c r="R54" s="9"/>
      <c r="S54" s="9"/>
      <c r="T54" s="9"/>
      <c r="U54" s="9"/>
    </row>
    <row r="55" spans="1:21" ht="15" customHeight="1" x14ac:dyDescent="0.25">
      <c r="A55" s="6"/>
      <c r="B55" s="6"/>
      <c r="C55" s="12"/>
      <c r="D55" s="6"/>
      <c r="E55" s="6"/>
      <c r="F55" s="6"/>
      <c r="G55" s="588"/>
      <c r="H55" s="6"/>
      <c r="I55" s="6"/>
      <c r="J55" s="6"/>
      <c r="K55" s="6"/>
      <c r="L55" s="6"/>
      <c r="M55" s="6"/>
      <c r="N55" s="9"/>
      <c r="O55" s="9"/>
      <c r="P55" s="9"/>
      <c r="Q55" s="9"/>
      <c r="R55" s="9"/>
      <c r="S55" s="9"/>
      <c r="T55" s="9"/>
      <c r="U55" s="9"/>
    </row>
    <row r="56" spans="1:21" ht="15" customHeight="1" x14ac:dyDescent="0.25">
      <c r="A56" s="6"/>
      <c r="B56" s="6"/>
      <c r="C56" s="12"/>
      <c r="D56" s="6"/>
      <c r="E56" s="6"/>
      <c r="F56" s="6"/>
      <c r="G56" s="588"/>
      <c r="H56" s="6"/>
      <c r="I56" s="6"/>
      <c r="J56" s="6"/>
      <c r="K56" s="6"/>
      <c r="L56" s="6"/>
      <c r="M56" s="6"/>
      <c r="N56" s="9"/>
      <c r="O56" s="9"/>
      <c r="P56" s="9"/>
      <c r="Q56" s="9"/>
      <c r="R56" s="9"/>
      <c r="S56" s="9"/>
      <c r="T56" s="9"/>
      <c r="U56" s="9"/>
    </row>
    <row r="57" spans="1:21" ht="15" customHeight="1" x14ac:dyDescent="0.25">
      <c r="A57" s="6"/>
      <c r="B57" s="6"/>
      <c r="C57" s="12"/>
      <c r="D57" s="6"/>
      <c r="E57" s="6"/>
      <c r="F57" s="6"/>
      <c r="G57" s="588"/>
      <c r="H57" s="6"/>
      <c r="I57" s="6"/>
      <c r="J57" s="6"/>
      <c r="K57" s="6"/>
      <c r="L57" s="6"/>
      <c r="M57" s="6"/>
      <c r="N57" s="9"/>
      <c r="O57" s="9"/>
      <c r="P57" s="9"/>
      <c r="Q57" s="9"/>
      <c r="R57" s="9"/>
      <c r="S57" s="9"/>
      <c r="T57" s="9"/>
      <c r="U57" s="9"/>
    </row>
    <row r="58" spans="1:21" ht="15" customHeight="1" x14ac:dyDescent="0.25">
      <c r="A58" s="6"/>
      <c r="B58" s="6"/>
      <c r="C58" s="12"/>
      <c r="D58" s="6"/>
      <c r="E58" s="6"/>
      <c r="F58" s="6"/>
      <c r="G58" s="588"/>
      <c r="H58" s="6"/>
      <c r="I58" s="6"/>
      <c r="J58" s="6"/>
      <c r="K58" s="6"/>
      <c r="L58" s="6"/>
      <c r="M58" s="6"/>
      <c r="N58" s="9"/>
      <c r="O58" s="9"/>
      <c r="P58" s="9"/>
      <c r="Q58" s="9"/>
      <c r="R58" s="9"/>
      <c r="S58" s="9"/>
      <c r="T58" s="9"/>
      <c r="U58" s="9"/>
    </row>
    <row r="59" spans="1:21" ht="15" customHeight="1" x14ac:dyDescent="0.25">
      <c r="A59" s="6"/>
      <c r="B59" s="6"/>
      <c r="C59" s="12"/>
      <c r="D59" s="6"/>
      <c r="E59" s="6"/>
      <c r="F59" s="6"/>
      <c r="G59" s="588"/>
      <c r="H59" s="6"/>
      <c r="I59" s="6"/>
      <c r="J59" s="6"/>
      <c r="K59" s="6"/>
      <c r="L59" s="6"/>
      <c r="M59" s="6"/>
      <c r="N59" s="9"/>
      <c r="O59" s="9"/>
      <c r="P59" s="9"/>
      <c r="Q59" s="9"/>
      <c r="R59" s="9"/>
      <c r="S59" s="9"/>
      <c r="T59" s="9"/>
      <c r="U59" s="9"/>
    </row>
    <row r="60" spans="1:21" ht="15" customHeight="1" x14ac:dyDescent="0.25">
      <c r="A60" s="6"/>
      <c r="B60" s="6"/>
      <c r="C60" s="12"/>
      <c r="D60" s="6"/>
      <c r="E60" s="6"/>
      <c r="F60" s="6"/>
      <c r="G60" s="588"/>
      <c r="H60" s="6"/>
      <c r="I60" s="6"/>
      <c r="J60" s="6"/>
      <c r="K60" s="6"/>
      <c r="L60" s="6"/>
      <c r="M60" s="6"/>
      <c r="N60" s="9"/>
      <c r="O60" s="9"/>
      <c r="P60" s="9"/>
      <c r="Q60" s="9"/>
      <c r="R60" s="9"/>
      <c r="S60" s="9"/>
      <c r="T60" s="9"/>
      <c r="U60" s="9"/>
    </row>
    <row r="61" spans="1:21" ht="15" customHeight="1" x14ac:dyDescent="0.25">
      <c r="A61" s="6"/>
      <c r="B61" s="6"/>
      <c r="C61" s="12"/>
      <c r="D61" s="6"/>
      <c r="E61" s="6"/>
      <c r="F61" s="6"/>
      <c r="G61" s="588"/>
      <c r="H61" s="6"/>
      <c r="I61" s="6"/>
      <c r="J61" s="6"/>
      <c r="K61" s="6"/>
      <c r="L61" s="6"/>
      <c r="M61" s="6"/>
      <c r="N61" s="9"/>
      <c r="O61" s="9"/>
      <c r="P61" s="9"/>
      <c r="Q61" s="9"/>
      <c r="R61" s="9"/>
      <c r="S61" s="9"/>
      <c r="T61" s="9"/>
      <c r="U61" s="9"/>
    </row>
    <row r="62" spans="1:21" ht="15" customHeight="1" x14ac:dyDescent="0.25">
      <c r="A62" s="6"/>
      <c r="B62" s="6"/>
      <c r="C62" s="12"/>
      <c r="D62" s="6"/>
      <c r="E62" s="6"/>
      <c r="F62" s="6"/>
      <c r="G62" s="588"/>
      <c r="H62" s="6"/>
      <c r="I62" s="6"/>
      <c r="J62" s="6"/>
      <c r="K62" s="6"/>
      <c r="L62" s="6"/>
      <c r="M62" s="6"/>
      <c r="N62" s="9"/>
      <c r="O62" s="9"/>
      <c r="P62" s="9"/>
      <c r="Q62" s="9"/>
      <c r="R62" s="9"/>
      <c r="S62" s="9"/>
      <c r="T62" s="9"/>
      <c r="U62" s="9"/>
    </row>
    <row r="63" spans="1:21" ht="15" customHeight="1" x14ac:dyDescent="0.25">
      <c r="A63" s="6"/>
      <c r="B63" s="6"/>
      <c r="C63" s="12"/>
      <c r="D63" s="6"/>
      <c r="E63" s="6"/>
      <c r="F63" s="6"/>
      <c r="G63" s="588"/>
      <c r="H63" s="6"/>
      <c r="I63" s="6"/>
      <c r="J63" s="6"/>
      <c r="K63" s="6"/>
      <c r="L63" s="6"/>
      <c r="M63" s="6"/>
      <c r="N63" s="9"/>
      <c r="O63" s="9"/>
      <c r="P63" s="9"/>
      <c r="Q63" s="9"/>
      <c r="R63" s="9"/>
      <c r="S63" s="9"/>
      <c r="T63" s="9"/>
      <c r="U63" s="9"/>
    </row>
    <row r="64" spans="1:21" ht="15" customHeight="1" x14ac:dyDescent="0.25">
      <c r="A64" s="6"/>
      <c r="B64" s="6"/>
      <c r="C64" s="12"/>
      <c r="D64" s="6"/>
      <c r="E64" s="6"/>
      <c r="F64" s="6"/>
      <c r="G64" s="588"/>
      <c r="H64" s="6"/>
      <c r="I64" s="6"/>
      <c r="J64" s="6"/>
      <c r="K64" s="6"/>
      <c r="L64" s="6"/>
      <c r="M64" s="6"/>
      <c r="N64" s="9"/>
      <c r="O64" s="9"/>
      <c r="P64" s="9"/>
      <c r="Q64" s="9"/>
      <c r="R64" s="9"/>
      <c r="S64" s="9"/>
      <c r="T64" s="9"/>
      <c r="U64" s="9"/>
    </row>
    <row r="65" spans="1:21" ht="15" customHeight="1" x14ac:dyDescent="0.25">
      <c r="A65" s="6"/>
      <c r="B65" s="6"/>
      <c r="C65" s="12"/>
      <c r="D65" s="6"/>
      <c r="E65" s="6"/>
      <c r="F65" s="6"/>
      <c r="G65" s="588"/>
      <c r="H65" s="6"/>
      <c r="I65" s="6"/>
      <c r="J65" s="6"/>
      <c r="K65" s="6"/>
      <c r="L65" s="6"/>
      <c r="M65" s="6"/>
      <c r="N65" s="9"/>
      <c r="O65" s="9"/>
      <c r="P65" s="9"/>
      <c r="Q65" s="9"/>
      <c r="R65" s="9"/>
      <c r="S65" s="9"/>
      <c r="T65" s="9"/>
      <c r="U65" s="9"/>
    </row>
    <row r="66" spans="1:21" ht="15" customHeight="1" x14ac:dyDescent="0.25">
      <c r="A66" s="6"/>
      <c r="B66" s="6"/>
      <c r="C66" s="12"/>
      <c r="D66" s="6"/>
      <c r="E66" s="6"/>
      <c r="F66" s="6"/>
      <c r="G66" s="588"/>
      <c r="H66" s="6"/>
      <c r="I66" s="6"/>
      <c r="J66" s="6"/>
      <c r="K66" s="6"/>
      <c r="L66" s="6"/>
      <c r="M66" s="6"/>
      <c r="N66" s="9"/>
      <c r="O66" s="9"/>
      <c r="P66" s="9"/>
      <c r="Q66" s="9"/>
      <c r="R66" s="9"/>
      <c r="S66" s="9"/>
      <c r="T66" s="9"/>
      <c r="U66" s="9"/>
    </row>
    <row r="67" spans="1:21" ht="15" customHeight="1" x14ac:dyDescent="0.25">
      <c r="A67" s="6"/>
      <c r="B67" s="6"/>
      <c r="C67" s="12"/>
      <c r="D67" s="6"/>
      <c r="E67" s="6"/>
      <c r="F67" s="6"/>
      <c r="G67" s="588"/>
      <c r="H67" s="6"/>
      <c r="I67" s="6"/>
      <c r="J67" s="6"/>
      <c r="K67" s="6"/>
      <c r="L67" s="6"/>
      <c r="M67" s="6"/>
      <c r="N67" s="9"/>
      <c r="O67" s="9"/>
      <c r="P67" s="9"/>
      <c r="Q67" s="9"/>
      <c r="R67" s="9"/>
      <c r="S67" s="9"/>
      <c r="T67" s="9"/>
      <c r="U67" s="9"/>
    </row>
    <row r="68" spans="1:21" ht="15" customHeight="1" x14ac:dyDescent="0.25">
      <c r="A68" s="6"/>
      <c r="B68" s="6"/>
      <c r="C68" s="12"/>
      <c r="D68" s="6"/>
      <c r="E68" s="6"/>
      <c r="F68" s="6"/>
      <c r="G68" s="588"/>
      <c r="H68" s="6"/>
      <c r="I68" s="6"/>
      <c r="J68" s="6"/>
      <c r="K68" s="6"/>
      <c r="L68" s="6"/>
      <c r="M68" s="6"/>
      <c r="N68" s="9"/>
      <c r="O68" s="9"/>
      <c r="P68" s="9"/>
      <c r="Q68" s="9"/>
      <c r="R68" s="9"/>
      <c r="S68" s="9"/>
      <c r="T68" s="9"/>
      <c r="U68" s="9"/>
    </row>
    <row r="69" spans="1:21" ht="15" customHeight="1" x14ac:dyDescent="0.25">
      <c r="A69" s="6"/>
      <c r="B69" s="6"/>
      <c r="C69" s="12"/>
      <c r="D69" s="6"/>
      <c r="E69" s="6"/>
      <c r="F69" s="6"/>
      <c r="G69" s="588"/>
      <c r="H69" s="6"/>
      <c r="I69" s="6"/>
      <c r="J69" s="6"/>
      <c r="K69" s="6"/>
      <c r="L69" s="6"/>
      <c r="M69" s="6"/>
      <c r="N69" s="9"/>
      <c r="O69" s="9"/>
      <c r="P69" s="9"/>
      <c r="Q69" s="9"/>
      <c r="R69" s="9"/>
      <c r="S69" s="9"/>
      <c r="T69" s="9"/>
      <c r="U69" s="9"/>
    </row>
    <row r="70" spans="1:21" ht="15" customHeight="1" x14ac:dyDescent="0.25">
      <c r="A70" s="6"/>
      <c r="B70" s="6"/>
      <c r="C70" s="12"/>
      <c r="D70" s="6"/>
      <c r="E70" s="6"/>
      <c r="F70" s="6"/>
      <c r="G70" s="588"/>
      <c r="H70" s="6"/>
      <c r="I70" s="6"/>
      <c r="J70" s="6"/>
      <c r="K70" s="6"/>
      <c r="L70" s="6"/>
      <c r="M70" s="6"/>
      <c r="N70" s="9"/>
      <c r="O70" s="9"/>
      <c r="P70" s="9"/>
      <c r="Q70" s="9"/>
      <c r="R70" s="9"/>
      <c r="S70" s="9"/>
      <c r="T70" s="9"/>
      <c r="U70" s="9"/>
    </row>
    <row r="71" spans="1:21" ht="15" customHeight="1" x14ac:dyDescent="0.25">
      <c r="A71" s="6"/>
      <c r="B71" s="6"/>
      <c r="C71" s="12"/>
      <c r="D71" s="6"/>
      <c r="E71" s="6"/>
      <c r="F71" s="6"/>
      <c r="G71" s="588"/>
      <c r="H71" s="6"/>
      <c r="I71" s="6"/>
      <c r="J71" s="6"/>
      <c r="K71" s="6"/>
      <c r="L71" s="6"/>
      <c r="M71" s="6"/>
      <c r="N71" s="9"/>
      <c r="O71" s="9"/>
      <c r="P71" s="9"/>
      <c r="Q71" s="9"/>
      <c r="R71" s="9"/>
      <c r="S71" s="9"/>
      <c r="T71" s="9"/>
      <c r="U71" s="9"/>
    </row>
    <row r="72" spans="1:21" ht="15" customHeight="1" x14ac:dyDescent="0.25">
      <c r="A72" s="6"/>
      <c r="B72" s="6"/>
      <c r="C72" s="12"/>
      <c r="D72" s="6"/>
      <c r="E72" s="6"/>
      <c r="F72" s="6"/>
      <c r="G72" s="588"/>
      <c r="H72" s="6"/>
      <c r="I72" s="6"/>
      <c r="J72" s="6"/>
      <c r="K72" s="6"/>
      <c r="L72" s="6"/>
      <c r="M72" s="6"/>
      <c r="N72" s="9"/>
      <c r="O72" s="9"/>
      <c r="P72" s="9"/>
      <c r="Q72" s="9"/>
      <c r="R72" s="9"/>
      <c r="S72" s="9"/>
      <c r="T72" s="9"/>
      <c r="U72" s="9"/>
    </row>
    <row r="73" spans="1:21" ht="15" customHeight="1" x14ac:dyDescent="0.25">
      <c r="A73" s="6"/>
      <c r="B73" s="6"/>
      <c r="C73" s="12"/>
      <c r="D73" s="6"/>
      <c r="E73" s="6"/>
      <c r="F73" s="6"/>
      <c r="G73" s="588"/>
      <c r="H73" s="6"/>
      <c r="I73" s="6"/>
      <c r="J73" s="6"/>
      <c r="K73" s="6"/>
      <c r="L73" s="6"/>
      <c r="M73" s="6"/>
      <c r="N73" s="9"/>
      <c r="O73" s="9"/>
      <c r="P73" s="9"/>
      <c r="Q73" s="9"/>
      <c r="R73" s="9"/>
      <c r="S73" s="9"/>
      <c r="T73" s="9"/>
      <c r="U73" s="9"/>
    </row>
    <row r="74" spans="1:21" ht="15" customHeight="1" x14ac:dyDescent="0.25">
      <c r="A74" s="6"/>
      <c r="B74" s="6"/>
      <c r="C74" s="12"/>
      <c r="D74" s="6"/>
      <c r="E74" s="6"/>
      <c r="F74" s="6"/>
      <c r="G74" s="588"/>
      <c r="H74" s="6"/>
      <c r="I74" s="6"/>
      <c r="J74" s="6"/>
      <c r="K74" s="6"/>
      <c r="L74" s="6"/>
      <c r="M74" s="6"/>
      <c r="N74" s="9"/>
      <c r="O74" s="9"/>
      <c r="P74" s="9"/>
      <c r="Q74" s="9"/>
      <c r="R74" s="9"/>
      <c r="S74" s="9"/>
      <c r="T74" s="9"/>
      <c r="U74" s="9"/>
    </row>
    <row r="75" spans="1:21" ht="15" customHeight="1" x14ac:dyDescent="0.25">
      <c r="A75" s="6"/>
      <c r="B75" s="6"/>
      <c r="C75" s="12"/>
      <c r="D75" s="6"/>
      <c r="E75" s="6"/>
      <c r="F75" s="6"/>
      <c r="G75" s="588"/>
      <c r="H75" s="6"/>
      <c r="I75" s="6"/>
      <c r="J75" s="6"/>
      <c r="K75" s="6"/>
      <c r="L75" s="6"/>
      <c r="M75" s="6"/>
      <c r="N75" s="9"/>
      <c r="O75" s="9"/>
      <c r="P75" s="9"/>
      <c r="Q75" s="9"/>
      <c r="R75" s="9"/>
      <c r="S75" s="9"/>
      <c r="T75" s="9"/>
      <c r="U75" s="9"/>
    </row>
    <row r="76" spans="1:21" ht="15" customHeight="1" x14ac:dyDescent="0.25">
      <c r="A76" s="6"/>
      <c r="B76" s="6"/>
      <c r="C76" s="12"/>
      <c r="D76" s="6"/>
      <c r="E76" s="6"/>
      <c r="F76" s="6"/>
      <c r="G76" s="588"/>
      <c r="H76" s="6"/>
      <c r="I76" s="6"/>
      <c r="J76" s="6"/>
      <c r="K76" s="6"/>
      <c r="L76" s="6"/>
      <c r="M76" s="6"/>
      <c r="N76" s="9"/>
      <c r="O76" s="9"/>
      <c r="P76" s="9"/>
      <c r="Q76" s="9"/>
      <c r="R76" s="9"/>
      <c r="S76" s="9"/>
      <c r="T76" s="9"/>
      <c r="U76" s="9"/>
    </row>
    <row r="77" spans="1:21" ht="15" customHeight="1" x14ac:dyDescent="0.25">
      <c r="A77" s="6"/>
      <c r="B77" s="6"/>
      <c r="C77" s="12"/>
      <c r="D77" s="6"/>
      <c r="E77" s="6"/>
      <c r="F77" s="6"/>
      <c r="G77" s="588"/>
      <c r="H77" s="6"/>
      <c r="I77" s="6"/>
      <c r="J77" s="6"/>
      <c r="K77" s="6"/>
      <c r="L77" s="6"/>
      <c r="M77" s="6"/>
      <c r="N77" s="9"/>
      <c r="O77" s="9"/>
      <c r="P77" s="9"/>
      <c r="Q77" s="9"/>
      <c r="R77" s="9"/>
      <c r="S77" s="9"/>
      <c r="T77" s="9"/>
      <c r="U77" s="9"/>
    </row>
    <row r="78" spans="1:21" ht="15" customHeight="1" x14ac:dyDescent="0.25">
      <c r="A78" s="6"/>
      <c r="B78" s="6"/>
      <c r="C78" s="12"/>
      <c r="D78" s="6"/>
      <c r="E78" s="6"/>
      <c r="F78" s="6"/>
      <c r="G78" s="588"/>
      <c r="H78" s="6"/>
      <c r="I78" s="6"/>
      <c r="J78" s="6"/>
      <c r="K78" s="6"/>
      <c r="L78" s="6"/>
      <c r="M78" s="6"/>
      <c r="N78" s="9"/>
      <c r="O78" s="9"/>
      <c r="P78" s="9"/>
      <c r="Q78" s="9"/>
      <c r="R78" s="9"/>
      <c r="S78" s="9"/>
      <c r="T78" s="9"/>
      <c r="U78" s="9"/>
    </row>
    <row r="79" spans="1:21" ht="15" customHeight="1" x14ac:dyDescent="0.25">
      <c r="A79" s="6"/>
      <c r="B79" s="6"/>
      <c r="C79" s="12"/>
      <c r="D79" s="6"/>
      <c r="E79" s="6"/>
      <c r="F79" s="6"/>
      <c r="G79" s="588"/>
      <c r="H79" s="6"/>
      <c r="I79" s="6"/>
      <c r="J79" s="6"/>
      <c r="K79" s="6"/>
      <c r="L79" s="6"/>
      <c r="M79" s="6"/>
      <c r="N79" s="9"/>
      <c r="O79" s="9"/>
      <c r="P79" s="9"/>
      <c r="Q79" s="9"/>
      <c r="R79" s="9"/>
      <c r="S79" s="9"/>
      <c r="T79" s="9"/>
      <c r="U79" s="9"/>
    </row>
    <row r="80" spans="1:21" ht="15" customHeight="1" x14ac:dyDescent="0.25">
      <c r="A80" s="6"/>
      <c r="B80" s="6"/>
      <c r="C80" s="12"/>
      <c r="D80" s="6"/>
      <c r="E80" s="6"/>
      <c r="F80" s="6"/>
      <c r="G80" s="588"/>
      <c r="H80" s="6"/>
      <c r="I80" s="6"/>
      <c r="J80" s="6"/>
      <c r="K80" s="6"/>
      <c r="L80" s="6"/>
      <c r="M80" s="6"/>
      <c r="N80" s="9"/>
      <c r="O80" s="9"/>
      <c r="P80" s="9"/>
      <c r="Q80" s="9"/>
      <c r="R80" s="9"/>
      <c r="S80" s="9"/>
      <c r="T80" s="9"/>
      <c r="U80" s="9"/>
    </row>
    <row r="81" spans="1:21" ht="15" customHeight="1" x14ac:dyDescent="0.25">
      <c r="A81" s="6"/>
      <c r="B81" s="6"/>
      <c r="C81" s="12"/>
      <c r="D81" s="6"/>
      <c r="E81" s="6"/>
      <c r="F81" s="6"/>
      <c r="G81" s="588"/>
      <c r="H81" s="6"/>
      <c r="I81" s="6"/>
      <c r="J81" s="6"/>
      <c r="K81" s="6"/>
      <c r="L81" s="6"/>
      <c r="M81" s="6"/>
      <c r="N81" s="9"/>
      <c r="O81" s="9"/>
      <c r="P81" s="9"/>
      <c r="Q81" s="9"/>
      <c r="R81" s="9"/>
      <c r="S81" s="9"/>
      <c r="T81" s="9"/>
      <c r="U81" s="9"/>
    </row>
    <row r="82" spans="1:21" ht="15" customHeight="1" x14ac:dyDescent="0.25">
      <c r="A82" s="6"/>
      <c r="B82" s="6"/>
      <c r="C82" s="12"/>
      <c r="D82" s="6"/>
      <c r="E82" s="6"/>
      <c r="F82" s="6"/>
      <c r="G82" s="588"/>
      <c r="H82" s="6"/>
      <c r="I82" s="6"/>
      <c r="J82" s="6"/>
      <c r="K82" s="6"/>
      <c r="L82" s="6"/>
      <c r="M82" s="6"/>
      <c r="N82" s="9"/>
      <c r="O82" s="9"/>
      <c r="P82" s="9"/>
      <c r="Q82" s="9"/>
      <c r="R82" s="9"/>
      <c r="S82" s="9"/>
      <c r="T82" s="9"/>
      <c r="U82" s="9"/>
    </row>
    <row r="83" spans="1:21" ht="15" customHeight="1" x14ac:dyDescent="0.25">
      <c r="A83" s="6"/>
      <c r="B83" s="6"/>
      <c r="C83" s="12"/>
      <c r="D83" s="6"/>
      <c r="E83" s="6"/>
      <c r="F83" s="6"/>
      <c r="G83" s="588"/>
      <c r="H83" s="6"/>
      <c r="I83" s="6"/>
      <c r="J83" s="6"/>
      <c r="K83" s="6"/>
      <c r="L83" s="6"/>
      <c r="M83" s="6"/>
      <c r="N83" s="9"/>
      <c r="O83" s="9"/>
      <c r="P83" s="9"/>
      <c r="Q83" s="9"/>
      <c r="R83" s="9"/>
      <c r="S83" s="9"/>
      <c r="T83" s="9"/>
      <c r="U83" s="9"/>
    </row>
    <row r="84" spans="1:21" ht="15" customHeight="1" x14ac:dyDescent="0.25">
      <c r="A84" s="6"/>
      <c r="B84" s="6"/>
      <c r="C84" s="12"/>
      <c r="D84" s="6"/>
      <c r="E84" s="6"/>
      <c r="F84" s="6"/>
      <c r="G84" s="588"/>
      <c r="H84" s="6"/>
      <c r="I84" s="6"/>
      <c r="J84" s="6"/>
      <c r="K84" s="6"/>
      <c r="L84" s="6"/>
      <c r="M84" s="6"/>
      <c r="N84" s="9"/>
      <c r="O84" s="9"/>
      <c r="P84" s="9"/>
      <c r="Q84" s="9"/>
      <c r="R84" s="9"/>
      <c r="S84" s="9"/>
      <c r="T84" s="9"/>
      <c r="U84" s="9"/>
    </row>
    <row r="85" spans="1:21" ht="15" customHeight="1" x14ac:dyDescent="0.25">
      <c r="A85" s="6"/>
      <c r="B85" s="6"/>
      <c r="C85" s="12"/>
      <c r="D85" s="6"/>
      <c r="E85" s="6"/>
      <c r="F85" s="6"/>
      <c r="G85" s="588"/>
      <c r="H85" s="6"/>
      <c r="I85" s="6"/>
      <c r="J85" s="6"/>
      <c r="K85" s="6"/>
      <c r="L85" s="6"/>
      <c r="M85" s="6"/>
      <c r="N85" s="9"/>
      <c r="O85" s="9"/>
      <c r="P85" s="9"/>
      <c r="Q85" s="9"/>
      <c r="R85" s="9"/>
      <c r="S85" s="9"/>
      <c r="T85" s="9"/>
      <c r="U85" s="9"/>
    </row>
    <row r="86" spans="1:21" ht="15" customHeight="1" x14ac:dyDescent="0.25">
      <c r="A86" s="6"/>
      <c r="B86" s="6"/>
      <c r="C86" s="12"/>
      <c r="D86" s="6"/>
      <c r="E86" s="6"/>
      <c r="F86" s="6"/>
      <c r="G86" s="588"/>
      <c r="H86" s="6"/>
      <c r="I86" s="6"/>
      <c r="J86" s="6"/>
      <c r="K86" s="6"/>
      <c r="L86" s="6"/>
      <c r="M86" s="6"/>
      <c r="N86" s="9"/>
      <c r="O86" s="9"/>
      <c r="P86" s="9"/>
      <c r="Q86" s="9"/>
      <c r="R86" s="9"/>
      <c r="S86" s="9"/>
      <c r="T86" s="9"/>
      <c r="U86" s="9"/>
    </row>
    <row r="87" spans="1:21" ht="15" customHeight="1" x14ac:dyDescent="0.25">
      <c r="A87" s="6"/>
      <c r="B87" s="6"/>
      <c r="C87" s="12"/>
      <c r="D87" s="6"/>
      <c r="E87" s="6"/>
      <c r="F87" s="6"/>
      <c r="G87" s="588"/>
      <c r="H87" s="6"/>
      <c r="I87" s="6"/>
      <c r="J87" s="6"/>
      <c r="K87" s="6"/>
      <c r="L87" s="6"/>
      <c r="M87" s="6"/>
      <c r="N87" s="9"/>
      <c r="O87" s="9"/>
      <c r="P87" s="9"/>
      <c r="Q87" s="9"/>
      <c r="R87" s="9"/>
      <c r="S87" s="9"/>
      <c r="T87" s="9"/>
      <c r="U87" s="9"/>
    </row>
    <row r="88" spans="1:21" ht="15" customHeight="1" x14ac:dyDescent="0.25">
      <c r="A88" s="6"/>
      <c r="B88" s="6"/>
      <c r="C88" s="12"/>
      <c r="D88" s="6"/>
      <c r="E88" s="6"/>
      <c r="F88" s="6"/>
      <c r="G88" s="588"/>
      <c r="H88" s="6"/>
      <c r="I88" s="6"/>
      <c r="J88" s="6"/>
      <c r="K88" s="6"/>
      <c r="L88" s="6"/>
      <c r="M88" s="6"/>
      <c r="N88" s="9"/>
      <c r="O88" s="9"/>
      <c r="P88" s="9"/>
      <c r="Q88" s="9"/>
      <c r="R88" s="9"/>
      <c r="S88" s="9"/>
      <c r="T88" s="9"/>
      <c r="U88" s="9"/>
    </row>
    <row r="89" spans="1:21" ht="15" customHeight="1" x14ac:dyDescent="0.25">
      <c r="A89" s="6"/>
      <c r="B89" s="6"/>
      <c r="C89" s="12"/>
      <c r="D89" s="6"/>
      <c r="E89" s="6"/>
      <c r="F89" s="6"/>
      <c r="G89" s="588"/>
      <c r="H89" s="6"/>
      <c r="I89" s="6"/>
      <c r="J89" s="6"/>
      <c r="K89" s="6"/>
      <c r="L89" s="6"/>
      <c r="M89" s="6"/>
      <c r="N89" s="9"/>
      <c r="O89" s="9"/>
      <c r="P89" s="9"/>
      <c r="Q89" s="9"/>
      <c r="R89" s="9"/>
      <c r="S89" s="9"/>
      <c r="T89" s="9"/>
      <c r="U89" s="9"/>
    </row>
    <row r="90" spans="1:21" ht="15" customHeight="1" x14ac:dyDescent="0.25">
      <c r="C90" s="12"/>
      <c r="D90" s="6"/>
      <c r="E90" s="6"/>
      <c r="F90" s="6"/>
      <c r="G90" s="588"/>
      <c r="H90" s="6"/>
      <c r="I90" s="6"/>
      <c r="J90" s="6"/>
      <c r="K90" s="6"/>
      <c r="L90" s="6"/>
      <c r="M90" s="6"/>
      <c r="N90" s="9"/>
    </row>
    <row r="91" spans="1:21" ht="15" customHeight="1" x14ac:dyDescent="0.25">
      <c r="C91" s="12"/>
      <c r="D91" s="6"/>
      <c r="E91" s="6"/>
      <c r="F91" s="6"/>
      <c r="G91" s="588"/>
      <c r="H91" s="6"/>
      <c r="I91" s="6"/>
      <c r="J91" s="6"/>
      <c r="K91" s="6"/>
      <c r="L91" s="6"/>
      <c r="M91" s="6"/>
      <c r="N91" s="9"/>
    </row>
    <row r="92" spans="1:21" ht="15" customHeight="1" x14ac:dyDescent="0.25">
      <c r="C92" s="12"/>
      <c r="D92" s="6"/>
      <c r="E92" s="6"/>
      <c r="F92" s="6"/>
      <c r="G92" s="588"/>
      <c r="H92" s="6"/>
      <c r="I92" s="6"/>
      <c r="J92" s="6"/>
      <c r="K92" s="6"/>
      <c r="L92" s="6"/>
      <c r="M92" s="6"/>
      <c r="N92" s="9"/>
    </row>
    <row r="93" spans="1:21" ht="15" customHeight="1" x14ac:dyDescent="0.25">
      <c r="C93" s="12"/>
      <c r="D93" s="6"/>
      <c r="E93" s="6"/>
      <c r="F93" s="6"/>
      <c r="G93" s="588"/>
      <c r="H93" s="6"/>
      <c r="I93" s="6"/>
      <c r="J93" s="6"/>
      <c r="K93" s="6"/>
      <c r="L93" s="6"/>
      <c r="M93" s="6"/>
      <c r="N93" s="9"/>
    </row>
  </sheetData>
  <mergeCells count="75">
    <mergeCell ref="A1:C3"/>
    <mergeCell ref="D1:V1"/>
    <mergeCell ref="D2:V2"/>
    <mergeCell ref="D3:U3"/>
    <mergeCell ref="A4:C4"/>
    <mergeCell ref="D4:V4"/>
    <mergeCell ref="A5:C5"/>
    <mergeCell ref="D5:V5"/>
    <mergeCell ref="A6:V6"/>
    <mergeCell ref="A7:A8"/>
    <mergeCell ref="B7:B8"/>
    <mergeCell ref="C7:C8"/>
    <mergeCell ref="D7:E7"/>
    <mergeCell ref="F7:S7"/>
    <mergeCell ref="T7:U7"/>
    <mergeCell ref="V7:V8"/>
    <mergeCell ref="U9:U10"/>
    <mergeCell ref="V9:V10"/>
    <mergeCell ref="C11:C12"/>
    <mergeCell ref="D11:D12"/>
    <mergeCell ref="V11:V12"/>
    <mergeCell ref="C9:C10"/>
    <mergeCell ref="D9:D10"/>
    <mergeCell ref="E9:E10"/>
    <mergeCell ref="T9:T14"/>
    <mergeCell ref="C13:C14"/>
    <mergeCell ref="D13:D14"/>
    <mergeCell ref="E13:E14"/>
    <mergeCell ref="U13:U14"/>
    <mergeCell ref="V13:V14"/>
    <mergeCell ref="E11:E12"/>
    <mergeCell ref="U11:U12"/>
    <mergeCell ref="B15:B18"/>
    <mergeCell ref="C15:C16"/>
    <mergeCell ref="D15:D16"/>
    <mergeCell ref="E15:E16"/>
    <mergeCell ref="T15:T18"/>
    <mergeCell ref="A27:S27"/>
    <mergeCell ref="A9:A26"/>
    <mergeCell ref="C25:C26"/>
    <mergeCell ref="D25:D26"/>
    <mergeCell ref="E25:E26"/>
    <mergeCell ref="B19:B26"/>
    <mergeCell ref="C19:C20"/>
    <mergeCell ref="D19:D20"/>
    <mergeCell ref="E19:E20"/>
    <mergeCell ref="C21:C22"/>
    <mergeCell ref="D21:D22"/>
    <mergeCell ref="E21:E22"/>
    <mergeCell ref="C17:C18"/>
    <mergeCell ref="B9:B14"/>
    <mergeCell ref="D17:D18"/>
    <mergeCell ref="E17:E18"/>
    <mergeCell ref="U15:U16"/>
    <mergeCell ref="V19:V20"/>
    <mergeCell ref="V21:V22"/>
    <mergeCell ref="C23:C24"/>
    <mergeCell ref="D23:D24"/>
    <mergeCell ref="E23:E24"/>
    <mergeCell ref="U23:U24"/>
    <mergeCell ref="V23:V24"/>
    <mergeCell ref="T19:T26"/>
    <mergeCell ref="U21:U22"/>
    <mergeCell ref="V25:V26"/>
    <mergeCell ref="U25:U26"/>
    <mergeCell ref="U19:U20"/>
    <mergeCell ref="V15:V16"/>
    <mergeCell ref="U17:U18"/>
    <mergeCell ref="V17:V18"/>
    <mergeCell ref="C31:I31"/>
    <mergeCell ref="J31:P31"/>
    <mergeCell ref="C32:I32"/>
    <mergeCell ref="J32:P32"/>
    <mergeCell ref="C33:I33"/>
    <mergeCell ref="J33:P33"/>
  </mergeCells>
  <printOptions horizontalCentered="1" verticalCentered="1"/>
  <pageMargins left="0" right="0" top="0.55118110236220474" bottom="0" header="0.31496062992125984" footer="0"/>
  <pageSetup scale="35" fitToHeight="0" orientation="landscape" r:id="rId1"/>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CC2419-449F-43C4-B15C-E52EB3EAF5C1}">
  <dimension ref="A1:BC1831"/>
  <sheetViews>
    <sheetView zoomScale="80" zoomScaleNormal="80" workbookViewId="0">
      <selection sqref="A1:D3"/>
    </sheetView>
  </sheetViews>
  <sheetFormatPr baseColWidth="10" defaultRowHeight="15" x14ac:dyDescent="0.25"/>
  <cols>
    <col min="1" max="1" width="5" customWidth="1"/>
    <col min="2" max="2" width="11" customWidth="1"/>
    <col min="3" max="3" width="18" customWidth="1"/>
    <col min="4" max="4" width="15.42578125" customWidth="1"/>
    <col min="5" max="5" width="23.5703125" customWidth="1"/>
    <col min="6" max="6" width="22.85546875" customWidth="1"/>
    <col min="7" max="8" width="21" hidden="1" customWidth="1"/>
    <col min="9" max="9" width="21" customWidth="1"/>
    <col min="10" max="17" width="21" hidden="1" customWidth="1"/>
    <col min="18" max="18" width="21" style="112" hidden="1" customWidth="1"/>
    <col min="19" max="21" width="21" hidden="1" customWidth="1"/>
    <col min="22" max="22" width="21" customWidth="1"/>
    <col min="23" max="31" width="21" hidden="1" customWidth="1"/>
    <col min="32" max="32" width="29.42578125" customWidth="1"/>
    <col min="33" max="33" width="26.140625" customWidth="1"/>
    <col min="34" max="34" width="21.42578125" customWidth="1"/>
    <col min="35" max="35" width="16.42578125" customWidth="1"/>
    <col min="36" max="36" width="23.28515625" customWidth="1"/>
    <col min="37" max="37" width="35.7109375" customWidth="1"/>
    <col min="38" max="38" width="24.140625" customWidth="1"/>
    <col min="39" max="39" width="29" customWidth="1"/>
    <col min="40" max="40" width="18.28515625" customWidth="1"/>
    <col min="41" max="41" width="14.42578125" customWidth="1"/>
    <col min="42" max="42" width="14.7109375" style="708" customWidth="1"/>
    <col min="43" max="43" width="15.140625" style="708" customWidth="1"/>
    <col min="44" max="44" width="14.140625" customWidth="1"/>
    <col min="45" max="45" width="20" customWidth="1"/>
    <col min="46" max="46" width="17.85546875" customWidth="1"/>
    <col min="47" max="47" width="16.140625" customWidth="1"/>
    <col min="48" max="48" width="18.140625" customWidth="1"/>
    <col min="49" max="49" width="15" customWidth="1"/>
    <col min="50" max="50" width="19" style="708" customWidth="1"/>
    <col min="51" max="51" width="17.7109375" customWidth="1"/>
  </cols>
  <sheetData>
    <row r="1" spans="1:55" ht="18" customHeight="1" x14ac:dyDescent="0.25">
      <c r="A1" s="919"/>
      <c r="B1" s="920"/>
      <c r="C1" s="920"/>
      <c r="D1" s="920"/>
      <c r="E1" s="998" t="s">
        <v>39</v>
      </c>
      <c r="F1" s="999"/>
      <c r="G1" s="999"/>
      <c r="H1" s="999"/>
      <c r="I1" s="999"/>
      <c r="J1" s="999"/>
      <c r="K1" s="999"/>
      <c r="L1" s="999"/>
      <c r="M1" s="999"/>
      <c r="N1" s="999"/>
      <c r="O1" s="999"/>
      <c r="P1" s="999"/>
      <c r="Q1" s="999"/>
      <c r="R1" s="999"/>
      <c r="S1" s="999"/>
      <c r="T1" s="999"/>
      <c r="U1" s="999"/>
      <c r="V1" s="999"/>
      <c r="W1" s="999"/>
      <c r="X1" s="999"/>
      <c r="Y1" s="999"/>
      <c r="Z1" s="999"/>
      <c r="AA1" s="999"/>
      <c r="AB1" s="999"/>
      <c r="AC1" s="999"/>
      <c r="AD1" s="999"/>
      <c r="AE1" s="999"/>
      <c r="AF1" s="999"/>
      <c r="AG1" s="999"/>
      <c r="AH1" s="999"/>
      <c r="AI1" s="999"/>
      <c r="AJ1" s="999"/>
      <c r="AK1" s="999"/>
      <c r="AL1" s="999"/>
      <c r="AM1" s="999"/>
      <c r="AN1" s="999"/>
      <c r="AO1" s="999"/>
      <c r="AP1" s="999"/>
      <c r="AQ1" s="999"/>
      <c r="AR1" s="999"/>
      <c r="AS1" s="999"/>
      <c r="AT1" s="999"/>
      <c r="AU1" s="999"/>
      <c r="AV1" s="999"/>
      <c r="AW1" s="999"/>
      <c r="AX1" s="999"/>
      <c r="AY1" s="1000"/>
    </row>
    <row r="2" spans="1:55" ht="23.25" customHeight="1" thickBot="1" x14ac:dyDescent="0.3">
      <c r="A2" s="921"/>
      <c r="B2" s="922"/>
      <c r="C2" s="922"/>
      <c r="D2" s="922"/>
      <c r="E2" s="1001" t="s">
        <v>1876</v>
      </c>
      <c r="F2" s="1002"/>
      <c r="G2" s="1002"/>
      <c r="H2" s="1002"/>
      <c r="I2" s="1002"/>
      <c r="J2" s="1002"/>
      <c r="K2" s="1002"/>
      <c r="L2" s="1002"/>
      <c r="M2" s="1002"/>
      <c r="N2" s="1002"/>
      <c r="O2" s="1002"/>
      <c r="P2" s="1002"/>
      <c r="Q2" s="1002"/>
      <c r="R2" s="1002"/>
      <c r="S2" s="1002"/>
      <c r="T2" s="1002"/>
      <c r="U2" s="1002"/>
      <c r="V2" s="1002"/>
      <c r="W2" s="1002"/>
      <c r="X2" s="1002"/>
      <c r="Y2" s="1002"/>
      <c r="Z2" s="1002"/>
      <c r="AA2" s="1002"/>
      <c r="AB2" s="1002"/>
      <c r="AC2" s="1002"/>
      <c r="AD2" s="1002"/>
      <c r="AE2" s="1002"/>
      <c r="AF2" s="1002"/>
      <c r="AG2" s="1002"/>
      <c r="AH2" s="1002"/>
      <c r="AI2" s="1002"/>
      <c r="AJ2" s="1002"/>
      <c r="AK2" s="1002"/>
      <c r="AL2" s="1002"/>
      <c r="AM2" s="1002"/>
      <c r="AN2" s="1002"/>
      <c r="AO2" s="1002"/>
      <c r="AP2" s="1002"/>
      <c r="AQ2" s="1002"/>
      <c r="AR2" s="1002"/>
      <c r="AS2" s="1002"/>
      <c r="AT2" s="1002"/>
      <c r="AU2" s="1002"/>
      <c r="AV2" s="1002"/>
      <c r="AW2" s="1002"/>
      <c r="AX2" s="1002"/>
      <c r="AY2" s="750"/>
    </row>
    <row r="3" spans="1:55" ht="12" customHeight="1" thickBot="1" x14ac:dyDescent="0.3">
      <c r="A3" s="921"/>
      <c r="B3" s="922"/>
      <c r="C3" s="922"/>
      <c r="D3" s="922"/>
      <c r="E3" s="979" t="s">
        <v>40</v>
      </c>
      <c r="F3" s="980"/>
      <c r="G3" s="980"/>
      <c r="H3" s="980"/>
      <c r="I3" s="980"/>
      <c r="J3" s="980"/>
      <c r="K3" s="980"/>
      <c r="L3" s="980"/>
      <c r="M3" s="980"/>
      <c r="N3" s="980"/>
      <c r="O3" s="980"/>
      <c r="P3" s="980"/>
      <c r="Q3" s="980"/>
      <c r="R3" s="980"/>
      <c r="S3" s="980"/>
      <c r="T3" s="980"/>
      <c r="U3" s="980"/>
      <c r="V3" s="980"/>
      <c r="W3" s="980"/>
      <c r="X3" s="980"/>
      <c r="Y3" s="980"/>
      <c r="Z3" s="980"/>
      <c r="AA3" s="980"/>
      <c r="AB3" s="980"/>
      <c r="AC3" s="980"/>
      <c r="AD3" s="981"/>
      <c r="AE3" s="1003" t="s">
        <v>360</v>
      </c>
      <c r="AF3" s="1004"/>
      <c r="AG3" s="1004"/>
      <c r="AH3" s="1004"/>
      <c r="AI3" s="1004"/>
      <c r="AJ3" s="1004"/>
      <c r="AK3" s="1004"/>
      <c r="AL3" s="1004"/>
      <c r="AM3" s="1004"/>
      <c r="AN3" s="1004"/>
      <c r="AO3" s="1004"/>
      <c r="AP3" s="1004"/>
      <c r="AQ3" s="1004"/>
      <c r="AR3" s="1004"/>
      <c r="AS3" s="1004"/>
      <c r="AT3" s="1004"/>
      <c r="AU3" s="1004"/>
      <c r="AV3" s="1004"/>
      <c r="AW3" s="1004"/>
      <c r="AX3" s="1004"/>
      <c r="AY3" s="1005"/>
    </row>
    <row r="4" spans="1:55" s="84" customFormat="1" ht="23.25" customHeight="1" thickBot="1" x14ac:dyDescent="0.3">
      <c r="A4" s="1006" t="s">
        <v>0</v>
      </c>
      <c r="B4" s="1007"/>
      <c r="C4" s="1007"/>
      <c r="D4" s="1008"/>
      <c r="E4" s="1094" t="s">
        <v>257</v>
      </c>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6"/>
    </row>
    <row r="5" spans="1:55" s="84" customFormat="1" ht="16.5" customHeight="1" thickBot="1" x14ac:dyDescent="0.3">
      <c r="A5" s="1009" t="s">
        <v>2</v>
      </c>
      <c r="B5" s="1010"/>
      <c r="C5" s="1010"/>
      <c r="D5" s="1011"/>
      <c r="E5" s="1097" t="s">
        <v>318</v>
      </c>
      <c r="F5" s="1098"/>
      <c r="G5" s="1098"/>
      <c r="H5" s="1098"/>
      <c r="I5" s="1098"/>
      <c r="J5" s="1098"/>
      <c r="K5" s="1098"/>
      <c r="L5" s="1098"/>
      <c r="M5" s="1098"/>
      <c r="N5" s="1098"/>
      <c r="O5" s="1098"/>
      <c r="P5" s="1098"/>
      <c r="Q5" s="1098"/>
      <c r="R5" s="1098"/>
      <c r="S5" s="1098"/>
      <c r="T5" s="1098"/>
      <c r="U5" s="1098"/>
      <c r="V5" s="1098"/>
      <c r="W5" s="1098"/>
      <c r="X5" s="1098"/>
      <c r="Y5" s="1098"/>
      <c r="Z5" s="1098"/>
      <c r="AA5" s="1098"/>
      <c r="AB5" s="1098"/>
      <c r="AC5" s="1098"/>
      <c r="AD5" s="1098"/>
      <c r="AE5" s="1098"/>
      <c r="AF5" s="1098"/>
      <c r="AG5" s="1098"/>
      <c r="AH5" s="1098"/>
      <c r="AI5" s="1098"/>
      <c r="AJ5" s="1098"/>
      <c r="AK5" s="1098"/>
      <c r="AL5" s="1098"/>
      <c r="AM5" s="1098"/>
      <c r="AN5" s="1098"/>
      <c r="AO5" s="1098"/>
      <c r="AP5" s="1098"/>
      <c r="AQ5" s="1098"/>
      <c r="AR5" s="1098"/>
      <c r="AS5" s="1098"/>
      <c r="AT5" s="1098"/>
      <c r="AU5" s="1098"/>
      <c r="AV5" s="1098"/>
      <c r="AW5" s="1098"/>
      <c r="AX5" s="1098"/>
      <c r="AY5" s="1099"/>
    </row>
    <row r="6" spans="1:55" s="84" customFormat="1" ht="18.75" customHeight="1" thickBot="1" x14ac:dyDescent="0.3">
      <c r="A6" s="976" t="s">
        <v>21</v>
      </c>
      <c r="B6" s="977"/>
      <c r="C6" s="977"/>
      <c r="D6" s="978"/>
      <c r="E6" s="979" t="s">
        <v>1871</v>
      </c>
      <c r="F6" s="980"/>
      <c r="G6" s="980"/>
      <c r="H6" s="980"/>
      <c r="I6" s="980"/>
      <c r="J6" s="980"/>
      <c r="K6" s="980"/>
      <c r="L6" s="980"/>
      <c r="M6" s="980"/>
      <c r="N6" s="980"/>
      <c r="O6" s="980"/>
      <c r="P6" s="980"/>
      <c r="Q6" s="980"/>
      <c r="R6" s="980"/>
      <c r="S6" s="980"/>
      <c r="T6" s="980"/>
      <c r="U6" s="980"/>
      <c r="V6" s="980"/>
      <c r="W6" s="980"/>
      <c r="X6" s="980"/>
      <c r="Y6" s="980"/>
      <c r="Z6" s="980"/>
      <c r="AA6" s="980"/>
      <c r="AB6" s="980"/>
      <c r="AC6" s="980"/>
      <c r="AD6" s="980"/>
      <c r="AE6" s="980"/>
      <c r="AF6" s="980"/>
      <c r="AG6" s="980"/>
      <c r="AH6" s="980"/>
      <c r="AI6" s="980"/>
      <c r="AJ6" s="980"/>
      <c r="AK6" s="980"/>
      <c r="AL6" s="980"/>
      <c r="AM6" s="980"/>
      <c r="AN6" s="980"/>
      <c r="AO6" s="980"/>
      <c r="AP6" s="980"/>
      <c r="AQ6" s="980"/>
      <c r="AR6" s="980"/>
      <c r="AS6" s="980"/>
      <c r="AT6" s="980"/>
      <c r="AU6" s="980"/>
      <c r="AV6" s="980"/>
      <c r="AW6" s="980"/>
      <c r="AX6" s="980"/>
      <c r="AY6" s="981"/>
    </row>
    <row r="7" spans="1:55" ht="12" customHeight="1" thickBot="1" x14ac:dyDescent="0.3">
      <c r="A7" s="982"/>
      <c r="B7" s="983"/>
      <c r="C7" s="983"/>
      <c r="D7" s="983"/>
      <c r="E7" s="983"/>
      <c r="F7" s="983"/>
      <c r="G7" s="984"/>
      <c r="H7" s="984"/>
      <c r="I7" s="984"/>
      <c r="J7" s="984"/>
      <c r="K7" s="984"/>
      <c r="L7" s="984"/>
      <c r="M7" s="984"/>
      <c r="N7" s="984"/>
      <c r="O7" s="984"/>
      <c r="P7" s="984"/>
      <c r="Q7" s="984"/>
      <c r="R7" s="984"/>
      <c r="S7" s="984"/>
      <c r="T7" s="984"/>
      <c r="U7" s="984"/>
      <c r="V7" s="984"/>
      <c r="W7" s="984"/>
      <c r="X7" s="984"/>
      <c r="Y7" s="984"/>
      <c r="Z7" s="984"/>
      <c r="AA7" s="984"/>
      <c r="AB7" s="984"/>
      <c r="AC7" s="984"/>
      <c r="AD7" s="984"/>
      <c r="AE7" s="984"/>
      <c r="AF7" s="984"/>
      <c r="AG7" s="984"/>
      <c r="AH7" s="984"/>
      <c r="AI7" s="984"/>
      <c r="AJ7" s="984"/>
      <c r="AK7" s="984"/>
      <c r="AL7" s="984"/>
      <c r="AM7" s="984"/>
      <c r="AN7" s="984"/>
      <c r="AO7" s="984"/>
      <c r="AP7" s="984"/>
      <c r="AQ7" s="984"/>
      <c r="AR7" s="984"/>
      <c r="AS7" s="984"/>
      <c r="AT7" s="984"/>
      <c r="AU7" s="984"/>
      <c r="AV7" s="984"/>
      <c r="AW7" s="984"/>
      <c r="AX7" s="984"/>
      <c r="AY7" s="985"/>
    </row>
    <row r="8" spans="1:55" ht="22.5" customHeight="1" thickBot="1" x14ac:dyDescent="0.3">
      <c r="A8" s="986" t="s">
        <v>91</v>
      </c>
      <c r="B8" s="987"/>
      <c r="C8" s="987"/>
      <c r="D8" s="987"/>
      <c r="E8" s="987"/>
      <c r="F8" s="988"/>
      <c r="G8" s="1104" t="s">
        <v>97</v>
      </c>
      <c r="H8" s="1105"/>
      <c r="I8" s="1105"/>
      <c r="J8" s="1105"/>
      <c r="K8" s="1105"/>
      <c r="L8" s="1105"/>
      <c r="M8" s="1105"/>
      <c r="N8" s="1105"/>
      <c r="O8" s="1105"/>
      <c r="P8" s="1105"/>
      <c r="Q8" s="1105"/>
      <c r="R8" s="1105"/>
      <c r="S8" s="1106"/>
      <c r="T8" s="1104" t="s">
        <v>338</v>
      </c>
      <c r="U8" s="1105"/>
      <c r="V8" s="1105"/>
      <c r="W8" s="1105"/>
      <c r="X8" s="1105"/>
      <c r="Y8" s="1105"/>
      <c r="Z8" s="1105"/>
      <c r="AA8" s="1105"/>
      <c r="AB8" s="1105"/>
      <c r="AC8" s="1105"/>
      <c r="AD8" s="1105"/>
      <c r="AE8" s="1105"/>
      <c r="AF8" s="1106"/>
      <c r="AG8" s="990" t="s">
        <v>339</v>
      </c>
      <c r="AH8" s="991"/>
      <c r="AI8" s="991"/>
      <c r="AJ8" s="991"/>
      <c r="AK8" s="991"/>
      <c r="AL8" s="992" t="s">
        <v>103</v>
      </c>
      <c r="AM8" s="993"/>
      <c r="AN8" s="994" t="s">
        <v>275</v>
      </c>
      <c r="AO8" s="989"/>
      <c r="AP8" s="989"/>
      <c r="AQ8" s="989"/>
      <c r="AR8" s="989"/>
      <c r="AS8" s="989"/>
      <c r="AT8" s="989"/>
      <c r="AU8" s="989"/>
      <c r="AV8" s="989"/>
      <c r="AW8" s="989"/>
      <c r="AX8" s="995"/>
      <c r="AY8" s="996" t="s">
        <v>117</v>
      </c>
      <c r="AZ8" s="19"/>
      <c r="BA8" s="19"/>
      <c r="BB8" s="19"/>
      <c r="BC8" s="19"/>
    </row>
    <row r="9" spans="1:55" s="37" customFormat="1" ht="24" customHeight="1" thickBot="1" x14ac:dyDescent="0.3">
      <c r="A9" s="128" t="s">
        <v>92</v>
      </c>
      <c r="B9" s="129" t="s">
        <v>93</v>
      </c>
      <c r="C9" s="130" t="s">
        <v>94</v>
      </c>
      <c r="D9" s="131" t="s">
        <v>95</v>
      </c>
      <c r="E9" s="128" t="s">
        <v>363</v>
      </c>
      <c r="F9" s="85" t="s">
        <v>96</v>
      </c>
      <c r="G9" s="1100" t="s">
        <v>6</v>
      </c>
      <c r="H9" s="1101" t="s">
        <v>7</v>
      </c>
      <c r="I9" s="1103" t="s">
        <v>8</v>
      </c>
      <c r="J9" s="1101" t="s">
        <v>9</v>
      </c>
      <c r="K9" s="1101" t="s">
        <v>10</v>
      </c>
      <c r="L9" s="1101" t="s">
        <v>11</v>
      </c>
      <c r="M9" s="1101" t="s">
        <v>12</v>
      </c>
      <c r="N9" s="1101" t="s">
        <v>13</v>
      </c>
      <c r="O9" s="1101" t="s">
        <v>14</v>
      </c>
      <c r="P9" s="1101" t="s">
        <v>15</v>
      </c>
      <c r="Q9" s="1101" t="s">
        <v>16</v>
      </c>
      <c r="R9" s="1101" t="s">
        <v>17</v>
      </c>
      <c r="S9" s="1102" t="s">
        <v>66</v>
      </c>
      <c r="T9" s="1103" t="s">
        <v>6</v>
      </c>
      <c r="U9" s="1103" t="s">
        <v>7</v>
      </c>
      <c r="V9" s="1103" t="s">
        <v>8</v>
      </c>
      <c r="W9" s="1103" t="s">
        <v>9</v>
      </c>
      <c r="X9" s="1103" t="s">
        <v>10</v>
      </c>
      <c r="Y9" s="1103" t="s">
        <v>11</v>
      </c>
      <c r="Z9" s="1103" t="s">
        <v>12</v>
      </c>
      <c r="AA9" s="1103" t="s">
        <v>13</v>
      </c>
      <c r="AB9" s="1103" t="s">
        <v>14</v>
      </c>
      <c r="AC9" s="1103" t="s">
        <v>15</v>
      </c>
      <c r="AD9" s="1103" t="s">
        <v>16</v>
      </c>
      <c r="AE9" s="1103" t="s">
        <v>17</v>
      </c>
      <c r="AF9" s="129" t="s">
        <v>67</v>
      </c>
      <c r="AG9" s="133" t="s">
        <v>98</v>
      </c>
      <c r="AH9" s="132" t="s">
        <v>99</v>
      </c>
      <c r="AI9" s="132" t="s">
        <v>100</v>
      </c>
      <c r="AJ9" s="132" t="s">
        <v>101</v>
      </c>
      <c r="AK9" s="132" t="s">
        <v>102</v>
      </c>
      <c r="AL9" s="132" t="s">
        <v>104</v>
      </c>
      <c r="AM9" s="132" t="s">
        <v>105</v>
      </c>
      <c r="AN9" s="132" t="s">
        <v>106</v>
      </c>
      <c r="AO9" s="132" t="s">
        <v>107</v>
      </c>
      <c r="AP9" s="132" t="s">
        <v>108</v>
      </c>
      <c r="AQ9" s="132" t="s">
        <v>109</v>
      </c>
      <c r="AR9" s="132" t="s">
        <v>110</v>
      </c>
      <c r="AS9" s="132" t="s">
        <v>111</v>
      </c>
      <c r="AT9" s="132" t="s">
        <v>112</v>
      </c>
      <c r="AU9" s="132" t="s">
        <v>113</v>
      </c>
      <c r="AV9" s="132" t="s">
        <v>114</v>
      </c>
      <c r="AW9" s="132" t="s">
        <v>115</v>
      </c>
      <c r="AX9" s="132" t="s">
        <v>116</v>
      </c>
      <c r="AY9" s="997"/>
      <c r="AZ9" s="86"/>
      <c r="BA9" s="86"/>
      <c r="BB9" s="86"/>
      <c r="BC9" s="86"/>
    </row>
    <row r="10" spans="1:55" s="36" customFormat="1" ht="12" customHeight="1" x14ac:dyDescent="0.25">
      <c r="A10" s="964">
        <v>1</v>
      </c>
      <c r="B10" s="1196" t="s">
        <v>328</v>
      </c>
      <c r="C10" s="1144" t="s">
        <v>276</v>
      </c>
      <c r="D10" s="92" t="s">
        <v>41</v>
      </c>
      <c r="E10" s="1137">
        <v>2624</v>
      </c>
      <c r="F10" s="1137">
        <v>2624</v>
      </c>
      <c r="G10" s="1138">
        <v>2624</v>
      </c>
      <c r="H10" s="1139">
        <v>2624</v>
      </c>
      <c r="I10" s="1140">
        <v>2624</v>
      </c>
      <c r="J10" s="1140"/>
      <c r="K10" s="1140"/>
      <c r="L10" s="1140"/>
      <c r="M10" s="1140"/>
      <c r="N10" s="1140"/>
      <c r="O10" s="1140"/>
      <c r="P10" s="1140"/>
      <c r="Q10" s="1140"/>
      <c r="R10" s="1140"/>
      <c r="S10" s="1141"/>
      <c r="T10" s="1140">
        <v>14</v>
      </c>
      <c r="U10" s="1140">
        <v>62</v>
      </c>
      <c r="V10" s="1140">
        <v>255</v>
      </c>
      <c r="W10" s="1140"/>
      <c r="X10" s="1140"/>
      <c r="Y10" s="1140"/>
      <c r="Z10" s="1140"/>
      <c r="AA10" s="1140"/>
      <c r="AB10" s="1140"/>
      <c r="AC10" s="1140"/>
      <c r="AD10" s="1140"/>
      <c r="AE10" s="1140"/>
      <c r="AF10" s="1141"/>
      <c r="AG10" s="1142" t="s">
        <v>276</v>
      </c>
      <c r="AH10" s="969" t="s">
        <v>69</v>
      </c>
      <c r="AI10" s="969" t="s">
        <v>69</v>
      </c>
      <c r="AJ10" s="1143" t="s">
        <v>399</v>
      </c>
      <c r="AK10" s="1144" t="s">
        <v>276</v>
      </c>
      <c r="AL10" s="969" t="s">
        <v>69</v>
      </c>
      <c r="AM10" s="969" t="s">
        <v>277</v>
      </c>
      <c r="AN10" s="1145">
        <v>578855</v>
      </c>
      <c r="AO10" s="1145">
        <v>266128</v>
      </c>
      <c r="AP10" s="1145">
        <v>312727</v>
      </c>
      <c r="AQ10" s="969" t="s">
        <v>69</v>
      </c>
      <c r="AR10" s="1146" t="s">
        <v>278</v>
      </c>
      <c r="AS10" s="1147">
        <v>578855</v>
      </c>
      <c r="AT10" s="1146" t="s">
        <v>278</v>
      </c>
      <c r="AU10" s="1147">
        <v>578855</v>
      </c>
      <c r="AV10" s="1146" t="s">
        <v>279</v>
      </c>
      <c r="AW10" s="1147">
        <v>578855</v>
      </c>
      <c r="AX10" s="1145">
        <v>578855</v>
      </c>
      <c r="AY10" s="1148"/>
    </row>
    <row r="11" spans="1:55" s="36" customFormat="1" ht="12" customHeight="1" x14ac:dyDescent="0.25">
      <c r="A11" s="965"/>
      <c r="B11" s="1197"/>
      <c r="C11" s="1152"/>
      <c r="D11" s="88" t="s">
        <v>3</v>
      </c>
      <c r="E11" s="90">
        <v>419395632</v>
      </c>
      <c r="F11" s="90">
        <v>419395632</v>
      </c>
      <c r="G11" s="134">
        <v>419395632</v>
      </c>
      <c r="H11" s="299">
        <v>419395632</v>
      </c>
      <c r="I11" s="271">
        <v>419395632</v>
      </c>
      <c r="J11" s="271"/>
      <c r="K11" s="271"/>
      <c r="L11" s="271"/>
      <c r="M11" s="271"/>
      <c r="N11" s="89"/>
      <c r="O11" s="89"/>
      <c r="P11" s="89"/>
      <c r="Q11" s="89"/>
      <c r="R11" s="89"/>
      <c r="S11" s="1149"/>
      <c r="T11" s="287">
        <v>213237487</v>
      </c>
      <c r="U11" s="271">
        <v>213237487</v>
      </c>
      <c r="V11" s="271">
        <v>213237487</v>
      </c>
      <c r="W11" s="271"/>
      <c r="X11" s="271"/>
      <c r="Y11" s="271"/>
      <c r="Z11" s="271"/>
      <c r="AA11" s="271"/>
      <c r="AB11" s="271"/>
      <c r="AC11" s="271"/>
      <c r="AD11" s="271"/>
      <c r="AE11" s="271"/>
      <c r="AF11" s="1149"/>
      <c r="AG11" s="1150"/>
      <c r="AH11" s="970"/>
      <c r="AI11" s="970"/>
      <c r="AJ11" s="1151"/>
      <c r="AK11" s="1152"/>
      <c r="AL11" s="970"/>
      <c r="AM11" s="970"/>
      <c r="AN11" s="1153"/>
      <c r="AO11" s="1153"/>
      <c r="AP11" s="1153"/>
      <c r="AQ11" s="970"/>
      <c r="AR11" s="1154"/>
      <c r="AS11" s="1155"/>
      <c r="AT11" s="1154"/>
      <c r="AU11" s="1155"/>
      <c r="AV11" s="1154"/>
      <c r="AW11" s="1155"/>
      <c r="AX11" s="1153"/>
      <c r="AY11" s="1156"/>
    </row>
    <row r="12" spans="1:55" s="36" customFormat="1" ht="12" customHeight="1" x14ac:dyDescent="0.25">
      <c r="A12" s="965"/>
      <c r="B12" s="1197"/>
      <c r="C12" s="1152"/>
      <c r="D12" s="88" t="s">
        <v>42</v>
      </c>
      <c r="E12" s="285">
        <v>0</v>
      </c>
      <c r="F12" s="285">
        <v>0</v>
      </c>
      <c r="G12" s="290">
        <v>0</v>
      </c>
      <c r="H12" s="1157">
        <v>0</v>
      </c>
      <c r="I12" s="287">
        <v>0</v>
      </c>
      <c r="J12" s="287"/>
      <c r="K12" s="287"/>
      <c r="L12" s="287"/>
      <c r="M12" s="287"/>
      <c r="N12" s="287"/>
      <c r="O12" s="287"/>
      <c r="P12" s="287"/>
      <c r="Q12" s="287"/>
      <c r="R12" s="287"/>
      <c r="S12" s="1149"/>
      <c r="T12" s="287">
        <v>0</v>
      </c>
      <c r="U12" s="287">
        <v>0</v>
      </c>
      <c r="V12" s="287">
        <v>0</v>
      </c>
      <c r="W12" s="287"/>
      <c r="X12" s="287"/>
      <c r="Y12" s="287"/>
      <c r="Z12" s="287"/>
      <c r="AA12" s="287"/>
      <c r="AB12" s="287"/>
      <c r="AC12" s="287"/>
      <c r="AD12" s="287"/>
      <c r="AE12" s="287"/>
      <c r="AF12" s="1149"/>
      <c r="AG12" s="1150"/>
      <c r="AH12" s="970"/>
      <c r="AI12" s="970"/>
      <c r="AJ12" s="1151"/>
      <c r="AK12" s="1152"/>
      <c r="AL12" s="970"/>
      <c r="AM12" s="970"/>
      <c r="AN12" s="1153"/>
      <c r="AO12" s="1153"/>
      <c r="AP12" s="1153"/>
      <c r="AQ12" s="970"/>
      <c r="AR12" s="1154"/>
      <c r="AS12" s="1155"/>
      <c r="AT12" s="1154"/>
      <c r="AU12" s="1155"/>
      <c r="AV12" s="1154"/>
      <c r="AW12" s="1155"/>
      <c r="AX12" s="1153"/>
      <c r="AY12" s="1156"/>
    </row>
    <row r="13" spans="1:55" s="36" customFormat="1" ht="12" customHeight="1" x14ac:dyDescent="0.25">
      <c r="A13" s="965"/>
      <c r="B13" s="1197"/>
      <c r="C13" s="1152"/>
      <c r="D13" s="88" t="s">
        <v>4</v>
      </c>
      <c r="E13" s="285">
        <v>42872385</v>
      </c>
      <c r="F13" s="285">
        <v>42872385</v>
      </c>
      <c r="G13" s="290">
        <v>42872385</v>
      </c>
      <c r="H13" s="1157">
        <v>42872385</v>
      </c>
      <c r="I13" s="287">
        <v>42872385</v>
      </c>
      <c r="J13" s="287"/>
      <c r="K13" s="287"/>
      <c r="L13" s="287"/>
      <c r="M13" s="287"/>
      <c r="N13" s="287"/>
      <c r="O13" s="287"/>
      <c r="P13" s="287"/>
      <c r="Q13" s="287"/>
      <c r="R13" s="287"/>
      <c r="S13" s="1149"/>
      <c r="T13" s="287">
        <v>17133262</v>
      </c>
      <c r="U13" s="287">
        <v>33239306</v>
      </c>
      <c r="V13" s="287">
        <v>35973892</v>
      </c>
      <c r="W13" s="287"/>
      <c r="X13" s="287"/>
      <c r="Y13" s="287"/>
      <c r="Z13" s="287"/>
      <c r="AA13" s="287"/>
      <c r="AB13" s="287"/>
      <c r="AC13" s="287"/>
      <c r="AD13" s="287"/>
      <c r="AE13" s="287"/>
      <c r="AF13" s="1149"/>
      <c r="AG13" s="1150"/>
      <c r="AH13" s="970"/>
      <c r="AI13" s="970"/>
      <c r="AJ13" s="1151"/>
      <c r="AK13" s="1152"/>
      <c r="AL13" s="970"/>
      <c r="AM13" s="970"/>
      <c r="AN13" s="1153"/>
      <c r="AO13" s="1153"/>
      <c r="AP13" s="1153"/>
      <c r="AQ13" s="970"/>
      <c r="AR13" s="1154"/>
      <c r="AS13" s="1155"/>
      <c r="AT13" s="1154"/>
      <c r="AU13" s="1155"/>
      <c r="AV13" s="1154"/>
      <c r="AW13" s="1155"/>
      <c r="AX13" s="1153"/>
      <c r="AY13" s="1156"/>
    </row>
    <row r="14" spans="1:55" s="36" customFormat="1" ht="12" customHeight="1" x14ac:dyDescent="0.25">
      <c r="A14" s="965"/>
      <c r="B14" s="1197"/>
      <c r="C14" s="1152"/>
      <c r="D14" s="88" t="s">
        <v>43</v>
      </c>
      <c r="E14" s="285">
        <v>2624</v>
      </c>
      <c r="F14" s="285">
        <v>2624</v>
      </c>
      <c r="G14" s="290">
        <v>2624</v>
      </c>
      <c r="H14" s="1157">
        <v>2624</v>
      </c>
      <c r="I14" s="287">
        <v>2624</v>
      </c>
      <c r="J14" s="287"/>
      <c r="K14" s="287"/>
      <c r="L14" s="287"/>
      <c r="M14" s="287"/>
      <c r="N14" s="287"/>
      <c r="O14" s="287"/>
      <c r="P14" s="287"/>
      <c r="Q14" s="287"/>
      <c r="R14" s="287"/>
      <c r="S14" s="1149"/>
      <c r="T14" s="287">
        <v>14</v>
      </c>
      <c r="U14" s="287">
        <v>62</v>
      </c>
      <c r="V14" s="287">
        <v>255</v>
      </c>
      <c r="W14" s="287"/>
      <c r="X14" s="287"/>
      <c r="Y14" s="287"/>
      <c r="Z14" s="287"/>
      <c r="AA14" s="287"/>
      <c r="AB14" s="287"/>
      <c r="AC14" s="287"/>
      <c r="AD14" s="287"/>
      <c r="AE14" s="287"/>
      <c r="AF14" s="1149"/>
      <c r="AG14" s="1150"/>
      <c r="AH14" s="970"/>
      <c r="AI14" s="970"/>
      <c r="AJ14" s="1151"/>
      <c r="AK14" s="1152"/>
      <c r="AL14" s="970"/>
      <c r="AM14" s="970"/>
      <c r="AN14" s="1153"/>
      <c r="AO14" s="1153"/>
      <c r="AP14" s="1153"/>
      <c r="AQ14" s="970"/>
      <c r="AR14" s="1154"/>
      <c r="AS14" s="1155"/>
      <c r="AT14" s="1154"/>
      <c r="AU14" s="1155"/>
      <c r="AV14" s="1154"/>
      <c r="AW14" s="1155"/>
      <c r="AX14" s="1153"/>
      <c r="AY14" s="1156"/>
    </row>
    <row r="15" spans="1:55" s="36" customFormat="1" ht="12" customHeight="1" thickBot="1" x14ac:dyDescent="0.3">
      <c r="A15" s="965"/>
      <c r="B15" s="1197"/>
      <c r="C15" s="1166"/>
      <c r="D15" s="91" t="s">
        <v>45</v>
      </c>
      <c r="E15" s="1158">
        <v>462268017</v>
      </c>
      <c r="F15" s="1158">
        <v>462268017</v>
      </c>
      <c r="G15" s="1159">
        <v>462268017</v>
      </c>
      <c r="H15" s="1160">
        <v>462268017</v>
      </c>
      <c r="I15" s="1161">
        <v>462268017</v>
      </c>
      <c r="J15" s="1161"/>
      <c r="K15" s="1161"/>
      <c r="L15" s="1161"/>
      <c r="M15" s="1161"/>
      <c r="N15" s="1162"/>
      <c r="O15" s="1162"/>
      <c r="P15" s="1162"/>
      <c r="Q15" s="1162"/>
      <c r="R15" s="1162"/>
      <c r="S15" s="1163"/>
      <c r="T15" s="1161">
        <v>230370749</v>
      </c>
      <c r="U15" s="1161">
        <v>246476793</v>
      </c>
      <c r="V15" s="1161">
        <v>249211379</v>
      </c>
      <c r="W15" s="1161"/>
      <c r="X15" s="1161"/>
      <c r="Y15" s="1161"/>
      <c r="Z15" s="1161"/>
      <c r="AA15" s="1161"/>
      <c r="AB15" s="1161"/>
      <c r="AC15" s="1161"/>
      <c r="AD15" s="1161"/>
      <c r="AE15" s="1161"/>
      <c r="AF15" s="1163"/>
      <c r="AG15" s="1164"/>
      <c r="AH15" s="971"/>
      <c r="AI15" s="971"/>
      <c r="AJ15" s="1165"/>
      <c r="AK15" s="1166"/>
      <c r="AL15" s="971"/>
      <c r="AM15" s="971"/>
      <c r="AN15" s="1167"/>
      <c r="AO15" s="1167"/>
      <c r="AP15" s="1167"/>
      <c r="AQ15" s="971"/>
      <c r="AR15" s="1168"/>
      <c r="AS15" s="1169"/>
      <c r="AT15" s="1168"/>
      <c r="AU15" s="1169"/>
      <c r="AV15" s="1168"/>
      <c r="AW15" s="1169"/>
      <c r="AX15" s="1167"/>
      <c r="AY15" s="1170"/>
    </row>
    <row r="16" spans="1:55" s="36" customFormat="1" ht="12" customHeight="1" x14ac:dyDescent="0.25">
      <c r="A16" s="965"/>
      <c r="B16" s="1197"/>
      <c r="C16" s="1144" t="s">
        <v>280</v>
      </c>
      <c r="D16" s="92" t="s">
        <v>41</v>
      </c>
      <c r="E16" s="1137">
        <v>1586</v>
      </c>
      <c r="F16" s="1137">
        <v>1586</v>
      </c>
      <c r="G16" s="1138">
        <v>1586</v>
      </c>
      <c r="H16" s="1139">
        <v>1586</v>
      </c>
      <c r="I16" s="1140">
        <v>1586</v>
      </c>
      <c r="J16" s="1140"/>
      <c r="K16" s="1140"/>
      <c r="L16" s="1140"/>
      <c r="M16" s="1140"/>
      <c r="N16" s="1140"/>
      <c r="O16" s="1140"/>
      <c r="P16" s="1140"/>
      <c r="Q16" s="1140"/>
      <c r="R16" s="1140"/>
      <c r="S16" s="1141"/>
      <c r="T16" s="1140">
        <v>13</v>
      </c>
      <c r="U16" s="1140">
        <v>46</v>
      </c>
      <c r="V16" s="1140">
        <v>335</v>
      </c>
      <c r="W16" s="1140"/>
      <c r="X16" s="1140"/>
      <c r="Y16" s="1140"/>
      <c r="Z16" s="1140"/>
      <c r="AA16" s="1140"/>
      <c r="AB16" s="1140"/>
      <c r="AC16" s="1140"/>
      <c r="AD16" s="1140"/>
      <c r="AE16" s="1140"/>
      <c r="AF16" s="1141"/>
      <c r="AG16" s="1142" t="s">
        <v>280</v>
      </c>
      <c r="AH16" s="969" t="s">
        <v>69</v>
      </c>
      <c r="AI16" s="969" t="s">
        <v>69</v>
      </c>
      <c r="AJ16" s="1143" t="s">
        <v>399</v>
      </c>
      <c r="AK16" s="1144" t="s">
        <v>280</v>
      </c>
      <c r="AL16" s="969" t="s">
        <v>69</v>
      </c>
      <c r="AM16" s="969" t="s">
        <v>277</v>
      </c>
      <c r="AN16" s="1145">
        <v>175418</v>
      </c>
      <c r="AO16" s="1145">
        <v>84230</v>
      </c>
      <c r="AP16" s="1145">
        <v>91188</v>
      </c>
      <c r="AQ16" s="969" t="s">
        <v>69</v>
      </c>
      <c r="AR16" s="1146" t="s">
        <v>278</v>
      </c>
      <c r="AS16" s="1147">
        <v>175418</v>
      </c>
      <c r="AT16" s="1146" t="s">
        <v>278</v>
      </c>
      <c r="AU16" s="1147">
        <v>175418</v>
      </c>
      <c r="AV16" s="1146" t="s">
        <v>279</v>
      </c>
      <c r="AW16" s="1147">
        <v>175418</v>
      </c>
      <c r="AX16" s="1145">
        <v>175418</v>
      </c>
      <c r="AY16" s="1148"/>
    </row>
    <row r="17" spans="1:51" s="36" customFormat="1" ht="12" customHeight="1" x14ac:dyDescent="0.25">
      <c r="A17" s="965"/>
      <c r="B17" s="1197"/>
      <c r="C17" s="1152"/>
      <c r="D17" s="88" t="s">
        <v>3</v>
      </c>
      <c r="E17" s="90">
        <v>253541227</v>
      </c>
      <c r="F17" s="90">
        <v>253541227</v>
      </c>
      <c r="G17" s="134">
        <v>253541227</v>
      </c>
      <c r="H17" s="299">
        <v>253541227</v>
      </c>
      <c r="I17" s="271">
        <v>253541227</v>
      </c>
      <c r="J17" s="271"/>
      <c r="K17" s="271"/>
      <c r="L17" s="271"/>
      <c r="M17" s="271"/>
      <c r="N17" s="89"/>
      <c r="O17" s="89"/>
      <c r="P17" s="89"/>
      <c r="Q17" s="89"/>
      <c r="R17" s="89"/>
      <c r="S17" s="1149"/>
      <c r="T17" s="287">
        <v>280135522</v>
      </c>
      <c r="U17" s="271">
        <v>280135522</v>
      </c>
      <c r="V17" s="271">
        <v>280135522</v>
      </c>
      <c r="W17" s="271"/>
      <c r="X17" s="271"/>
      <c r="Y17" s="271"/>
      <c r="Z17" s="271"/>
      <c r="AA17" s="271"/>
      <c r="AB17" s="271"/>
      <c r="AC17" s="271"/>
      <c r="AD17" s="271"/>
      <c r="AE17" s="271"/>
      <c r="AF17" s="1149"/>
      <c r="AG17" s="1150"/>
      <c r="AH17" s="970"/>
      <c r="AI17" s="970"/>
      <c r="AJ17" s="1151"/>
      <c r="AK17" s="1152"/>
      <c r="AL17" s="970"/>
      <c r="AM17" s="970"/>
      <c r="AN17" s="1153"/>
      <c r="AO17" s="1153"/>
      <c r="AP17" s="1153"/>
      <c r="AQ17" s="970"/>
      <c r="AR17" s="1154"/>
      <c r="AS17" s="1155"/>
      <c r="AT17" s="1154"/>
      <c r="AU17" s="1155"/>
      <c r="AV17" s="1154"/>
      <c r="AW17" s="1155"/>
      <c r="AX17" s="1153"/>
      <c r="AY17" s="1156"/>
    </row>
    <row r="18" spans="1:51" s="36" customFormat="1" ht="12" customHeight="1" x14ac:dyDescent="0.25">
      <c r="A18" s="965"/>
      <c r="B18" s="1197"/>
      <c r="C18" s="1152"/>
      <c r="D18" s="88" t="s">
        <v>42</v>
      </c>
      <c r="E18" s="285">
        <v>0</v>
      </c>
      <c r="F18" s="285">
        <v>0</v>
      </c>
      <c r="G18" s="290">
        <v>0</v>
      </c>
      <c r="H18" s="1157">
        <v>0</v>
      </c>
      <c r="I18" s="287">
        <v>0</v>
      </c>
      <c r="J18" s="287"/>
      <c r="K18" s="287"/>
      <c r="L18" s="287"/>
      <c r="M18" s="287"/>
      <c r="N18" s="287"/>
      <c r="O18" s="287"/>
      <c r="P18" s="287"/>
      <c r="Q18" s="287"/>
      <c r="R18" s="287"/>
      <c r="S18" s="1149"/>
      <c r="T18" s="287">
        <v>0</v>
      </c>
      <c r="U18" s="287">
        <v>0</v>
      </c>
      <c r="V18" s="287">
        <v>0</v>
      </c>
      <c r="W18" s="287"/>
      <c r="X18" s="287"/>
      <c r="Y18" s="287"/>
      <c r="Z18" s="287"/>
      <c r="AA18" s="287"/>
      <c r="AB18" s="287"/>
      <c r="AC18" s="287"/>
      <c r="AD18" s="287"/>
      <c r="AE18" s="287"/>
      <c r="AF18" s="1149"/>
      <c r="AG18" s="1150"/>
      <c r="AH18" s="970"/>
      <c r="AI18" s="970"/>
      <c r="AJ18" s="1151"/>
      <c r="AK18" s="1152"/>
      <c r="AL18" s="970"/>
      <c r="AM18" s="970"/>
      <c r="AN18" s="1153"/>
      <c r="AO18" s="1153"/>
      <c r="AP18" s="1153"/>
      <c r="AQ18" s="970"/>
      <c r="AR18" s="1154"/>
      <c r="AS18" s="1155"/>
      <c r="AT18" s="1154"/>
      <c r="AU18" s="1155"/>
      <c r="AV18" s="1154"/>
      <c r="AW18" s="1155"/>
      <c r="AX18" s="1153"/>
      <c r="AY18" s="1156"/>
    </row>
    <row r="19" spans="1:51" s="36" customFormat="1" ht="12" customHeight="1" x14ac:dyDescent="0.25">
      <c r="A19" s="965"/>
      <c r="B19" s="1197"/>
      <c r="C19" s="1152"/>
      <c r="D19" s="88" t="s">
        <v>4</v>
      </c>
      <c r="E19" s="285">
        <v>25918050</v>
      </c>
      <c r="F19" s="285">
        <v>25918050</v>
      </c>
      <c r="G19" s="290">
        <v>25918050</v>
      </c>
      <c r="H19" s="1157">
        <v>25918050</v>
      </c>
      <c r="I19" s="287">
        <v>25918050</v>
      </c>
      <c r="J19" s="287"/>
      <c r="K19" s="287"/>
      <c r="L19" s="287"/>
      <c r="M19" s="287"/>
      <c r="N19" s="287"/>
      <c r="O19" s="287"/>
      <c r="P19" s="287"/>
      <c r="Q19" s="287"/>
      <c r="R19" s="287"/>
      <c r="S19" s="1149"/>
      <c r="T19" s="287">
        <v>10357733</v>
      </c>
      <c r="U19" s="287">
        <v>20094474</v>
      </c>
      <c r="V19" s="287">
        <v>21747639</v>
      </c>
      <c r="W19" s="287"/>
      <c r="X19" s="287"/>
      <c r="Y19" s="287"/>
      <c r="Z19" s="287"/>
      <c r="AA19" s="287"/>
      <c r="AB19" s="287"/>
      <c r="AC19" s="287"/>
      <c r="AD19" s="287"/>
      <c r="AE19" s="287"/>
      <c r="AF19" s="1149"/>
      <c r="AG19" s="1150"/>
      <c r="AH19" s="970"/>
      <c r="AI19" s="970"/>
      <c r="AJ19" s="1151"/>
      <c r="AK19" s="1152"/>
      <c r="AL19" s="970"/>
      <c r="AM19" s="970"/>
      <c r="AN19" s="1153"/>
      <c r="AO19" s="1153"/>
      <c r="AP19" s="1153"/>
      <c r="AQ19" s="970"/>
      <c r="AR19" s="1154"/>
      <c r="AS19" s="1155"/>
      <c r="AT19" s="1154"/>
      <c r="AU19" s="1155"/>
      <c r="AV19" s="1154"/>
      <c r="AW19" s="1155"/>
      <c r="AX19" s="1153"/>
      <c r="AY19" s="1156"/>
    </row>
    <row r="20" spans="1:51" s="36" customFormat="1" ht="12" customHeight="1" x14ac:dyDescent="0.25">
      <c r="A20" s="965"/>
      <c r="B20" s="1197"/>
      <c r="C20" s="1152"/>
      <c r="D20" s="88" t="s">
        <v>43</v>
      </c>
      <c r="E20" s="285">
        <v>1586</v>
      </c>
      <c r="F20" s="285">
        <v>1586</v>
      </c>
      <c r="G20" s="290">
        <v>1586</v>
      </c>
      <c r="H20" s="1157">
        <v>1586</v>
      </c>
      <c r="I20" s="287">
        <v>1586</v>
      </c>
      <c r="J20" s="287"/>
      <c r="K20" s="287"/>
      <c r="L20" s="287"/>
      <c r="M20" s="287"/>
      <c r="N20" s="287"/>
      <c r="O20" s="287"/>
      <c r="P20" s="287"/>
      <c r="Q20" s="287"/>
      <c r="R20" s="287"/>
      <c r="S20" s="1149"/>
      <c r="T20" s="287">
        <v>13</v>
      </c>
      <c r="U20" s="287">
        <v>46</v>
      </c>
      <c r="V20" s="287">
        <v>335</v>
      </c>
      <c r="W20" s="287"/>
      <c r="X20" s="287"/>
      <c r="Y20" s="287"/>
      <c r="Z20" s="287"/>
      <c r="AA20" s="287"/>
      <c r="AB20" s="287"/>
      <c r="AC20" s="287"/>
      <c r="AD20" s="287"/>
      <c r="AE20" s="287"/>
      <c r="AF20" s="1149"/>
      <c r="AG20" s="1150"/>
      <c r="AH20" s="970"/>
      <c r="AI20" s="970"/>
      <c r="AJ20" s="1151"/>
      <c r="AK20" s="1152"/>
      <c r="AL20" s="970"/>
      <c r="AM20" s="970"/>
      <c r="AN20" s="1153"/>
      <c r="AO20" s="1153"/>
      <c r="AP20" s="1153"/>
      <c r="AQ20" s="970"/>
      <c r="AR20" s="1154"/>
      <c r="AS20" s="1155"/>
      <c r="AT20" s="1154"/>
      <c r="AU20" s="1155"/>
      <c r="AV20" s="1154"/>
      <c r="AW20" s="1155"/>
      <c r="AX20" s="1153"/>
      <c r="AY20" s="1156"/>
    </row>
    <row r="21" spans="1:51" s="36" customFormat="1" ht="12" customHeight="1" thickBot="1" x14ac:dyDescent="0.3">
      <c r="A21" s="965"/>
      <c r="B21" s="1197"/>
      <c r="C21" s="1166"/>
      <c r="D21" s="91" t="s">
        <v>45</v>
      </c>
      <c r="E21" s="1158">
        <v>279459277</v>
      </c>
      <c r="F21" s="1158">
        <v>279459277</v>
      </c>
      <c r="G21" s="1159">
        <v>279459277</v>
      </c>
      <c r="H21" s="1160">
        <v>279459277</v>
      </c>
      <c r="I21" s="1161">
        <v>279459277</v>
      </c>
      <c r="J21" s="1161"/>
      <c r="K21" s="1161"/>
      <c r="L21" s="1161"/>
      <c r="M21" s="1161"/>
      <c r="N21" s="1162"/>
      <c r="O21" s="1162"/>
      <c r="P21" s="1162"/>
      <c r="Q21" s="1162"/>
      <c r="R21" s="1162"/>
      <c r="S21" s="1163"/>
      <c r="T21" s="1161">
        <v>290493255</v>
      </c>
      <c r="U21" s="1161">
        <v>300229996</v>
      </c>
      <c r="V21" s="1161">
        <v>301883161</v>
      </c>
      <c r="W21" s="1161"/>
      <c r="X21" s="1161"/>
      <c r="Y21" s="1161"/>
      <c r="Z21" s="1161"/>
      <c r="AA21" s="1161"/>
      <c r="AB21" s="1161"/>
      <c r="AC21" s="1161"/>
      <c r="AD21" s="1161"/>
      <c r="AE21" s="1161"/>
      <c r="AF21" s="1163"/>
      <c r="AG21" s="1164"/>
      <c r="AH21" s="971"/>
      <c r="AI21" s="971"/>
      <c r="AJ21" s="1165"/>
      <c r="AK21" s="1166"/>
      <c r="AL21" s="971"/>
      <c r="AM21" s="971"/>
      <c r="AN21" s="1167"/>
      <c r="AO21" s="1167"/>
      <c r="AP21" s="1167"/>
      <c r="AQ21" s="971"/>
      <c r="AR21" s="1168"/>
      <c r="AS21" s="1169"/>
      <c r="AT21" s="1168"/>
      <c r="AU21" s="1169"/>
      <c r="AV21" s="1168"/>
      <c r="AW21" s="1169"/>
      <c r="AX21" s="1167"/>
      <c r="AY21" s="1170"/>
    </row>
    <row r="22" spans="1:51" s="36" customFormat="1" ht="12" customHeight="1" x14ac:dyDescent="0.25">
      <c r="A22" s="965"/>
      <c r="B22" s="1197"/>
      <c r="C22" s="1144" t="s">
        <v>281</v>
      </c>
      <c r="D22" s="92" t="s">
        <v>41</v>
      </c>
      <c r="E22" s="1137">
        <v>360</v>
      </c>
      <c r="F22" s="1137">
        <v>360</v>
      </c>
      <c r="G22" s="1138">
        <v>360</v>
      </c>
      <c r="H22" s="1139">
        <v>360</v>
      </c>
      <c r="I22" s="1140">
        <v>360</v>
      </c>
      <c r="J22" s="1140"/>
      <c r="K22" s="1140"/>
      <c r="L22" s="1140"/>
      <c r="M22" s="1140"/>
      <c r="N22" s="1140"/>
      <c r="O22" s="1140"/>
      <c r="P22" s="1140"/>
      <c r="Q22" s="1140"/>
      <c r="R22" s="1140"/>
      <c r="S22" s="1141"/>
      <c r="T22" s="1140">
        <v>1</v>
      </c>
      <c r="U22" s="1140">
        <v>16</v>
      </c>
      <c r="V22" s="1140">
        <v>66</v>
      </c>
      <c r="W22" s="1140"/>
      <c r="X22" s="1140"/>
      <c r="Y22" s="1140"/>
      <c r="Z22" s="1140"/>
      <c r="AA22" s="1140"/>
      <c r="AB22" s="1140"/>
      <c r="AC22" s="1140"/>
      <c r="AD22" s="1140"/>
      <c r="AE22" s="1140"/>
      <c r="AF22" s="1141"/>
      <c r="AG22" s="1142" t="s">
        <v>281</v>
      </c>
      <c r="AH22" s="969" t="s">
        <v>69</v>
      </c>
      <c r="AI22" s="969" t="s">
        <v>69</v>
      </c>
      <c r="AJ22" s="1143" t="s">
        <v>399</v>
      </c>
      <c r="AK22" s="1144" t="s">
        <v>281</v>
      </c>
      <c r="AL22" s="969" t="s">
        <v>69</v>
      </c>
      <c r="AM22" s="969" t="s">
        <v>277</v>
      </c>
      <c r="AN22" s="1145">
        <v>106571</v>
      </c>
      <c r="AO22" s="1145">
        <v>52699</v>
      </c>
      <c r="AP22" s="1145">
        <v>53872</v>
      </c>
      <c r="AQ22" s="969" t="s">
        <v>69</v>
      </c>
      <c r="AR22" s="1146" t="s">
        <v>278</v>
      </c>
      <c r="AS22" s="1147">
        <v>106571</v>
      </c>
      <c r="AT22" s="1146" t="s">
        <v>278</v>
      </c>
      <c r="AU22" s="1147">
        <v>106571</v>
      </c>
      <c r="AV22" s="1146" t="s">
        <v>279</v>
      </c>
      <c r="AW22" s="1147">
        <v>106571</v>
      </c>
      <c r="AX22" s="1145">
        <v>106571</v>
      </c>
      <c r="AY22" s="1148"/>
    </row>
    <row r="23" spans="1:51" s="36" customFormat="1" ht="12" customHeight="1" x14ac:dyDescent="0.25">
      <c r="A23" s="965"/>
      <c r="B23" s="1197"/>
      <c r="C23" s="1152"/>
      <c r="D23" s="88" t="s">
        <v>3</v>
      </c>
      <c r="E23" s="90">
        <v>57481549</v>
      </c>
      <c r="F23" s="90">
        <v>57481549</v>
      </c>
      <c r="G23" s="134">
        <v>57481549</v>
      </c>
      <c r="H23" s="299">
        <v>57481549</v>
      </c>
      <c r="I23" s="271">
        <v>57481549</v>
      </c>
      <c r="J23" s="271"/>
      <c r="K23" s="271"/>
      <c r="L23" s="271"/>
      <c r="M23" s="271"/>
      <c r="N23" s="89"/>
      <c r="O23" s="89"/>
      <c r="P23" s="89"/>
      <c r="Q23" s="89"/>
      <c r="R23" s="89"/>
      <c r="S23" s="1149"/>
      <c r="T23" s="287">
        <v>55190879</v>
      </c>
      <c r="U23" s="271">
        <v>55190879</v>
      </c>
      <c r="V23" s="271">
        <v>55190879</v>
      </c>
      <c r="W23" s="271"/>
      <c r="X23" s="271"/>
      <c r="Y23" s="271"/>
      <c r="Z23" s="271"/>
      <c r="AA23" s="271"/>
      <c r="AB23" s="271"/>
      <c r="AC23" s="271"/>
      <c r="AD23" s="271"/>
      <c r="AE23" s="271"/>
      <c r="AF23" s="1149"/>
      <c r="AG23" s="1150"/>
      <c r="AH23" s="970"/>
      <c r="AI23" s="970"/>
      <c r="AJ23" s="1151"/>
      <c r="AK23" s="1152"/>
      <c r="AL23" s="970"/>
      <c r="AM23" s="970"/>
      <c r="AN23" s="1153"/>
      <c r="AO23" s="1153"/>
      <c r="AP23" s="1153"/>
      <c r="AQ23" s="970"/>
      <c r="AR23" s="1154"/>
      <c r="AS23" s="1155"/>
      <c r="AT23" s="1154"/>
      <c r="AU23" s="1155"/>
      <c r="AV23" s="1154"/>
      <c r="AW23" s="1155"/>
      <c r="AX23" s="1153"/>
      <c r="AY23" s="1156"/>
    </row>
    <row r="24" spans="1:51" s="36" customFormat="1" ht="12" customHeight="1" x14ac:dyDescent="0.25">
      <c r="A24" s="965"/>
      <c r="B24" s="1197"/>
      <c r="C24" s="1152"/>
      <c r="D24" s="88" t="s">
        <v>42</v>
      </c>
      <c r="E24" s="285">
        <v>0</v>
      </c>
      <c r="F24" s="285">
        <v>0</v>
      </c>
      <c r="G24" s="290">
        <v>0</v>
      </c>
      <c r="H24" s="1157">
        <v>0</v>
      </c>
      <c r="I24" s="287">
        <v>0</v>
      </c>
      <c r="J24" s="287"/>
      <c r="K24" s="287"/>
      <c r="L24" s="287"/>
      <c r="M24" s="287"/>
      <c r="N24" s="287"/>
      <c r="O24" s="287"/>
      <c r="P24" s="287"/>
      <c r="Q24" s="287"/>
      <c r="R24" s="287"/>
      <c r="S24" s="1149"/>
      <c r="T24" s="287">
        <v>0</v>
      </c>
      <c r="U24" s="287">
        <v>0</v>
      </c>
      <c r="V24" s="287">
        <v>0</v>
      </c>
      <c r="W24" s="287"/>
      <c r="X24" s="287"/>
      <c r="Y24" s="287"/>
      <c r="Z24" s="287"/>
      <c r="AA24" s="287"/>
      <c r="AB24" s="287"/>
      <c r="AC24" s="287"/>
      <c r="AD24" s="287"/>
      <c r="AE24" s="287"/>
      <c r="AF24" s="1149"/>
      <c r="AG24" s="1150"/>
      <c r="AH24" s="970"/>
      <c r="AI24" s="970"/>
      <c r="AJ24" s="1151"/>
      <c r="AK24" s="1152"/>
      <c r="AL24" s="970"/>
      <c r="AM24" s="970"/>
      <c r="AN24" s="1153"/>
      <c r="AO24" s="1153"/>
      <c r="AP24" s="1153"/>
      <c r="AQ24" s="970"/>
      <c r="AR24" s="1154"/>
      <c r="AS24" s="1155"/>
      <c r="AT24" s="1154"/>
      <c r="AU24" s="1155"/>
      <c r="AV24" s="1154"/>
      <c r="AW24" s="1155"/>
      <c r="AX24" s="1153"/>
      <c r="AY24" s="1156"/>
    </row>
    <row r="25" spans="1:51" s="36" customFormat="1" ht="12" customHeight="1" x14ac:dyDescent="0.25">
      <c r="A25" s="965"/>
      <c r="B25" s="1197"/>
      <c r="C25" s="1152"/>
      <c r="D25" s="88" t="s">
        <v>4</v>
      </c>
      <c r="E25" s="285">
        <v>5876006</v>
      </c>
      <c r="F25" s="285">
        <v>5876006</v>
      </c>
      <c r="G25" s="290">
        <v>5876006</v>
      </c>
      <c r="H25" s="1157">
        <v>5876006</v>
      </c>
      <c r="I25" s="287">
        <v>5876006</v>
      </c>
      <c r="J25" s="287"/>
      <c r="K25" s="287"/>
      <c r="L25" s="287"/>
      <c r="M25" s="287"/>
      <c r="N25" s="287"/>
      <c r="O25" s="287"/>
      <c r="P25" s="287"/>
      <c r="Q25" s="287"/>
      <c r="R25" s="287"/>
      <c r="S25" s="1149"/>
      <c r="T25" s="287">
        <v>2348251</v>
      </c>
      <c r="U25" s="287">
        <v>4555715</v>
      </c>
      <c r="V25" s="287">
        <v>4930512</v>
      </c>
      <c r="W25" s="287"/>
      <c r="X25" s="287"/>
      <c r="Y25" s="287"/>
      <c r="Z25" s="287"/>
      <c r="AA25" s="287"/>
      <c r="AB25" s="287"/>
      <c r="AC25" s="287"/>
      <c r="AD25" s="287"/>
      <c r="AE25" s="287"/>
      <c r="AF25" s="1149"/>
      <c r="AG25" s="1150"/>
      <c r="AH25" s="970"/>
      <c r="AI25" s="970"/>
      <c r="AJ25" s="1151"/>
      <c r="AK25" s="1152"/>
      <c r="AL25" s="970"/>
      <c r="AM25" s="970"/>
      <c r="AN25" s="1153"/>
      <c r="AO25" s="1153"/>
      <c r="AP25" s="1153"/>
      <c r="AQ25" s="970"/>
      <c r="AR25" s="1154"/>
      <c r="AS25" s="1155"/>
      <c r="AT25" s="1154"/>
      <c r="AU25" s="1155"/>
      <c r="AV25" s="1154"/>
      <c r="AW25" s="1155"/>
      <c r="AX25" s="1153"/>
      <c r="AY25" s="1156"/>
    </row>
    <row r="26" spans="1:51" s="36" customFormat="1" ht="12" customHeight="1" x14ac:dyDescent="0.25">
      <c r="A26" s="965"/>
      <c r="B26" s="1197"/>
      <c r="C26" s="1152"/>
      <c r="D26" s="88" t="s">
        <v>43</v>
      </c>
      <c r="E26" s="285">
        <v>360</v>
      </c>
      <c r="F26" s="285">
        <v>360</v>
      </c>
      <c r="G26" s="290">
        <v>360</v>
      </c>
      <c r="H26" s="1157">
        <v>360</v>
      </c>
      <c r="I26" s="287">
        <v>360</v>
      </c>
      <c r="J26" s="287"/>
      <c r="K26" s="287"/>
      <c r="L26" s="287"/>
      <c r="M26" s="287"/>
      <c r="N26" s="287"/>
      <c r="O26" s="287"/>
      <c r="P26" s="287"/>
      <c r="Q26" s="287"/>
      <c r="R26" s="287"/>
      <c r="S26" s="1149"/>
      <c r="T26" s="287">
        <v>1</v>
      </c>
      <c r="U26" s="287">
        <v>16</v>
      </c>
      <c r="V26" s="287">
        <v>66</v>
      </c>
      <c r="W26" s="287"/>
      <c r="X26" s="287"/>
      <c r="Y26" s="287"/>
      <c r="Z26" s="287"/>
      <c r="AA26" s="287"/>
      <c r="AB26" s="287"/>
      <c r="AC26" s="287"/>
      <c r="AD26" s="287"/>
      <c r="AE26" s="287"/>
      <c r="AF26" s="1149"/>
      <c r="AG26" s="1150"/>
      <c r="AH26" s="970"/>
      <c r="AI26" s="970"/>
      <c r="AJ26" s="1151"/>
      <c r="AK26" s="1152"/>
      <c r="AL26" s="970"/>
      <c r="AM26" s="970"/>
      <c r="AN26" s="1153"/>
      <c r="AO26" s="1153"/>
      <c r="AP26" s="1153"/>
      <c r="AQ26" s="970"/>
      <c r="AR26" s="1154"/>
      <c r="AS26" s="1155"/>
      <c r="AT26" s="1154"/>
      <c r="AU26" s="1155"/>
      <c r="AV26" s="1154"/>
      <c r="AW26" s="1155"/>
      <c r="AX26" s="1153"/>
      <c r="AY26" s="1156"/>
    </row>
    <row r="27" spans="1:51" s="36" customFormat="1" ht="12" customHeight="1" thickBot="1" x14ac:dyDescent="0.3">
      <c r="A27" s="965"/>
      <c r="B27" s="1197"/>
      <c r="C27" s="1166"/>
      <c r="D27" s="91" t="s">
        <v>45</v>
      </c>
      <c r="E27" s="1158">
        <v>63357555</v>
      </c>
      <c r="F27" s="1158">
        <v>63357555</v>
      </c>
      <c r="G27" s="1159">
        <v>63357555</v>
      </c>
      <c r="H27" s="1160">
        <v>63357555</v>
      </c>
      <c r="I27" s="1161">
        <v>63357555</v>
      </c>
      <c r="J27" s="1161"/>
      <c r="K27" s="1161"/>
      <c r="L27" s="1161"/>
      <c r="M27" s="1161"/>
      <c r="N27" s="1162"/>
      <c r="O27" s="1162"/>
      <c r="P27" s="1162"/>
      <c r="Q27" s="1162"/>
      <c r="R27" s="1162"/>
      <c r="S27" s="1163"/>
      <c r="T27" s="1161">
        <v>57539130</v>
      </c>
      <c r="U27" s="1161">
        <v>59746594</v>
      </c>
      <c r="V27" s="1161">
        <v>60121391</v>
      </c>
      <c r="W27" s="1161"/>
      <c r="X27" s="1161"/>
      <c r="Y27" s="1161"/>
      <c r="Z27" s="1161"/>
      <c r="AA27" s="1161"/>
      <c r="AB27" s="1161"/>
      <c r="AC27" s="1161"/>
      <c r="AD27" s="1161"/>
      <c r="AE27" s="1161"/>
      <c r="AF27" s="1163"/>
      <c r="AG27" s="1164"/>
      <c r="AH27" s="971"/>
      <c r="AI27" s="971"/>
      <c r="AJ27" s="1165"/>
      <c r="AK27" s="1166"/>
      <c r="AL27" s="971"/>
      <c r="AM27" s="971"/>
      <c r="AN27" s="1167"/>
      <c r="AO27" s="1167"/>
      <c r="AP27" s="1167"/>
      <c r="AQ27" s="971"/>
      <c r="AR27" s="1168"/>
      <c r="AS27" s="1169"/>
      <c r="AT27" s="1168"/>
      <c r="AU27" s="1169"/>
      <c r="AV27" s="1168"/>
      <c r="AW27" s="1169"/>
      <c r="AX27" s="1167"/>
      <c r="AY27" s="1170"/>
    </row>
    <row r="28" spans="1:51" s="36" customFormat="1" ht="12" customHeight="1" x14ac:dyDescent="0.25">
      <c r="A28" s="965"/>
      <c r="B28" s="1197"/>
      <c r="C28" s="1144" t="s">
        <v>282</v>
      </c>
      <c r="D28" s="92" t="s">
        <v>41</v>
      </c>
      <c r="E28" s="1137">
        <v>529</v>
      </c>
      <c r="F28" s="1137">
        <v>529</v>
      </c>
      <c r="G28" s="1138">
        <v>529</v>
      </c>
      <c r="H28" s="1139">
        <v>529</v>
      </c>
      <c r="I28" s="1140">
        <v>529</v>
      </c>
      <c r="J28" s="1140"/>
      <c r="K28" s="1140"/>
      <c r="L28" s="1140"/>
      <c r="M28" s="1140"/>
      <c r="N28" s="1140"/>
      <c r="O28" s="1140"/>
      <c r="P28" s="1140"/>
      <c r="Q28" s="1140"/>
      <c r="R28" s="1140"/>
      <c r="S28" s="1141"/>
      <c r="T28" s="1140">
        <v>3</v>
      </c>
      <c r="U28" s="1140">
        <v>29</v>
      </c>
      <c r="V28" s="1140">
        <v>92</v>
      </c>
      <c r="W28" s="1140"/>
      <c r="X28" s="1140"/>
      <c r="Y28" s="1140"/>
      <c r="Z28" s="1140"/>
      <c r="AA28" s="1140"/>
      <c r="AB28" s="1140"/>
      <c r="AC28" s="1140"/>
      <c r="AD28" s="1140"/>
      <c r="AE28" s="1140"/>
      <c r="AF28" s="1141"/>
      <c r="AG28" s="1142" t="s">
        <v>282</v>
      </c>
      <c r="AH28" s="969" t="s">
        <v>69</v>
      </c>
      <c r="AI28" s="969" t="s">
        <v>69</v>
      </c>
      <c r="AJ28" s="1143" t="s">
        <v>399</v>
      </c>
      <c r="AK28" s="1144" t="s">
        <v>282</v>
      </c>
      <c r="AL28" s="969" t="s">
        <v>69</v>
      </c>
      <c r="AM28" s="969" t="s">
        <v>277</v>
      </c>
      <c r="AN28" s="1145">
        <v>403605</v>
      </c>
      <c r="AO28" s="1145">
        <v>194562</v>
      </c>
      <c r="AP28" s="1145">
        <v>209043</v>
      </c>
      <c r="AQ28" s="969" t="s">
        <v>69</v>
      </c>
      <c r="AR28" s="1146" t="s">
        <v>278</v>
      </c>
      <c r="AS28" s="1147">
        <v>403605</v>
      </c>
      <c r="AT28" s="1146" t="s">
        <v>278</v>
      </c>
      <c r="AU28" s="1147">
        <v>403605</v>
      </c>
      <c r="AV28" s="1146" t="s">
        <v>279</v>
      </c>
      <c r="AW28" s="1147">
        <v>403605</v>
      </c>
      <c r="AX28" s="1145">
        <v>403605</v>
      </c>
      <c r="AY28" s="1148"/>
    </row>
    <row r="29" spans="1:51" s="36" customFormat="1" ht="12" customHeight="1" x14ac:dyDescent="0.25">
      <c r="A29" s="965"/>
      <c r="B29" s="1197"/>
      <c r="C29" s="1152"/>
      <c r="D29" s="88" t="s">
        <v>3</v>
      </c>
      <c r="E29" s="90">
        <v>84574763</v>
      </c>
      <c r="F29" s="90">
        <v>84574763</v>
      </c>
      <c r="G29" s="134">
        <v>84574763</v>
      </c>
      <c r="H29" s="299">
        <v>84574763</v>
      </c>
      <c r="I29" s="271">
        <v>84574763</v>
      </c>
      <c r="J29" s="271"/>
      <c r="K29" s="271"/>
      <c r="L29" s="271"/>
      <c r="M29" s="271"/>
      <c r="N29" s="89"/>
      <c r="O29" s="89"/>
      <c r="P29" s="89"/>
      <c r="Q29" s="89"/>
      <c r="R29" s="89"/>
      <c r="S29" s="1149"/>
      <c r="T29" s="287">
        <v>76932740</v>
      </c>
      <c r="U29" s="271">
        <v>76932740</v>
      </c>
      <c r="V29" s="271">
        <v>76932740</v>
      </c>
      <c r="W29" s="271"/>
      <c r="X29" s="271"/>
      <c r="Y29" s="271"/>
      <c r="Z29" s="271"/>
      <c r="AA29" s="271"/>
      <c r="AB29" s="271"/>
      <c r="AC29" s="271"/>
      <c r="AD29" s="271"/>
      <c r="AE29" s="271"/>
      <c r="AF29" s="1149"/>
      <c r="AG29" s="1150"/>
      <c r="AH29" s="970"/>
      <c r="AI29" s="970"/>
      <c r="AJ29" s="1151"/>
      <c r="AK29" s="1152"/>
      <c r="AL29" s="970"/>
      <c r="AM29" s="970"/>
      <c r="AN29" s="1153"/>
      <c r="AO29" s="1153"/>
      <c r="AP29" s="1153"/>
      <c r="AQ29" s="970"/>
      <c r="AR29" s="1154"/>
      <c r="AS29" s="1155"/>
      <c r="AT29" s="1154"/>
      <c r="AU29" s="1155"/>
      <c r="AV29" s="1154"/>
      <c r="AW29" s="1155"/>
      <c r="AX29" s="1153"/>
      <c r="AY29" s="1156"/>
    </row>
    <row r="30" spans="1:51" s="36" customFormat="1" ht="12" customHeight="1" x14ac:dyDescent="0.25">
      <c r="A30" s="965"/>
      <c r="B30" s="1197"/>
      <c r="C30" s="1152"/>
      <c r="D30" s="88" t="s">
        <v>42</v>
      </c>
      <c r="E30" s="285">
        <v>0</v>
      </c>
      <c r="F30" s="285">
        <v>0</v>
      </c>
      <c r="G30" s="290">
        <v>0</v>
      </c>
      <c r="H30" s="1157">
        <v>0</v>
      </c>
      <c r="I30" s="287">
        <v>0</v>
      </c>
      <c r="J30" s="287"/>
      <c r="K30" s="287"/>
      <c r="L30" s="287"/>
      <c r="M30" s="287"/>
      <c r="N30" s="287"/>
      <c r="O30" s="287"/>
      <c r="P30" s="287"/>
      <c r="Q30" s="287"/>
      <c r="R30" s="287"/>
      <c r="S30" s="1149"/>
      <c r="T30" s="287">
        <v>0</v>
      </c>
      <c r="U30" s="287">
        <v>0</v>
      </c>
      <c r="V30" s="287">
        <v>0</v>
      </c>
      <c r="W30" s="287"/>
      <c r="X30" s="287"/>
      <c r="Y30" s="287"/>
      <c r="Z30" s="287"/>
      <c r="AA30" s="287"/>
      <c r="AB30" s="287"/>
      <c r="AC30" s="287"/>
      <c r="AD30" s="287"/>
      <c r="AE30" s="287"/>
      <c r="AF30" s="1149"/>
      <c r="AG30" s="1150"/>
      <c r="AH30" s="970"/>
      <c r="AI30" s="970"/>
      <c r="AJ30" s="1151"/>
      <c r="AK30" s="1152"/>
      <c r="AL30" s="970"/>
      <c r="AM30" s="970"/>
      <c r="AN30" s="1153"/>
      <c r="AO30" s="1153"/>
      <c r="AP30" s="1153"/>
      <c r="AQ30" s="970"/>
      <c r="AR30" s="1154"/>
      <c r="AS30" s="1155"/>
      <c r="AT30" s="1154"/>
      <c r="AU30" s="1155"/>
      <c r="AV30" s="1154"/>
      <c r="AW30" s="1155"/>
      <c r="AX30" s="1153"/>
      <c r="AY30" s="1156"/>
    </row>
    <row r="31" spans="1:51" s="36" customFormat="1" ht="12" customHeight="1" x14ac:dyDescent="0.25">
      <c r="A31" s="965"/>
      <c r="B31" s="1197"/>
      <c r="C31" s="1152"/>
      <c r="D31" s="88" t="s">
        <v>4</v>
      </c>
      <c r="E31" s="285">
        <v>8645588</v>
      </c>
      <c r="F31" s="285">
        <v>8645588</v>
      </c>
      <c r="G31" s="290">
        <v>8645588</v>
      </c>
      <c r="H31" s="1157">
        <v>8645588</v>
      </c>
      <c r="I31" s="287">
        <v>8645588</v>
      </c>
      <c r="J31" s="287"/>
      <c r="K31" s="287"/>
      <c r="L31" s="287"/>
      <c r="M31" s="287"/>
      <c r="N31" s="287"/>
      <c r="O31" s="287"/>
      <c r="P31" s="287"/>
      <c r="Q31" s="287"/>
      <c r="R31" s="287"/>
      <c r="S31" s="1149"/>
      <c r="T31" s="287">
        <v>3455071</v>
      </c>
      <c r="U31" s="287">
        <v>6702994</v>
      </c>
      <c r="V31" s="287">
        <v>7254447</v>
      </c>
      <c r="W31" s="287"/>
      <c r="X31" s="287"/>
      <c r="Y31" s="287"/>
      <c r="Z31" s="287"/>
      <c r="AA31" s="287"/>
      <c r="AB31" s="287"/>
      <c r="AC31" s="287"/>
      <c r="AD31" s="287"/>
      <c r="AE31" s="287"/>
      <c r="AF31" s="1149"/>
      <c r="AG31" s="1150"/>
      <c r="AH31" s="970"/>
      <c r="AI31" s="970"/>
      <c r="AJ31" s="1151"/>
      <c r="AK31" s="1152"/>
      <c r="AL31" s="970"/>
      <c r="AM31" s="970"/>
      <c r="AN31" s="1153"/>
      <c r="AO31" s="1153"/>
      <c r="AP31" s="1153"/>
      <c r="AQ31" s="970"/>
      <c r="AR31" s="1154"/>
      <c r="AS31" s="1155"/>
      <c r="AT31" s="1154"/>
      <c r="AU31" s="1155"/>
      <c r="AV31" s="1154"/>
      <c r="AW31" s="1155"/>
      <c r="AX31" s="1153"/>
      <c r="AY31" s="1156"/>
    </row>
    <row r="32" spans="1:51" s="36" customFormat="1" ht="12" customHeight="1" x14ac:dyDescent="0.25">
      <c r="A32" s="965"/>
      <c r="B32" s="1197"/>
      <c r="C32" s="1152"/>
      <c r="D32" s="88" t="s">
        <v>43</v>
      </c>
      <c r="E32" s="285">
        <v>529</v>
      </c>
      <c r="F32" s="285">
        <v>529</v>
      </c>
      <c r="G32" s="290">
        <v>529</v>
      </c>
      <c r="H32" s="1157">
        <v>529</v>
      </c>
      <c r="I32" s="287">
        <v>529</v>
      </c>
      <c r="J32" s="287"/>
      <c r="K32" s="287"/>
      <c r="L32" s="287"/>
      <c r="M32" s="287"/>
      <c r="N32" s="287"/>
      <c r="O32" s="287"/>
      <c r="P32" s="287"/>
      <c r="Q32" s="287"/>
      <c r="R32" s="287"/>
      <c r="S32" s="1149"/>
      <c r="T32" s="287">
        <v>3</v>
      </c>
      <c r="U32" s="287">
        <v>29</v>
      </c>
      <c r="V32" s="287">
        <v>92</v>
      </c>
      <c r="W32" s="287"/>
      <c r="X32" s="287"/>
      <c r="Y32" s="287"/>
      <c r="Z32" s="287"/>
      <c r="AA32" s="287"/>
      <c r="AB32" s="287"/>
      <c r="AC32" s="287"/>
      <c r="AD32" s="287"/>
      <c r="AE32" s="287"/>
      <c r="AF32" s="1149"/>
      <c r="AG32" s="1150"/>
      <c r="AH32" s="970"/>
      <c r="AI32" s="970"/>
      <c r="AJ32" s="1151"/>
      <c r="AK32" s="1152"/>
      <c r="AL32" s="970"/>
      <c r="AM32" s="970"/>
      <c r="AN32" s="1153"/>
      <c r="AO32" s="1153"/>
      <c r="AP32" s="1153"/>
      <c r="AQ32" s="970"/>
      <c r="AR32" s="1154"/>
      <c r="AS32" s="1155"/>
      <c r="AT32" s="1154"/>
      <c r="AU32" s="1155"/>
      <c r="AV32" s="1154"/>
      <c r="AW32" s="1155"/>
      <c r="AX32" s="1153"/>
      <c r="AY32" s="1156"/>
    </row>
    <row r="33" spans="1:51" s="36" customFormat="1" ht="12" customHeight="1" thickBot="1" x14ac:dyDescent="0.3">
      <c r="A33" s="965"/>
      <c r="B33" s="1197"/>
      <c r="C33" s="1166"/>
      <c r="D33" s="91" t="s">
        <v>45</v>
      </c>
      <c r="E33" s="1158">
        <v>93220351</v>
      </c>
      <c r="F33" s="1158">
        <v>93220351</v>
      </c>
      <c r="G33" s="1159">
        <v>93220351</v>
      </c>
      <c r="H33" s="1160">
        <v>93220351</v>
      </c>
      <c r="I33" s="1161">
        <v>93220351</v>
      </c>
      <c r="J33" s="1161"/>
      <c r="K33" s="1161"/>
      <c r="L33" s="1161"/>
      <c r="M33" s="1161"/>
      <c r="N33" s="1162"/>
      <c r="O33" s="1162"/>
      <c r="P33" s="1162"/>
      <c r="Q33" s="1162"/>
      <c r="R33" s="1162"/>
      <c r="S33" s="1163"/>
      <c r="T33" s="1161">
        <v>80387811</v>
      </c>
      <c r="U33" s="1161">
        <v>83635734</v>
      </c>
      <c r="V33" s="1161">
        <v>84187187</v>
      </c>
      <c r="W33" s="1161"/>
      <c r="X33" s="1161"/>
      <c r="Y33" s="1161"/>
      <c r="Z33" s="1161"/>
      <c r="AA33" s="1161"/>
      <c r="AB33" s="1161"/>
      <c r="AC33" s="1161"/>
      <c r="AD33" s="1161"/>
      <c r="AE33" s="1161"/>
      <c r="AF33" s="1163"/>
      <c r="AG33" s="1164"/>
      <c r="AH33" s="971"/>
      <c r="AI33" s="971"/>
      <c r="AJ33" s="1165"/>
      <c r="AK33" s="1166"/>
      <c r="AL33" s="971"/>
      <c r="AM33" s="971"/>
      <c r="AN33" s="1167"/>
      <c r="AO33" s="1167"/>
      <c r="AP33" s="1167"/>
      <c r="AQ33" s="971"/>
      <c r="AR33" s="1168"/>
      <c r="AS33" s="1169"/>
      <c r="AT33" s="1168"/>
      <c r="AU33" s="1169"/>
      <c r="AV33" s="1168"/>
      <c r="AW33" s="1169"/>
      <c r="AX33" s="1167"/>
      <c r="AY33" s="1170"/>
    </row>
    <row r="34" spans="1:51" s="36" customFormat="1" ht="12" customHeight="1" x14ac:dyDescent="0.25">
      <c r="A34" s="965"/>
      <c r="B34" s="1197"/>
      <c r="C34" s="1144" t="s">
        <v>283</v>
      </c>
      <c r="D34" s="92" t="s">
        <v>41</v>
      </c>
      <c r="E34" s="1137">
        <v>268</v>
      </c>
      <c r="F34" s="1137">
        <v>268</v>
      </c>
      <c r="G34" s="1138">
        <v>268</v>
      </c>
      <c r="H34" s="1139">
        <v>268</v>
      </c>
      <c r="I34" s="1140">
        <v>268</v>
      </c>
      <c r="J34" s="1140"/>
      <c r="K34" s="1140"/>
      <c r="L34" s="1140"/>
      <c r="M34" s="1140"/>
      <c r="N34" s="1140"/>
      <c r="O34" s="1140"/>
      <c r="P34" s="1140"/>
      <c r="Q34" s="1140"/>
      <c r="R34" s="1140"/>
      <c r="S34" s="1141"/>
      <c r="T34" s="1140">
        <v>6</v>
      </c>
      <c r="U34" s="1140">
        <v>19</v>
      </c>
      <c r="V34" s="1140">
        <v>34</v>
      </c>
      <c r="W34" s="1140"/>
      <c r="X34" s="1140"/>
      <c r="Y34" s="1140"/>
      <c r="Z34" s="1140"/>
      <c r="AA34" s="1140"/>
      <c r="AB34" s="1140"/>
      <c r="AC34" s="1140"/>
      <c r="AD34" s="1140"/>
      <c r="AE34" s="1140"/>
      <c r="AF34" s="1141"/>
      <c r="AG34" s="1142" t="s">
        <v>283</v>
      </c>
      <c r="AH34" s="969" t="s">
        <v>69</v>
      </c>
      <c r="AI34" s="969" t="s">
        <v>69</v>
      </c>
      <c r="AJ34" s="1143" t="s">
        <v>399</v>
      </c>
      <c r="AK34" s="1144" t="s">
        <v>283</v>
      </c>
      <c r="AL34" s="969" t="s">
        <v>69</v>
      </c>
      <c r="AM34" s="969" t="s">
        <v>277</v>
      </c>
      <c r="AN34" s="1145">
        <v>390861</v>
      </c>
      <c r="AO34" s="1145">
        <v>192966</v>
      </c>
      <c r="AP34" s="1145">
        <v>197895</v>
      </c>
      <c r="AQ34" s="969" t="s">
        <v>69</v>
      </c>
      <c r="AR34" s="1146" t="s">
        <v>278</v>
      </c>
      <c r="AS34" s="1147">
        <v>390861</v>
      </c>
      <c r="AT34" s="1146" t="s">
        <v>278</v>
      </c>
      <c r="AU34" s="1147">
        <v>390861</v>
      </c>
      <c r="AV34" s="1146" t="s">
        <v>279</v>
      </c>
      <c r="AW34" s="1147">
        <v>390861</v>
      </c>
      <c r="AX34" s="1145">
        <v>390861</v>
      </c>
      <c r="AY34" s="1148"/>
    </row>
    <row r="35" spans="1:51" s="36" customFormat="1" ht="12" customHeight="1" x14ac:dyDescent="0.25">
      <c r="A35" s="965"/>
      <c r="B35" s="1197"/>
      <c r="C35" s="1152"/>
      <c r="D35" s="88" t="s">
        <v>3</v>
      </c>
      <c r="E35" s="90">
        <v>42836568</v>
      </c>
      <c r="F35" s="90">
        <v>42836568</v>
      </c>
      <c r="G35" s="134">
        <v>42836568</v>
      </c>
      <c r="H35" s="299">
        <v>42836568</v>
      </c>
      <c r="I35" s="271">
        <v>42836568</v>
      </c>
      <c r="J35" s="271"/>
      <c r="K35" s="271"/>
      <c r="L35" s="271"/>
      <c r="M35" s="271"/>
      <c r="N35" s="89"/>
      <c r="O35" s="89"/>
      <c r="P35" s="89"/>
      <c r="Q35" s="89"/>
      <c r="R35" s="89"/>
      <c r="S35" s="1149"/>
      <c r="T35" s="287">
        <v>28431665</v>
      </c>
      <c r="U35" s="271">
        <v>28431665</v>
      </c>
      <c r="V35" s="271">
        <v>28431665</v>
      </c>
      <c r="W35" s="271"/>
      <c r="X35" s="271"/>
      <c r="Y35" s="271"/>
      <c r="Z35" s="271"/>
      <c r="AA35" s="271"/>
      <c r="AB35" s="271"/>
      <c r="AC35" s="271"/>
      <c r="AD35" s="271"/>
      <c r="AE35" s="271"/>
      <c r="AF35" s="1149"/>
      <c r="AG35" s="1150"/>
      <c r="AH35" s="970"/>
      <c r="AI35" s="970"/>
      <c r="AJ35" s="1151"/>
      <c r="AK35" s="1152"/>
      <c r="AL35" s="970"/>
      <c r="AM35" s="970"/>
      <c r="AN35" s="1153"/>
      <c r="AO35" s="1153"/>
      <c r="AP35" s="1153"/>
      <c r="AQ35" s="970"/>
      <c r="AR35" s="1154"/>
      <c r="AS35" s="1155"/>
      <c r="AT35" s="1154"/>
      <c r="AU35" s="1155"/>
      <c r="AV35" s="1154"/>
      <c r="AW35" s="1155"/>
      <c r="AX35" s="1153"/>
      <c r="AY35" s="1156"/>
    </row>
    <row r="36" spans="1:51" s="36" customFormat="1" ht="12" customHeight="1" x14ac:dyDescent="0.25">
      <c r="A36" s="965"/>
      <c r="B36" s="1197"/>
      <c r="C36" s="1152"/>
      <c r="D36" s="88" t="s">
        <v>42</v>
      </c>
      <c r="E36" s="285">
        <v>0</v>
      </c>
      <c r="F36" s="285">
        <v>0</v>
      </c>
      <c r="G36" s="290">
        <v>0</v>
      </c>
      <c r="H36" s="1157">
        <v>0</v>
      </c>
      <c r="I36" s="287">
        <v>0</v>
      </c>
      <c r="J36" s="287"/>
      <c r="K36" s="287"/>
      <c r="L36" s="287"/>
      <c r="M36" s="287"/>
      <c r="N36" s="287"/>
      <c r="O36" s="287"/>
      <c r="P36" s="287"/>
      <c r="Q36" s="287"/>
      <c r="R36" s="287"/>
      <c r="S36" s="1149"/>
      <c r="T36" s="287">
        <v>0</v>
      </c>
      <c r="U36" s="287">
        <v>0</v>
      </c>
      <c r="V36" s="287">
        <v>0</v>
      </c>
      <c r="W36" s="287"/>
      <c r="X36" s="287"/>
      <c r="Y36" s="287"/>
      <c r="Z36" s="287"/>
      <c r="AA36" s="287"/>
      <c r="AB36" s="287"/>
      <c r="AC36" s="287"/>
      <c r="AD36" s="287"/>
      <c r="AE36" s="287"/>
      <c r="AF36" s="1149"/>
      <c r="AG36" s="1150"/>
      <c r="AH36" s="970"/>
      <c r="AI36" s="970"/>
      <c r="AJ36" s="1151"/>
      <c r="AK36" s="1152"/>
      <c r="AL36" s="970"/>
      <c r="AM36" s="970"/>
      <c r="AN36" s="1153"/>
      <c r="AO36" s="1153"/>
      <c r="AP36" s="1153"/>
      <c r="AQ36" s="970"/>
      <c r="AR36" s="1154"/>
      <c r="AS36" s="1155"/>
      <c r="AT36" s="1154"/>
      <c r="AU36" s="1155"/>
      <c r="AV36" s="1154"/>
      <c r="AW36" s="1155"/>
      <c r="AX36" s="1153"/>
      <c r="AY36" s="1156"/>
    </row>
    <row r="37" spans="1:51" s="36" customFormat="1" ht="12" customHeight="1" x14ac:dyDescent="0.25">
      <c r="A37" s="965"/>
      <c r="B37" s="1197"/>
      <c r="C37" s="1152"/>
      <c r="D37" s="88" t="s">
        <v>4</v>
      </c>
      <c r="E37" s="285">
        <v>4378934</v>
      </c>
      <c r="F37" s="285">
        <v>4378934</v>
      </c>
      <c r="G37" s="290">
        <v>4378934</v>
      </c>
      <c r="H37" s="1157">
        <v>4378934</v>
      </c>
      <c r="I37" s="287">
        <v>4378934</v>
      </c>
      <c r="J37" s="287"/>
      <c r="K37" s="287"/>
      <c r="L37" s="287"/>
      <c r="M37" s="287"/>
      <c r="N37" s="287"/>
      <c r="O37" s="287"/>
      <c r="P37" s="287"/>
      <c r="Q37" s="287"/>
      <c r="R37" s="287"/>
      <c r="S37" s="1149"/>
      <c r="T37" s="287">
        <v>1749971</v>
      </c>
      <c r="U37" s="287">
        <v>3395023</v>
      </c>
      <c r="V37" s="287">
        <v>3674330</v>
      </c>
      <c r="W37" s="287"/>
      <c r="X37" s="287"/>
      <c r="Y37" s="287"/>
      <c r="Z37" s="287"/>
      <c r="AA37" s="287"/>
      <c r="AB37" s="287"/>
      <c r="AC37" s="287"/>
      <c r="AD37" s="287"/>
      <c r="AE37" s="287"/>
      <c r="AF37" s="1149"/>
      <c r="AG37" s="1150"/>
      <c r="AH37" s="970"/>
      <c r="AI37" s="970"/>
      <c r="AJ37" s="1151"/>
      <c r="AK37" s="1152"/>
      <c r="AL37" s="970"/>
      <c r="AM37" s="970"/>
      <c r="AN37" s="1153"/>
      <c r="AO37" s="1153"/>
      <c r="AP37" s="1153"/>
      <c r="AQ37" s="970"/>
      <c r="AR37" s="1154"/>
      <c r="AS37" s="1155"/>
      <c r="AT37" s="1154"/>
      <c r="AU37" s="1155"/>
      <c r="AV37" s="1154"/>
      <c r="AW37" s="1155"/>
      <c r="AX37" s="1153"/>
      <c r="AY37" s="1156"/>
    </row>
    <row r="38" spans="1:51" s="36" customFormat="1" ht="12" customHeight="1" x14ac:dyDescent="0.25">
      <c r="A38" s="965"/>
      <c r="B38" s="1197"/>
      <c r="C38" s="1152"/>
      <c r="D38" s="88" t="s">
        <v>43</v>
      </c>
      <c r="E38" s="285">
        <v>268</v>
      </c>
      <c r="F38" s="285">
        <v>268</v>
      </c>
      <c r="G38" s="290">
        <v>268</v>
      </c>
      <c r="H38" s="1157">
        <v>268</v>
      </c>
      <c r="I38" s="287">
        <v>268</v>
      </c>
      <c r="J38" s="287"/>
      <c r="K38" s="287"/>
      <c r="L38" s="287"/>
      <c r="M38" s="287"/>
      <c r="N38" s="287"/>
      <c r="O38" s="287"/>
      <c r="P38" s="287"/>
      <c r="Q38" s="287"/>
      <c r="R38" s="287"/>
      <c r="S38" s="1149"/>
      <c r="T38" s="287">
        <v>6</v>
      </c>
      <c r="U38" s="287">
        <v>19</v>
      </c>
      <c r="V38" s="287">
        <v>34</v>
      </c>
      <c r="W38" s="287"/>
      <c r="X38" s="287"/>
      <c r="Y38" s="287"/>
      <c r="Z38" s="287"/>
      <c r="AA38" s="287"/>
      <c r="AB38" s="287"/>
      <c r="AC38" s="287"/>
      <c r="AD38" s="287"/>
      <c r="AE38" s="287"/>
      <c r="AF38" s="1149"/>
      <c r="AG38" s="1150"/>
      <c r="AH38" s="970"/>
      <c r="AI38" s="970"/>
      <c r="AJ38" s="1151"/>
      <c r="AK38" s="1152"/>
      <c r="AL38" s="970"/>
      <c r="AM38" s="970"/>
      <c r="AN38" s="1153"/>
      <c r="AO38" s="1153"/>
      <c r="AP38" s="1153"/>
      <c r="AQ38" s="970"/>
      <c r="AR38" s="1154"/>
      <c r="AS38" s="1155"/>
      <c r="AT38" s="1154"/>
      <c r="AU38" s="1155"/>
      <c r="AV38" s="1154"/>
      <c r="AW38" s="1155"/>
      <c r="AX38" s="1153"/>
      <c r="AY38" s="1156"/>
    </row>
    <row r="39" spans="1:51" s="36" customFormat="1" ht="12" customHeight="1" thickBot="1" x14ac:dyDescent="0.3">
      <c r="A39" s="965"/>
      <c r="B39" s="1197"/>
      <c r="C39" s="1166"/>
      <c r="D39" s="91" t="s">
        <v>45</v>
      </c>
      <c r="E39" s="1158">
        <v>47215502</v>
      </c>
      <c r="F39" s="1158">
        <v>47215502</v>
      </c>
      <c r="G39" s="1159">
        <v>47215502</v>
      </c>
      <c r="H39" s="1160">
        <v>47215502</v>
      </c>
      <c r="I39" s="1161">
        <v>47215502</v>
      </c>
      <c r="J39" s="1161"/>
      <c r="K39" s="1161"/>
      <c r="L39" s="1161"/>
      <c r="M39" s="1161"/>
      <c r="N39" s="1162"/>
      <c r="O39" s="1162"/>
      <c r="P39" s="1162"/>
      <c r="Q39" s="1162"/>
      <c r="R39" s="1162"/>
      <c r="S39" s="1163"/>
      <c r="T39" s="1161">
        <v>30181636</v>
      </c>
      <c r="U39" s="1161">
        <v>31826688</v>
      </c>
      <c r="V39" s="1161">
        <v>32105995</v>
      </c>
      <c r="W39" s="1161"/>
      <c r="X39" s="1161"/>
      <c r="Y39" s="1161"/>
      <c r="Z39" s="1161"/>
      <c r="AA39" s="1161"/>
      <c r="AB39" s="1161"/>
      <c r="AC39" s="1161"/>
      <c r="AD39" s="1161"/>
      <c r="AE39" s="1161"/>
      <c r="AF39" s="1163"/>
      <c r="AG39" s="1164"/>
      <c r="AH39" s="971"/>
      <c r="AI39" s="971"/>
      <c r="AJ39" s="1165"/>
      <c r="AK39" s="1166"/>
      <c r="AL39" s="971"/>
      <c r="AM39" s="971"/>
      <c r="AN39" s="1167"/>
      <c r="AO39" s="1167"/>
      <c r="AP39" s="1167"/>
      <c r="AQ39" s="971"/>
      <c r="AR39" s="1168"/>
      <c r="AS39" s="1169"/>
      <c r="AT39" s="1168"/>
      <c r="AU39" s="1169"/>
      <c r="AV39" s="1168"/>
      <c r="AW39" s="1169"/>
      <c r="AX39" s="1167"/>
      <c r="AY39" s="1170"/>
    </row>
    <row r="40" spans="1:51" s="36" customFormat="1" ht="12" customHeight="1" x14ac:dyDescent="0.25">
      <c r="A40" s="965"/>
      <c r="B40" s="1197"/>
      <c r="C40" s="1144" t="s">
        <v>284</v>
      </c>
      <c r="D40" s="92" t="s">
        <v>41</v>
      </c>
      <c r="E40" s="1137">
        <v>242</v>
      </c>
      <c r="F40" s="1137">
        <v>242</v>
      </c>
      <c r="G40" s="1138">
        <v>242</v>
      </c>
      <c r="H40" s="1139">
        <v>242</v>
      </c>
      <c r="I40" s="1140">
        <v>242</v>
      </c>
      <c r="J40" s="1140"/>
      <c r="K40" s="1140"/>
      <c r="L40" s="1140"/>
      <c r="M40" s="1140"/>
      <c r="N40" s="1140"/>
      <c r="O40" s="1140"/>
      <c r="P40" s="1140"/>
      <c r="Q40" s="1140"/>
      <c r="R40" s="1140"/>
      <c r="S40" s="1141"/>
      <c r="T40" s="1140">
        <v>17</v>
      </c>
      <c r="U40" s="1140">
        <v>31</v>
      </c>
      <c r="V40" s="1140">
        <v>46</v>
      </c>
      <c r="W40" s="1140"/>
      <c r="X40" s="1140"/>
      <c r="Y40" s="1140"/>
      <c r="Z40" s="1140"/>
      <c r="AA40" s="1140"/>
      <c r="AB40" s="1140"/>
      <c r="AC40" s="1140"/>
      <c r="AD40" s="1140"/>
      <c r="AE40" s="1140"/>
      <c r="AF40" s="1141"/>
      <c r="AG40" s="1142" t="s">
        <v>284</v>
      </c>
      <c r="AH40" s="969" t="s">
        <v>69</v>
      </c>
      <c r="AI40" s="969" t="s">
        <v>69</v>
      </c>
      <c r="AJ40" s="1143" t="s">
        <v>399</v>
      </c>
      <c r="AK40" s="1144" t="s">
        <v>284</v>
      </c>
      <c r="AL40" s="969" t="s">
        <v>69</v>
      </c>
      <c r="AM40" s="969" t="s">
        <v>277</v>
      </c>
      <c r="AN40" s="1145">
        <v>181476</v>
      </c>
      <c r="AO40" s="1145">
        <v>89990</v>
      </c>
      <c r="AP40" s="1145">
        <v>91486</v>
      </c>
      <c r="AQ40" s="969" t="s">
        <v>69</v>
      </c>
      <c r="AR40" s="1146" t="s">
        <v>278</v>
      </c>
      <c r="AS40" s="1147">
        <v>181476</v>
      </c>
      <c r="AT40" s="1146" t="s">
        <v>278</v>
      </c>
      <c r="AU40" s="1147">
        <v>181476</v>
      </c>
      <c r="AV40" s="1146" t="s">
        <v>279</v>
      </c>
      <c r="AW40" s="1147">
        <v>181476</v>
      </c>
      <c r="AX40" s="1145">
        <v>181476</v>
      </c>
      <c r="AY40" s="1148"/>
    </row>
    <row r="41" spans="1:51" s="36" customFormat="1" ht="12" customHeight="1" x14ac:dyDescent="0.25">
      <c r="A41" s="965"/>
      <c r="B41" s="1197"/>
      <c r="C41" s="1152"/>
      <c r="D41" s="88" t="s">
        <v>3</v>
      </c>
      <c r="E41" s="90">
        <v>38626136</v>
      </c>
      <c r="F41" s="90">
        <v>38626136</v>
      </c>
      <c r="G41" s="134">
        <v>38626136</v>
      </c>
      <c r="H41" s="299">
        <v>38626136</v>
      </c>
      <c r="I41" s="271">
        <v>38626136</v>
      </c>
      <c r="J41" s="271"/>
      <c r="K41" s="271"/>
      <c r="L41" s="271"/>
      <c r="M41" s="271"/>
      <c r="N41" s="89"/>
      <c r="O41" s="89"/>
      <c r="P41" s="89"/>
      <c r="Q41" s="89"/>
      <c r="R41" s="89"/>
      <c r="S41" s="1149"/>
      <c r="T41" s="287">
        <v>38466370</v>
      </c>
      <c r="U41" s="271">
        <v>38466370</v>
      </c>
      <c r="V41" s="271">
        <v>38466370</v>
      </c>
      <c r="W41" s="271"/>
      <c r="X41" s="271"/>
      <c r="Y41" s="271"/>
      <c r="Z41" s="271"/>
      <c r="AA41" s="271"/>
      <c r="AB41" s="271"/>
      <c r="AC41" s="271"/>
      <c r="AD41" s="271"/>
      <c r="AE41" s="271"/>
      <c r="AF41" s="1149"/>
      <c r="AG41" s="1150"/>
      <c r="AH41" s="970"/>
      <c r="AI41" s="970"/>
      <c r="AJ41" s="1151"/>
      <c r="AK41" s="1152"/>
      <c r="AL41" s="970"/>
      <c r="AM41" s="970"/>
      <c r="AN41" s="1153"/>
      <c r="AO41" s="1153"/>
      <c r="AP41" s="1153"/>
      <c r="AQ41" s="970"/>
      <c r="AR41" s="1154"/>
      <c r="AS41" s="1155"/>
      <c r="AT41" s="1154"/>
      <c r="AU41" s="1155"/>
      <c r="AV41" s="1154"/>
      <c r="AW41" s="1155"/>
      <c r="AX41" s="1153"/>
      <c r="AY41" s="1156"/>
    </row>
    <row r="42" spans="1:51" s="36" customFormat="1" ht="12" customHeight="1" x14ac:dyDescent="0.25">
      <c r="A42" s="965"/>
      <c r="B42" s="1197"/>
      <c r="C42" s="1152"/>
      <c r="D42" s="88" t="s">
        <v>42</v>
      </c>
      <c r="E42" s="285">
        <v>0</v>
      </c>
      <c r="F42" s="285">
        <v>0</v>
      </c>
      <c r="G42" s="290">
        <v>0</v>
      </c>
      <c r="H42" s="1157">
        <v>0</v>
      </c>
      <c r="I42" s="287">
        <v>0</v>
      </c>
      <c r="J42" s="287"/>
      <c r="K42" s="287"/>
      <c r="L42" s="287"/>
      <c r="M42" s="287"/>
      <c r="N42" s="287"/>
      <c r="O42" s="287"/>
      <c r="P42" s="287"/>
      <c r="Q42" s="287"/>
      <c r="R42" s="287"/>
      <c r="S42" s="1149"/>
      <c r="T42" s="287">
        <v>0</v>
      </c>
      <c r="U42" s="287">
        <v>0</v>
      </c>
      <c r="V42" s="287">
        <v>0</v>
      </c>
      <c r="W42" s="287"/>
      <c r="X42" s="287"/>
      <c r="Y42" s="287"/>
      <c r="Z42" s="287"/>
      <c r="AA42" s="287"/>
      <c r="AB42" s="287"/>
      <c r="AC42" s="287"/>
      <c r="AD42" s="287"/>
      <c r="AE42" s="287"/>
      <c r="AF42" s="1149"/>
      <c r="AG42" s="1150"/>
      <c r="AH42" s="970"/>
      <c r="AI42" s="970"/>
      <c r="AJ42" s="1151"/>
      <c r="AK42" s="1152"/>
      <c r="AL42" s="970"/>
      <c r="AM42" s="970"/>
      <c r="AN42" s="1153"/>
      <c r="AO42" s="1153"/>
      <c r="AP42" s="1153"/>
      <c r="AQ42" s="970"/>
      <c r="AR42" s="1154"/>
      <c r="AS42" s="1155"/>
      <c r="AT42" s="1154"/>
      <c r="AU42" s="1155"/>
      <c r="AV42" s="1154"/>
      <c r="AW42" s="1155"/>
      <c r="AX42" s="1153"/>
      <c r="AY42" s="1156"/>
    </row>
    <row r="43" spans="1:51" s="36" customFormat="1" ht="12" customHeight="1" x14ac:dyDescent="0.25">
      <c r="A43" s="965"/>
      <c r="B43" s="1197"/>
      <c r="C43" s="1152"/>
      <c r="D43" s="88" t="s">
        <v>4</v>
      </c>
      <c r="E43" s="285">
        <v>3948526</v>
      </c>
      <c r="F43" s="285">
        <v>3948526</v>
      </c>
      <c r="G43" s="290">
        <v>3948526</v>
      </c>
      <c r="H43" s="1157">
        <v>3948526</v>
      </c>
      <c r="I43" s="287">
        <v>3948526</v>
      </c>
      <c r="J43" s="287"/>
      <c r="K43" s="287"/>
      <c r="L43" s="287"/>
      <c r="M43" s="287"/>
      <c r="N43" s="287"/>
      <c r="O43" s="287"/>
      <c r="P43" s="287"/>
      <c r="Q43" s="287"/>
      <c r="R43" s="287"/>
      <c r="S43" s="1149"/>
      <c r="T43" s="287">
        <v>1577965</v>
      </c>
      <c r="U43" s="287">
        <v>3061324</v>
      </c>
      <c r="V43" s="287">
        <v>3313178</v>
      </c>
      <c r="W43" s="287"/>
      <c r="X43" s="287"/>
      <c r="Y43" s="287"/>
      <c r="Z43" s="287"/>
      <c r="AA43" s="287"/>
      <c r="AB43" s="287"/>
      <c r="AC43" s="287"/>
      <c r="AD43" s="287"/>
      <c r="AE43" s="287"/>
      <c r="AF43" s="1149"/>
      <c r="AG43" s="1150"/>
      <c r="AH43" s="970"/>
      <c r="AI43" s="970"/>
      <c r="AJ43" s="1151"/>
      <c r="AK43" s="1152"/>
      <c r="AL43" s="970"/>
      <c r="AM43" s="970"/>
      <c r="AN43" s="1153"/>
      <c r="AO43" s="1153"/>
      <c r="AP43" s="1153"/>
      <c r="AQ43" s="970"/>
      <c r="AR43" s="1154"/>
      <c r="AS43" s="1155"/>
      <c r="AT43" s="1154"/>
      <c r="AU43" s="1155"/>
      <c r="AV43" s="1154"/>
      <c r="AW43" s="1155"/>
      <c r="AX43" s="1153"/>
      <c r="AY43" s="1156"/>
    </row>
    <row r="44" spans="1:51" s="36" customFormat="1" ht="12" customHeight="1" x14ac:dyDescent="0.25">
      <c r="A44" s="965"/>
      <c r="B44" s="1197"/>
      <c r="C44" s="1152"/>
      <c r="D44" s="88" t="s">
        <v>43</v>
      </c>
      <c r="E44" s="285">
        <v>242</v>
      </c>
      <c r="F44" s="285">
        <v>242</v>
      </c>
      <c r="G44" s="290">
        <v>242</v>
      </c>
      <c r="H44" s="1157">
        <v>242</v>
      </c>
      <c r="I44" s="287">
        <v>242</v>
      </c>
      <c r="J44" s="287"/>
      <c r="K44" s="287"/>
      <c r="L44" s="287"/>
      <c r="M44" s="287"/>
      <c r="N44" s="287"/>
      <c r="O44" s="287"/>
      <c r="P44" s="287"/>
      <c r="Q44" s="287"/>
      <c r="R44" s="287"/>
      <c r="S44" s="1149"/>
      <c r="T44" s="287">
        <v>17</v>
      </c>
      <c r="U44" s="287">
        <v>31</v>
      </c>
      <c r="V44" s="287">
        <v>46</v>
      </c>
      <c r="W44" s="287"/>
      <c r="X44" s="287"/>
      <c r="Y44" s="287"/>
      <c r="Z44" s="287"/>
      <c r="AA44" s="287"/>
      <c r="AB44" s="287"/>
      <c r="AC44" s="287"/>
      <c r="AD44" s="287"/>
      <c r="AE44" s="287"/>
      <c r="AF44" s="1149"/>
      <c r="AG44" s="1150"/>
      <c r="AH44" s="970"/>
      <c r="AI44" s="970"/>
      <c r="AJ44" s="1151"/>
      <c r="AK44" s="1152"/>
      <c r="AL44" s="970"/>
      <c r="AM44" s="970"/>
      <c r="AN44" s="1153"/>
      <c r="AO44" s="1153"/>
      <c r="AP44" s="1153"/>
      <c r="AQ44" s="970"/>
      <c r="AR44" s="1154"/>
      <c r="AS44" s="1155"/>
      <c r="AT44" s="1154"/>
      <c r="AU44" s="1155"/>
      <c r="AV44" s="1154"/>
      <c r="AW44" s="1155"/>
      <c r="AX44" s="1153"/>
      <c r="AY44" s="1156"/>
    </row>
    <row r="45" spans="1:51" s="36" customFormat="1" ht="12" customHeight="1" thickBot="1" x14ac:dyDescent="0.3">
      <c r="A45" s="965"/>
      <c r="B45" s="1197"/>
      <c r="C45" s="1166"/>
      <c r="D45" s="91" t="s">
        <v>45</v>
      </c>
      <c r="E45" s="1158">
        <v>42574662</v>
      </c>
      <c r="F45" s="1158">
        <v>42574662</v>
      </c>
      <c r="G45" s="1159">
        <v>42574662</v>
      </c>
      <c r="H45" s="1160">
        <v>42574662</v>
      </c>
      <c r="I45" s="1161">
        <v>42574662</v>
      </c>
      <c r="J45" s="1161"/>
      <c r="K45" s="1161"/>
      <c r="L45" s="1161"/>
      <c r="M45" s="1161"/>
      <c r="N45" s="1162"/>
      <c r="O45" s="1162"/>
      <c r="P45" s="1162"/>
      <c r="Q45" s="1162"/>
      <c r="R45" s="1162"/>
      <c r="S45" s="1163"/>
      <c r="T45" s="1161">
        <v>40044335</v>
      </c>
      <c r="U45" s="1161">
        <v>41527694</v>
      </c>
      <c r="V45" s="1161">
        <v>41779548</v>
      </c>
      <c r="W45" s="1161"/>
      <c r="X45" s="1161"/>
      <c r="Y45" s="1161"/>
      <c r="Z45" s="1161"/>
      <c r="AA45" s="1161"/>
      <c r="AB45" s="1161"/>
      <c r="AC45" s="1161"/>
      <c r="AD45" s="1161"/>
      <c r="AE45" s="1161"/>
      <c r="AF45" s="1163"/>
      <c r="AG45" s="1164"/>
      <c r="AH45" s="971"/>
      <c r="AI45" s="971"/>
      <c r="AJ45" s="1165"/>
      <c r="AK45" s="1166"/>
      <c r="AL45" s="971"/>
      <c r="AM45" s="971"/>
      <c r="AN45" s="1167"/>
      <c r="AO45" s="1167"/>
      <c r="AP45" s="1167"/>
      <c r="AQ45" s="971"/>
      <c r="AR45" s="1168"/>
      <c r="AS45" s="1169"/>
      <c r="AT45" s="1168"/>
      <c r="AU45" s="1169"/>
      <c r="AV45" s="1168"/>
      <c r="AW45" s="1169"/>
      <c r="AX45" s="1167"/>
      <c r="AY45" s="1170"/>
    </row>
    <row r="46" spans="1:51" s="36" customFormat="1" ht="12" customHeight="1" x14ac:dyDescent="0.25">
      <c r="A46" s="965"/>
      <c r="B46" s="1197"/>
      <c r="C46" s="1144" t="s">
        <v>286</v>
      </c>
      <c r="D46" s="92" t="s">
        <v>41</v>
      </c>
      <c r="E46" s="1137">
        <v>451</v>
      </c>
      <c r="F46" s="1137">
        <v>451</v>
      </c>
      <c r="G46" s="1138">
        <v>451</v>
      </c>
      <c r="H46" s="1139">
        <v>451</v>
      </c>
      <c r="I46" s="1140">
        <v>451</v>
      </c>
      <c r="J46" s="1140"/>
      <c r="K46" s="1140"/>
      <c r="L46" s="1140"/>
      <c r="M46" s="1140"/>
      <c r="N46" s="1140"/>
      <c r="O46" s="1140"/>
      <c r="P46" s="1140"/>
      <c r="Q46" s="1140"/>
      <c r="R46" s="1140"/>
      <c r="S46" s="1141"/>
      <c r="T46" s="1140">
        <v>9</v>
      </c>
      <c r="U46" s="1140">
        <v>20</v>
      </c>
      <c r="V46" s="1140">
        <v>48</v>
      </c>
      <c r="W46" s="1140"/>
      <c r="X46" s="1140"/>
      <c r="Y46" s="1140"/>
      <c r="Z46" s="1140"/>
      <c r="AA46" s="1140"/>
      <c r="AB46" s="1140"/>
      <c r="AC46" s="1140"/>
      <c r="AD46" s="1140"/>
      <c r="AE46" s="1140"/>
      <c r="AF46" s="1141"/>
      <c r="AG46" s="1142" t="s">
        <v>286</v>
      </c>
      <c r="AH46" s="969" t="s">
        <v>69</v>
      </c>
      <c r="AI46" s="969" t="s">
        <v>69</v>
      </c>
      <c r="AJ46" s="1143" t="s">
        <v>399</v>
      </c>
      <c r="AK46" s="1144" t="s">
        <v>286</v>
      </c>
      <c r="AL46" s="969" t="s">
        <v>69</v>
      </c>
      <c r="AM46" s="969" t="s">
        <v>277</v>
      </c>
      <c r="AN46" s="1145">
        <v>726293</v>
      </c>
      <c r="AO46" s="1145">
        <v>349432</v>
      </c>
      <c r="AP46" s="1145">
        <v>376861</v>
      </c>
      <c r="AQ46" s="969" t="s">
        <v>69</v>
      </c>
      <c r="AR46" s="1146" t="s">
        <v>278</v>
      </c>
      <c r="AS46" s="1147">
        <v>726293</v>
      </c>
      <c r="AT46" s="1146" t="s">
        <v>278</v>
      </c>
      <c r="AU46" s="1147">
        <v>726293</v>
      </c>
      <c r="AV46" s="1146" t="s">
        <v>279</v>
      </c>
      <c r="AW46" s="1147">
        <v>726293</v>
      </c>
      <c r="AX46" s="1145">
        <v>726293</v>
      </c>
      <c r="AY46" s="1148"/>
    </row>
    <row r="47" spans="1:51" s="36" customFormat="1" ht="12" customHeight="1" x14ac:dyDescent="0.25">
      <c r="A47" s="965"/>
      <c r="B47" s="1197"/>
      <c r="C47" s="1152"/>
      <c r="D47" s="88" t="s">
        <v>3</v>
      </c>
      <c r="E47" s="90">
        <v>72126529</v>
      </c>
      <c r="F47" s="90">
        <v>72126529</v>
      </c>
      <c r="G47" s="134">
        <v>72126529</v>
      </c>
      <c r="H47" s="299">
        <v>72126529</v>
      </c>
      <c r="I47" s="271">
        <v>72126529</v>
      </c>
      <c r="J47" s="271"/>
      <c r="K47" s="271"/>
      <c r="L47" s="271"/>
      <c r="M47" s="271"/>
      <c r="N47" s="89"/>
      <c r="O47" s="89"/>
      <c r="P47" s="89"/>
      <c r="Q47" s="89"/>
      <c r="R47" s="89"/>
      <c r="S47" s="1149"/>
      <c r="T47" s="287">
        <v>40138821</v>
      </c>
      <c r="U47" s="271">
        <v>40138821</v>
      </c>
      <c r="V47" s="271">
        <v>40138821</v>
      </c>
      <c r="W47" s="271"/>
      <c r="X47" s="271"/>
      <c r="Y47" s="271"/>
      <c r="Z47" s="271"/>
      <c r="AA47" s="271"/>
      <c r="AB47" s="271"/>
      <c r="AC47" s="271"/>
      <c r="AD47" s="271"/>
      <c r="AE47" s="271"/>
      <c r="AF47" s="1149"/>
      <c r="AG47" s="1150"/>
      <c r="AH47" s="970"/>
      <c r="AI47" s="970"/>
      <c r="AJ47" s="1151"/>
      <c r="AK47" s="1152"/>
      <c r="AL47" s="970"/>
      <c r="AM47" s="970"/>
      <c r="AN47" s="1153"/>
      <c r="AO47" s="1153"/>
      <c r="AP47" s="1153"/>
      <c r="AQ47" s="970"/>
      <c r="AR47" s="1154"/>
      <c r="AS47" s="1155"/>
      <c r="AT47" s="1154"/>
      <c r="AU47" s="1155"/>
      <c r="AV47" s="1154"/>
      <c r="AW47" s="1155"/>
      <c r="AX47" s="1153"/>
      <c r="AY47" s="1156"/>
    </row>
    <row r="48" spans="1:51" s="36" customFormat="1" ht="12" customHeight="1" x14ac:dyDescent="0.25">
      <c r="A48" s="965"/>
      <c r="B48" s="1197"/>
      <c r="C48" s="1152"/>
      <c r="D48" s="88" t="s">
        <v>42</v>
      </c>
      <c r="E48" s="285">
        <v>0</v>
      </c>
      <c r="F48" s="285">
        <v>0</v>
      </c>
      <c r="G48" s="290">
        <v>0</v>
      </c>
      <c r="H48" s="1157">
        <v>0</v>
      </c>
      <c r="I48" s="287">
        <v>0</v>
      </c>
      <c r="J48" s="287"/>
      <c r="K48" s="287"/>
      <c r="L48" s="287"/>
      <c r="M48" s="287"/>
      <c r="N48" s="287"/>
      <c r="O48" s="287"/>
      <c r="P48" s="287"/>
      <c r="Q48" s="287"/>
      <c r="R48" s="287"/>
      <c r="S48" s="1149"/>
      <c r="T48" s="287">
        <v>0</v>
      </c>
      <c r="U48" s="287">
        <v>0</v>
      </c>
      <c r="V48" s="287">
        <v>0</v>
      </c>
      <c r="W48" s="287"/>
      <c r="X48" s="287"/>
      <c r="Y48" s="287"/>
      <c r="Z48" s="287"/>
      <c r="AA48" s="287"/>
      <c r="AB48" s="287"/>
      <c r="AC48" s="287"/>
      <c r="AD48" s="287"/>
      <c r="AE48" s="287"/>
      <c r="AF48" s="1149"/>
      <c r="AG48" s="1150"/>
      <c r="AH48" s="970"/>
      <c r="AI48" s="970"/>
      <c r="AJ48" s="1151"/>
      <c r="AK48" s="1152"/>
      <c r="AL48" s="970"/>
      <c r="AM48" s="970"/>
      <c r="AN48" s="1153"/>
      <c r="AO48" s="1153"/>
      <c r="AP48" s="1153"/>
      <c r="AQ48" s="970"/>
      <c r="AR48" s="1154"/>
      <c r="AS48" s="1155"/>
      <c r="AT48" s="1154"/>
      <c r="AU48" s="1155"/>
      <c r="AV48" s="1154"/>
      <c r="AW48" s="1155"/>
      <c r="AX48" s="1153"/>
      <c r="AY48" s="1156"/>
    </row>
    <row r="49" spans="1:51" s="36" customFormat="1" ht="12" customHeight="1" x14ac:dyDescent="0.25">
      <c r="A49" s="965"/>
      <c r="B49" s="1197"/>
      <c r="C49" s="1152"/>
      <c r="D49" s="88" t="s">
        <v>4</v>
      </c>
      <c r="E49" s="285">
        <v>7373077</v>
      </c>
      <c r="F49" s="285">
        <v>7373077</v>
      </c>
      <c r="G49" s="290">
        <v>7373077</v>
      </c>
      <c r="H49" s="1157">
        <v>7373077</v>
      </c>
      <c r="I49" s="287">
        <v>7373077</v>
      </c>
      <c r="J49" s="287"/>
      <c r="K49" s="287"/>
      <c r="L49" s="287"/>
      <c r="M49" s="287"/>
      <c r="N49" s="287"/>
      <c r="O49" s="287"/>
      <c r="P49" s="287"/>
      <c r="Q49" s="287"/>
      <c r="R49" s="287"/>
      <c r="S49" s="1149"/>
      <c r="T49" s="287">
        <v>2946532</v>
      </c>
      <c r="U49" s="287">
        <v>5716406</v>
      </c>
      <c r="V49" s="287">
        <v>6186693</v>
      </c>
      <c r="W49" s="287"/>
      <c r="X49" s="287"/>
      <c r="Y49" s="287"/>
      <c r="Z49" s="287"/>
      <c r="AA49" s="287"/>
      <c r="AB49" s="287"/>
      <c r="AC49" s="287"/>
      <c r="AD49" s="287"/>
      <c r="AE49" s="287"/>
      <c r="AF49" s="1149"/>
      <c r="AG49" s="1150"/>
      <c r="AH49" s="970"/>
      <c r="AI49" s="970"/>
      <c r="AJ49" s="1151"/>
      <c r="AK49" s="1152"/>
      <c r="AL49" s="970"/>
      <c r="AM49" s="970"/>
      <c r="AN49" s="1153"/>
      <c r="AO49" s="1153"/>
      <c r="AP49" s="1153"/>
      <c r="AQ49" s="970"/>
      <c r="AR49" s="1154"/>
      <c r="AS49" s="1155"/>
      <c r="AT49" s="1154"/>
      <c r="AU49" s="1155"/>
      <c r="AV49" s="1154"/>
      <c r="AW49" s="1155"/>
      <c r="AX49" s="1153"/>
      <c r="AY49" s="1156"/>
    </row>
    <row r="50" spans="1:51" s="36" customFormat="1" ht="12" customHeight="1" x14ac:dyDescent="0.25">
      <c r="A50" s="965"/>
      <c r="B50" s="1197"/>
      <c r="C50" s="1152"/>
      <c r="D50" s="88" t="s">
        <v>43</v>
      </c>
      <c r="E50" s="285">
        <v>451</v>
      </c>
      <c r="F50" s="285">
        <v>451</v>
      </c>
      <c r="G50" s="290">
        <v>451</v>
      </c>
      <c r="H50" s="1157">
        <v>451</v>
      </c>
      <c r="I50" s="287">
        <v>451</v>
      </c>
      <c r="J50" s="287"/>
      <c r="K50" s="287"/>
      <c r="L50" s="287"/>
      <c r="M50" s="287"/>
      <c r="N50" s="287"/>
      <c r="O50" s="287"/>
      <c r="P50" s="287"/>
      <c r="Q50" s="287"/>
      <c r="R50" s="287"/>
      <c r="S50" s="1149"/>
      <c r="T50" s="287">
        <v>9</v>
      </c>
      <c r="U50" s="287">
        <v>20</v>
      </c>
      <c r="V50" s="287">
        <v>48</v>
      </c>
      <c r="W50" s="287"/>
      <c r="X50" s="287"/>
      <c r="Y50" s="287"/>
      <c r="Z50" s="287"/>
      <c r="AA50" s="287"/>
      <c r="AB50" s="287"/>
      <c r="AC50" s="287"/>
      <c r="AD50" s="287"/>
      <c r="AE50" s="287"/>
      <c r="AF50" s="1149"/>
      <c r="AG50" s="1150"/>
      <c r="AH50" s="970"/>
      <c r="AI50" s="970"/>
      <c r="AJ50" s="1151"/>
      <c r="AK50" s="1152"/>
      <c r="AL50" s="970"/>
      <c r="AM50" s="970"/>
      <c r="AN50" s="1153"/>
      <c r="AO50" s="1153"/>
      <c r="AP50" s="1153"/>
      <c r="AQ50" s="970"/>
      <c r="AR50" s="1154"/>
      <c r="AS50" s="1155"/>
      <c r="AT50" s="1154"/>
      <c r="AU50" s="1155"/>
      <c r="AV50" s="1154"/>
      <c r="AW50" s="1155"/>
      <c r="AX50" s="1153"/>
      <c r="AY50" s="1156"/>
    </row>
    <row r="51" spans="1:51" s="36" customFormat="1" ht="12" customHeight="1" thickBot="1" x14ac:dyDescent="0.3">
      <c r="A51" s="965"/>
      <c r="B51" s="1197"/>
      <c r="C51" s="1166"/>
      <c r="D51" s="91" t="s">
        <v>45</v>
      </c>
      <c r="E51" s="1158">
        <v>79499606</v>
      </c>
      <c r="F51" s="1158">
        <v>79499606</v>
      </c>
      <c r="G51" s="1159">
        <v>79499606</v>
      </c>
      <c r="H51" s="1160">
        <v>79499606</v>
      </c>
      <c r="I51" s="1161">
        <v>79499606</v>
      </c>
      <c r="J51" s="1161"/>
      <c r="K51" s="1161"/>
      <c r="L51" s="1161"/>
      <c r="M51" s="1161"/>
      <c r="N51" s="1162"/>
      <c r="O51" s="1162"/>
      <c r="P51" s="1162"/>
      <c r="Q51" s="1162"/>
      <c r="R51" s="1162"/>
      <c r="S51" s="1163"/>
      <c r="T51" s="1161">
        <v>43085353</v>
      </c>
      <c r="U51" s="1161">
        <v>45855227</v>
      </c>
      <c r="V51" s="1161">
        <v>46325514</v>
      </c>
      <c r="W51" s="1161"/>
      <c r="X51" s="1161"/>
      <c r="Y51" s="1161"/>
      <c r="Z51" s="1161"/>
      <c r="AA51" s="1161"/>
      <c r="AB51" s="1161"/>
      <c r="AC51" s="1161"/>
      <c r="AD51" s="1161"/>
      <c r="AE51" s="1161"/>
      <c r="AF51" s="1163"/>
      <c r="AG51" s="1164"/>
      <c r="AH51" s="971"/>
      <c r="AI51" s="971"/>
      <c r="AJ51" s="1165"/>
      <c r="AK51" s="1166"/>
      <c r="AL51" s="971"/>
      <c r="AM51" s="971"/>
      <c r="AN51" s="1167"/>
      <c r="AO51" s="1167"/>
      <c r="AP51" s="1167"/>
      <c r="AQ51" s="971"/>
      <c r="AR51" s="1168"/>
      <c r="AS51" s="1169"/>
      <c r="AT51" s="1168"/>
      <c r="AU51" s="1169"/>
      <c r="AV51" s="1168"/>
      <c r="AW51" s="1169"/>
      <c r="AX51" s="1167"/>
      <c r="AY51" s="1170"/>
    </row>
    <row r="52" spans="1:51" s="36" customFormat="1" ht="12" customHeight="1" x14ac:dyDescent="0.25">
      <c r="A52" s="965"/>
      <c r="B52" s="1197"/>
      <c r="C52" s="1144" t="s">
        <v>287</v>
      </c>
      <c r="D52" s="92" t="s">
        <v>41</v>
      </c>
      <c r="E52" s="1137">
        <v>1344</v>
      </c>
      <c r="F52" s="1137">
        <v>1344</v>
      </c>
      <c r="G52" s="1138">
        <v>1344</v>
      </c>
      <c r="H52" s="1139">
        <v>1344</v>
      </c>
      <c r="I52" s="1140">
        <v>1344</v>
      </c>
      <c r="J52" s="1140"/>
      <c r="K52" s="1140"/>
      <c r="L52" s="1140"/>
      <c r="M52" s="1140"/>
      <c r="N52" s="1140"/>
      <c r="O52" s="1140"/>
      <c r="P52" s="1140"/>
      <c r="Q52" s="1140"/>
      <c r="R52" s="1140"/>
      <c r="S52" s="1141"/>
      <c r="T52" s="1140">
        <v>33</v>
      </c>
      <c r="U52" s="1140">
        <v>66</v>
      </c>
      <c r="V52" s="1140">
        <v>201</v>
      </c>
      <c r="W52" s="1140"/>
      <c r="X52" s="1140"/>
      <c r="Y52" s="1140"/>
      <c r="Z52" s="1140"/>
      <c r="AA52" s="1140"/>
      <c r="AB52" s="1140"/>
      <c r="AC52" s="1140"/>
      <c r="AD52" s="1140"/>
      <c r="AE52" s="1140"/>
      <c r="AF52" s="1141"/>
      <c r="AG52" s="1142" t="s">
        <v>287</v>
      </c>
      <c r="AH52" s="969" t="s">
        <v>69</v>
      </c>
      <c r="AI52" s="969" t="s">
        <v>69</v>
      </c>
      <c r="AJ52" s="1143" t="s">
        <v>399</v>
      </c>
      <c r="AK52" s="1144" t="s">
        <v>287</v>
      </c>
      <c r="AL52" s="969" t="s">
        <v>69</v>
      </c>
      <c r="AM52" s="969" t="s">
        <v>277</v>
      </c>
      <c r="AN52" s="1145">
        <v>1034293</v>
      </c>
      <c r="AO52" s="1145">
        <v>500515</v>
      </c>
      <c r="AP52" s="1145">
        <v>533778</v>
      </c>
      <c r="AQ52" s="969" t="s">
        <v>69</v>
      </c>
      <c r="AR52" s="1146" t="s">
        <v>278</v>
      </c>
      <c r="AS52" s="1147">
        <v>1034293</v>
      </c>
      <c r="AT52" s="1146" t="s">
        <v>278</v>
      </c>
      <c r="AU52" s="1147">
        <v>1034293</v>
      </c>
      <c r="AV52" s="1146" t="s">
        <v>279</v>
      </c>
      <c r="AW52" s="1147">
        <v>1034293</v>
      </c>
      <c r="AX52" s="1145">
        <v>1034293</v>
      </c>
      <c r="AY52" s="1148"/>
    </row>
    <row r="53" spans="1:51" s="36" customFormat="1" ht="12" customHeight="1" x14ac:dyDescent="0.25">
      <c r="A53" s="965"/>
      <c r="B53" s="1197"/>
      <c r="C53" s="1152"/>
      <c r="D53" s="88" t="s">
        <v>3</v>
      </c>
      <c r="E53" s="90">
        <v>214732028</v>
      </c>
      <c r="F53" s="90">
        <v>214732028</v>
      </c>
      <c r="G53" s="134">
        <v>214732028</v>
      </c>
      <c r="H53" s="299">
        <v>214732028</v>
      </c>
      <c r="I53" s="271">
        <v>214732028</v>
      </c>
      <c r="J53" s="271"/>
      <c r="K53" s="271"/>
      <c r="L53" s="271"/>
      <c r="M53" s="271"/>
      <c r="N53" s="89"/>
      <c r="O53" s="89"/>
      <c r="P53" s="89"/>
      <c r="Q53" s="89"/>
      <c r="R53" s="89"/>
      <c r="S53" s="1149"/>
      <c r="T53" s="287">
        <v>168081313</v>
      </c>
      <c r="U53" s="271">
        <v>168081313</v>
      </c>
      <c r="V53" s="271">
        <v>168081313</v>
      </c>
      <c r="W53" s="271"/>
      <c r="X53" s="271"/>
      <c r="Y53" s="271"/>
      <c r="Z53" s="271"/>
      <c r="AA53" s="271"/>
      <c r="AB53" s="271"/>
      <c r="AC53" s="271"/>
      <c r="AD53" s="271"/>
      <c r="AE53" s="271"/>
      <c r="AF53" s="1149"/>
      <c r="AG53" s="1150"/>
      <c r="AH53" s="970"/>
      <c r="AI53" s="970"/>
      <c r="AJ53" s="1151"/>
      <c r="AK53" s="1152"/>
      <c r="AL53" s="970"/>
      <c r="AM53" s="970"/>
      <c r="AN53" s="1153"/>
      <c r="AO53" s="1153"/>
      <c r="AP53" s="1153"/>
      <c r="AQ53" s="970"/>
      <c r="AR53" s="1154"/>
      <c r="AS53" s="1155"/>
      <c r="AT53" s="1154"/>
      <c r="AU53" s="1155"/>
      <c r="AV53" s="1154"/>
      <c r="AW53" s="1155"/>
      <c r="AX53" s="1153"/>
      <c r="AY53" s="1156"/>
    </row>
    <row r="54" spans="1:51" s="36" customFormat="1" ht="12" customHeight="1" x14ac:dyDescent="0.25">
      <c r="A54" s="965"/>
      <c r="B54" s="1197"/>
      <c r="C54" s="1152"/>
      <c r="D54" s="88" t="s">
        <v>42</v>
      </c>
      <c r="E54" s="285">
        <v>0</v>
      </c>
      <c r="F54" s="285">
        <v>0</v>
      </c>
      <c r="G54" s="290">
        <v>0</v>
      </c>
      <c r="H54" s="1157">
        <v>0</v>
      </c>
      <c r="I54" s="287">
        <v>0</v>
      </c>
      <c r="J54" s="287"/>
      <c r="K54" s="287"/>
      <c r="L54" s="287"/>
      <c r="M54" s="287"/>
      <c r="N54" s="287"/>
      <c r="O54" s="287"/>
      <c r="P54" s="287"/>
      <c r="Q54" s="287"/>
      <c r="R54" s="287"/>
      <c r="S54" s="1149"/>
      <c r="T54" s="287">
        <v>0</v>
      </c>
      <c r="U54" s="287">
        <v>0</v>
      </c>
      <c r="V54" s="287">
        <v>0</v>
      </c>
      <c r="W54" s="287"/>
      <c r="X54" s="287"/>
      <c r="Y54" s="287"/>
      <c r="Z54" s="287"/>
      <c r="AA54" s="287"/>
      <c r="AB54" s="287"/>
      <c r="AC54" s="287"/>
      <c r="AD54" s="287"/>
      <c r="AE54" s="287"/>
      <c r="AF54" s="1149"/>
      <c r="AG54" s="1150"/>
      <c r="AH54" s="970"/>
      <c r="AI54" s="970"/>
      <c r="AJ54" s="1151"/>
      <c r="AK54" s="1152"/>
      <c r="AL54" s="970"/>
      <c r="AM54" s="970"/>
      <c r="AN54" s="1153"/>
      <c r="AO54" s="1153"/>
      <c r="AP54" s="1153"/>
      <c r="AQ54" s="970"/>
      <c r="AR54" s="1154"/>
      <c r="AS54" s="1155"/>
      <c r="AT54" s="1154"/>
      <c r="AU54" s="1155"/>
      <c r="AV54" s="1154"/>
      <c r="AW54" s="1155"/>
      <c r="AX54" s="1153"/>
      <c r="AY54" s="1156"/>
    </row>
    <row r="55" spans="1:51" s="36" customFormat="1" ht="12" customHeight="1" x14ac:dyDescent="0.25">
      <c r="A55" s="965"/>
      <c r="B55" s="1197"/>
      <c r="C55" s="1152"/>
      <c r="D55" s="88" t="s">
        <v>4</v>
      </c>
      <c r="E55" s="285">
        <v>21950811</v>
      </c>
      <c r="F55" s="285">
        <v>21950811</v>
      </c>
      <c r="G55" s="290">
        <v>21950811</v>
      </c>
      <c r="H55" s="1157">
        <v>21950811</v>
      </c>
      <c r="I55" s="287">
        <v>21950811</v>
      </c>
      <c r="J55" s="287"/>
      <c r="K55" s="287"/>
      <c r="L55" s="287"/>
      <c r="M55" s="287"/>
      <c r="N55" s="287"/>
      <c r="O55" s="287"/>
      <c r="P55" s="287"/>
      <c r="Q55" s="287"/>
      <c r="R55" s="287"/>
      <c r="S55" s="1149"/>
      <c r="T55" s="287">
        <v>8772290</v>
      </c>
      <c r="U55" s="287">
        <v>17018641</v>
      </c>
      <c r="V55" s="287">
        <v>18418758</v>
      </c>
      <c r="W55" s="287"/>
      <c r="X55" s="287"/>
      <c r="Y55" s="287"/>
      <c r="Z55" s="287"/>
      <c r="AA55" s="287"/>
      <c r="AB55" s="287"/>
      <c r="AC55" s="287"/>
      <c r="AD55" s="287"/>
      <c r="AE55" s="287"/>
      <c r="AF55" s="1149"/>
      <c r="AG55" s="1150"/>
      <c r="AH55" s="970"/>
      <c r="AI55" s="970"/>
      <c r="AJ55" s="1151"/>
      <c r="AK55" s="1152"/>
      <c r="AL55" s="970"/>
      <c r="AM55" s="970"/>
      <c r="AN55" s="1153"/>
      <c r="AO55" s="1153"/>
      <c r="AP55" s="1153"/>
      <c r="AQ55" s="970"/>
      <c r="AR55" s="1154"/>
      <c r="AS55" s="1155"/>
      <c r="AT55" s="1154"/>
      <c r="AU55" s="1155"/>
      <c r="AV55" s="1154"/>
      <c r="AW55" s="1155"/>
      <c r="AX55" s="1153"/>
      <c r="AY55" s="1156"/>
    </row>
    <row r="56" spans="1:51" s="36" customFormat="1" ht="12" customHeight="1" x14ac:dyDescent="0.25">
      <c r="A56" s="965"/>
      <c r="B56" s="1197"/>
      <c r="C56" s="1152"/>
      <c r="D56" s="88" t="s">
        <v>43</v>
      </c>
      <c r="E56" s="285">
        <v>1344</v>
      </c>
      <c r="F56" s="285">
        <v>1344</v>
      </c>
      <c r="G56" s="290">
        <v>1344</v>
      </c>
      <c r="H56" s="1157">
        <v>1344</v>
      </c>
      <c r="I56" s="287">
        <v>1344</v>
      </c>
      <c r="J56" s="287"/>
      <c r="K56" s="287"/>
      <c r="L56" s="287"/>
      <c r="M56" s="287"/>
      <c r="N56" s="287"/>
      <c r="O56" s="287"/>
      <c r="P56" s="287"/>
      <c r="Q56" s="287"/>
      <c r="R56" s="287"/>
      <c r="S56" s="1149"/>
      <c r="T56" s="287">
        <v>33</v>
      </c>
      <c r="U56" s="287">
        <v>66</v>
      </c>
      <c r="V56" s="287">
        <v>201</v>
      </c>
      <c r="W56" s="287"/>
      <c r="X56" s="287"/>
      <c r="Y56" s="287"/>
      <c r="Z56" s="287"/>
      <c r="AA56" s="287"/>
      <c r="AB56" s="287"/>
      <c r="AC56" s="287"/>
      <c r="AD56" s="287"/>
      <c r="AE56" s="287"/>
      <c r="AF56" s="1149"/>
      <c r="AG56" s="1150"/>
      <c r="AH56" s="970"/>
      <c r="AI56" s="970"/>
      <c r="AJ56" s="1151"/>
      <c r="AK56" s="1152"/>
      <c r="AL56" s="970"/>
      <c r="AM56" s="970"/>
      <c r="AN56" s="1153"/>
      <c r="AO56" s="1153"/>
      <c r="AP56" s="1153"/>
      <c r="AQ56" s="970"/>
      <c r="AR56" s="1154"/>
      <c r="AS56" s="1155"/>
      <c r="AT56" s="1154"/>
      <c r="AU56" s="1155"/>
      <c r="AV56" s="1154"/>
      <c r="AW56" s="1155"/>
      <c r="AX56" s="1153"/>
      <c r="AY56" s="1156"/>
    </row>
    <row r="57" spans="1:51" s="36" customFormat="1" ht="12" customHeight="1" thickBot="1" x14ac:dyDescent="0.3">
      <c r="A57" s="965"/>
      <c r="B57" s="1197"/>
      <c r="C57" s="1166"/>
      <c r="D57" s="91" t="s">
        <v>45</v>
      </c>
      <c r="E57" s="1158">
        <v>236682839</v>
      </c>
      <c r="F57" s="1158">
        <v>236682839</v>
      </c>
      <c r="G57" s="1159">
        <v>236682839</v>
      </c>
      <c r="H57" s="1160">
        <v>236682839</v>
      </c>
      <c r="I57" s="1161">
        <v>236682839</v>
      </c>
      <c r="J57" s="1161"/>
      <c r="K57" s="1161"/>
      <c r="L57" s="1161"/>
      <c r="M57" s="1161"/>
      <c r="N57" s="1162"/>
      <c r="O57" s="1162"/>
      <c r="P57" s="1162"/>
      <c r="Q57" s="1162"/>
      <c r="R57" s="1162"/>
      <c r="S57" s="1163"/>
      <c r="T57" s="1161">
        <v>176853603</v>
      </c>
      <c r="U57" s="1161">
        <v>185099954</v>
      </c>
      <c r="V57" s="1161">
        <v>186500071</v>
      </c>
      <c r="W57" s="1161"/>
      <c r="X57" s="1161"/>
      <c r="Y57" s="1161"/>
      <c r="Z57" s="1161"/>
      <c r="AA57" s="1161"/>
      <c r="AB57" s="1161"/>
      <c r="AC57" s="1161"/>
      <c r="AD57" s="1161"/>
      <c r="AE57" s="1161"/>
      <c r="AF57" s="1163"/>
      <c r="AG57" s="1164"/>
      <c r="AH57" s="971"/>
      <c r="AI57" s="971"/>
      <c r="AJ57" s="1165"/>
      <c r="AK57" s="1166"/>
      <c r="AL57" s="971"/>
      <c r="AM57" s="971"/>
      <c r="AN57" s="1167"/>
      <c r="AO57" s="1167"/>
      <c r="AP57" s="1167"/>
      <c r="AQ57" s="971"/>
      <c r="AR57" s="1168"/>
      <c r="AS57" s="1169"/>
      <c r="AT57" s="1168"/>
      <c r="AU57" s="1169"/>
      <c r="AV57" s="1168"/>
      <c r="AW57" s="1169"/>
      <c r="AX57" s="1167"/>
      <c r="AY57" s="1170"/>
    </row>
    <row r="58" spans="1:51" s="36" customFormat="1" ht="12" customHeight="1" x14ac:dyDescent="0.25">
      <c r="A58" s="965"/>
      <c r="B58" s="1197"/>
      <c r="C58" s="1144" t="s">
        <v>288</v>
      </c>
      <c r="D58" s="92" t="s">
        <v>41</v>
      </c>
      <c r="E58" s="1137">
        <v>1082</v>
      </c>
      <c r="F58" s="1137">
        <v>1082</v>
      </c>
      <c r="G58" s="1138">
        <v>1082</v>
      </c>
      <c r="H58" s="1139">
        <v>1082</v>
      </c>
      <c r="I58" s="1140">
        <v>1082</v>
      </c>
      <c r="J58" s="1140"/>
      <c r="K58" s="1140"/>
      <c r="L58" s="1140"/>
      <c r="M58" s="1140"/>
      <c r="N58" s="1140"/>
      <c r="O58" s="1140"/>
      <c r="P58" s="1140"/>
      <c r="Q58" s="1140"/>
      <c r="R58" s="1140"/>
      <c r="S58" s="1141"/>
      <c r="T58" s="1140">
        <v>25</v>
      </c>
      <c r="U58" s="1140">
        <v>49</v>
      </c>
      <c r="V58" s="1140">
        <v>176</v>
      </c>
      <c r="W58" s="1140"/>
      <c r="X58" s="1140"/>
      <c r="Y58" s="1140"/>
      <c r="Z58" s="1140"/>
      <c r="AA58" s="1140"/>
      <c r="AB58" s="1140"/>
      <c r="AC58" s="1140"/>
      <c r="AD58" s="1140"/>
      <c r="AE58" s="1140"/>
      <c r="AF58" s="1141"/>
      <c r="AG58" s="1142" t="s">
        <v>288</v>
      </c>
      <c r="AH58" s="969" t="s">
        <v>69</v>
      </c>
      <c r="AI58" s="969" t="s">
        <v>69</v>
      </c>
      <c r="AJ58" s="1143" t="s">
        <v>399</v>
      </c>
      <c r="AK58" s="1144" t="s">
        <v>288</v>
      </c>
      <c r="AL58" s="969" t="s">
        <v>69</v>
      </c>
      <c r="AM58" s="969" t="s">
        <v>277</v>
      </c>
      <c r="AN58" s="1145">
        <v>399020</v>
      </c>
      <c r="AO58" s="1145">
        <v>186689</v>
      </c>
      <c r="AP58" s="1145">
        <v>212331</v>
      </c>
      <c r="AQ58" s="969" t="s">
        <v>69</v>
      </c>
      <c r="AR58" s="1146" t="s">
        <v>278</v>
      </c>
      <c r="AS58" s="1147">
        <v>399020</v>
      </c>
      <c r="AT58" s="1146" t="s">
        <v>278</v>
      </c>
      <c r="AU58" s="1147">
        <v>399020</v>
      </c>
      <c r="AV58" s="1146" t="s">
        <v>279</v>
      </c>
      <c r="AW58" s="1147">
        <v>399020</v>
      </c>
      <c r="AX58" s="1145">
        <v>399020</v>
      </c>
      <c r="AY58" s="1148"/>
    </row>
    <row r="59" spans="1:51" s="36" customFormat="1" ht="12" customHeight="1" x14ac:dyDescent="0.25">
      <c r="A59" s="965"/>
      <c r="B59" s="1197"/>
      <c r="C59" s="1152"/>
      <c r="D59" s="88" t="s">
        <v>3</v>
      </c>
      <c r="E59" s="90">
        <v>172993833</v>
      </c>
      <c r="F59" s="90">
        <v>172993833</v>
      </c>
      <c r="G59" s="134">
        <v>172993833</v>
      </c>
      <c r="H59" s="299">
        <v>172993833</v>
      </c>
      <c r="I59" s="271">
        <v>172993833</v>
      </c>
      <c r="J59" s="271"/>
      <c r="K59" s="271"/>
      <c r="L59" s="271"/>
      <c r="M59" s="271"/>
      <c r="N59" s="89"/>
      <c r="O59" s="89"/>
      <c r="P59" s="89"/>
      <c r="Q59" s="89"/>
      <c r="R59" s="89"/>
      <c r="S59" s="1149"/>
      <c r="T59" s="287">
        <v>147175677</v>
      </c>
      <c r="U59" s="271">
        <v>147175677</v>
      </c>
      <c r="V59" s="271">
        <v>147175677</v>
      </c>
      <c r="W59" s="271"/>
      <c r="X59" s="271"/>
      <c r="Y59" s="271"/>
      <c r="Z59" s="271"/>
      <c r="AA59" s="271"/>
      <c r="AB59" s="271"/>
      <c r="AC59" s="271"/>
      <c r="AD59" s="271"/>
      <c r="AE59" s="271"/>
      <c r="AF59" s="1149"/>
      <c r="AG59" s="1150"/>
      <c r="AH59" s="970"/>
      <c r="AI59" s="970"/>
      <c r="AJ59" s="1151"/>
      <c r="AK59" s="1152"/>
      <c r="AL59" s="970"/>
      <c r="AM59" s="970"/>
      <c r="AN59" s="1153"/>
      <c r="AO59" s="1153"/>
      <c r="AP59" s="1153"/>
      <c r="AQ59" s="970"/>
      <c r="AR59" s="1154"/>
      <c r="AS59" s="1155"/>
      <c r="AT59" s="1154"/>
      <c r="AU59" s="1155"/>
      <c r="AV59" s="1154"/>
      <c r="AW59" s="1155"/>
      <c r="AX59" s="1153"/>
      <c r="AY59" s="1156"/>
    </row>
    <row r="60" spans="1:51" s="36" customFormat="1" ht="12" customHeight="1" x14ac:dyDescent="0.25">
      <c r="A60" s="965"/>
      <c r="B60" s="1197"/>
      <c r="C60" s="1152"/>
      <c r="D60" s="88" t="s">
        <v>42</v>
      </c>
      <c r="E60" s="285">
        <v>0</v>
      </c>
      <c r="F60" s="285">
        <v>0</v>
      </c>
      <c r="G60" s="290">
        <v>0</v>
      </c>
      <c r="H60" s="1157">
        <v>0</v>
      </c>
      <c r="I60" s="287">
        <v>0</v>
      </c>
      <c r="J60" s="287"/>
      <c r="K60" s="287"/>
      <c r="L60" s="287"/>
      <c r="M60" s="287"/>
      <c r="N60" s="287"/>
      <c r="O60" s="287"/>
      <c r="P60" s="287"/>
      <c r="Q60" s="287"/>
      <c r="R60" s="287"/>
      <c r="S60" s="1149"/>
      <c r="T60" s="287">
        <v>0</v>
      </c>
      <c r="U60" s="287">
        <v>0</v>
      </c>
      <c r="V60" s="287">
        <v>0</v>
      </c>
      <c r="W60" s="287"/>
      <c r="X60" s="287"/>
      <c r="Y60" s="287"/>
      <c r="Z60" s="287"/>
      <c r="AA60" s="287"/>
      <c r="AB60" s="287"/>
      <c r="AC60" s="287"/>
      <c r="AD60" s="287"/>
      <c r="AE60" s="287"/>
      <c r="AF60" s="1149"/>
      <c r="AG60" s="1150"/>
      <c r="AH60" s="970"/>
      <c r="AI60" s="970"/>
      <c r="AJ60" s="1151"/>
      <c r="AK60" s="1152"/>
      <c r="AL60" s="970"/>
      <c r="AM60" s="970"/>
      <c r="AN60" s="1153"/>
      <c r="AO60" s="1153"/>
      <c r="AP60" s="1153"/>
      <c r="AQ60" s="970"/>
      <c r="AR60" s="1154"/>
      <c r="AS60" s="1155"/>
      <c r="AT60" s="1154"/>
      <c r="AU60" s="1155"/>
      <c r="AV60" s="1154"/>
      <c r="AW60" s="1155"/>
      <c r="AX60" s="1153"/>
      <c r="AY60" s="1156"/>
    </row>
    <row r="61" spans="1:51" s="36" customFormat="1" ht="12" customHeight="1" x14ac:dyDescent="0.25">
      <c r="A61" s="965"/>
      <c r="B61" s="1197"/>
      <c r="C61" s="1152"/>
      <c r="D61" s="88" t="s">
        <v>4</v>
      </c>
      <c r="E61" s="285">
        <v>17684157</v>
      </c>
      <c r="F61" s="285">
        <v>17684157</v>
      </c>
      <c r="G61" s="290">
        <v>17684157</v>
      </c>
      <c r="H61" s="1157">
        <v>17684157</v>
      </c>
      <c r="I61" s="287">
        <v>17684157</v>
      </c>
      <c r="J61" s="287"/>
      <c r="K61" s="287"/>
      <c r="L61" s="287"/>
      <c r="M61" s="287"/>
      <c r="N61" s="287"/>
      <c r="O61" s="287"/>
      <c r="P61" s="287"/>
      <c r="Q61" s="287"/>
      <c r="R61" s="287"/>
      <c r="S61" s="1149"/>
      <c r="T61" s="287">
        <v>7067190</v>
      </c>
      <c r="U61" s="287">
        <v>13710670</v>
      </c>
      <c r="V61" s="287">
        <v>14838641</v>
      </c>
      <c r="W61" s="287"/>
      <c r="X61" s="287"/>
      <c r="Y61" s="287"/>
      <c r="Z61" s="287"/>
      <c r="AA61" s="287"/>
      <c r="AB61" s="287"/>
      <c r="AC61" s="287"/>
      <c r="AD61" s="287"/>
      <c r="AE61" s="287"/>
      <c r="AF61" s="1149"/>
      <c r="AG61" s="1150"/>
      <c r="AH61" s="970"/>
      <c r="AI61" s="970"/>
      <c r="AJ61" s="1151"/>
      <c r="AK61" s="1152"/>
      <c r="AL61" s="970"/>
      <c r="AM61" s="970"/>
      <c r="AN61" s="1153"/>
      <c r="AO61" s="1153"/>
      <c r="AP61" s="1153"/>
      <c r="AQ61" s="970"/>
      <c r="AR61" s="1154"/>
      <c r="AS61" s="1155"/>
      <c r="AT61" s="1154"/>
      <c r="AU61" s="1155"/>
      <c r="AV61" s="1154"/>
      <c r="AW61" s="1155"/>
      <c r="AX61" s="1153"/>
      <c r="AY61" s="1156"/>
    </row>
    <row r="62" spans="1:51" s="36" customFormat="1" ht="12" customHeight="1" x14ac:dyDescent="0.25">
      <c r="A62" s="965"/>
      <c r="B62" s="1197"/>
      <c r="C62" s="1152"/>
      <c r="D62" s="88" t="s">
        <v>43</v>
      </c>
      <c r="E62" s="285">
        <v>1082</v>
      </c>
      <c r="F62" s="285">
        <v>1082</v>
      </c>
      <c r="G62" s="290">
        <v>1082</v>
      </c>
      <c r="H62" s="1157">
        <v>1082</v>
      </c>
      <c r="I62" s="287">
        <v>1082</v>
      </c>
      <c r="J62" s="287"/>
      <c r="K62" s="287"/>
      <c r="L62" s="287"/>
      <c r="M62" s="287"/>
      <c r="N62" s="287"/>
      <c r="O62" s="287"/>
      <c r="P62" s="287"/>
      <c r="Q62" s="287"/>
      <c r="R62" s="287"/>
      <c r="S62" s="1149"/>
      <c r="T62" s="287">
        <v>25</v>
      </c>
      <c r="U62" s="287">
        <v>49</v>
      </c>
      <c r="V62" s="287">
        <v>176</v>
      </c>
      <c r="W62" s="287"/>
      <c r="X62" s="287"/>
      <c r="Y62" s="287"/>
      <c r="Z62" s="287"/>
      <c r="AA62" s="287"/>
      <c r="AB62" s="287"/>
      <c r="AC62" s="287"/>
      <c r="AD62" s="287"/>
      <c r="AE62" s="287"/>
      <c r="AF62" s="1149"/>
      <c r="AG62" s="1150"/>
      <c r="AH62" s="970"/>
      <c r="AI62" s="970"/>
      <c r="AJ62" s="1151"/>
      <c r="AK62" s="1152"/>
      <c r="AL62" s="970"/>
      <c r="AM62" s="970"/>
      <c r="AN62" s="1153"/>
      <c r="AO62" s="1153"/>
      <c r="AP62" s="1153"/>
      <c r="AQ62" s="970"/>
      <c r="AR62" s="1154"/>
      <c r="AS62" s="1155"/>
      <c r="AT62" s="1154"/>
      <c r="AU62" s="1155"/>
      <c r="AV62" s="1154"/>
      <c r="AW62" s="1155"/>
      <c r="AX62" s="1153"/>
      <c r="AY62" s="1156"/>
    </row>
    <row r="63" spans="1:51" s="36" customFormat="1" ht="12" customHeight="1" thickBot="1" x14ac:dyDescent="0.3">
      <c r="A63" s="965"/>
      <c r="B63" s="1197"/>
      <c r="C63" s="1166"/>
      <c r="D63" s="91" t="s">
        <v>45</v>
      </c>
      <c r="E63" s="1158">
        <v>190677990</v>
      </c>
      <c r="F63" s="1158">
        <v>190677990</v>
      </c>
      <c r="G63" s="1159">
        <v>190677990</v>
      </c>
      <c r="H63" s="1160">
        <v>190677990</v>
      </c>
      <c r="I63" s="1161">
        <v>190677990</v>
      </c>
      <c r="J63" s="1161"/>
      <c r="K63" s="1161"/>
      <c r="L63" s="1161"/>
      <c r="M63" s="1161"/>
      <c r="N63" s="1162"/>
      <c r="O63" s="1162"/>
      <c r="P63" s="1162"/>
      <c r="Q63" s="1162"/>
      <c r="R63" s="1162"/>
      <c r="S63" s="1163"/>
      <c r="T63" s="1161">
        <v>154242867</v>
      </c>
      <c r="U63" s="1161">
        <v>160886347</v>
      </c>
      <c r="V63" s="1161">
        <v>162014318</v>
      </c>
      <c r="W63" s="1161"/>
      <c r="X63" s="1161"/>
      <c r="Y63" s="1161"/>
      <c r="Z63" s="1161"/>
      <c r="AA63" s="1161"/>
      <c r="AB63" s="1161"/>
      <c r="AC63" s="1161"/>
      <c r="AD63" s="1161"/>
      <c r="AE63" s="1161"/>
      <c r="AF63" s="1163"/>
      <c r="AG63" s="1164"/>
      <c r="AH63" s="971"/>
      <c r="AI63" s="971"/>
      <c r="AJ63" s="1165"/>
      <c r="AK63" s="1166"/>
      <c r="AL63" s="971"/>
      <c r="AM63" s="971"/>
      <c r="AN63" s="1167"/>
      <c r="AO63" s="1167"/>
      <c r="AP63" s="1167"/>
      <c r="AQ63" s="971"/>
      <c r="AR63" s="1168"/>
      <c r="AS63" s="1169"/>
      <c r="AT63" s="1168"/>
      <c r="AU63" s="1169"/>
      <c r="AV63" s="1168"/>
      <c r="AW63" s="1169"/>
      <c r="AX63" s="1167"/>
      <c r="AY63" s="1170"/>
    </row>
    <row r="64" spans="1:51" s="36" customFormat="1" ht="12" customHeight="1" x14ac:dyDescent="0.25">
      <c r="A64" s="965"/>
      <c r="B64" s="1197"/>
      <c r="C64" s="1144" t="s">
        <v>289</v>
      </c>
      <c r="D64" s="92" t="s">
        <v>41</v>
      </c>
      <c r="E64" s="1137">
        <v>1767</v>
      </c>
      <c r="F64" s="1137">
        <v>1767</v>
      </c>
      <c r="G64" s="1138">
        <v>1767</v>
      </c>
      <c r="H64" s="1139">
        <v>1767</v>
      </c>
      <c r="I64" s="1140">
        <v>1767</v>
      </c>
      <c r="J64" s="1140"/>
      <c r="K64" s="1140"/>
      <c r="L64" s="1140"/>
      <c r="M64" s="1140"/>
      <c r="N64" s="1140"/>
      <c r="O64" s="1140"/>
      <c r="P64" s="1140"/>
      <c r="Q64" s="1140"/>
      <c r="R64" s="1140"/>
      <c r="S64" s="1141"/>
      <c r="T64" s="1140">
        <v>46</v>
      </c>
      <c r="U64" s="1140">
        <v>137</v>
      </c>
      <c r="V64" s="1140">
        <v>598</v>
      </c>
      <c r="W64" s="1140"/>
      <c r="X64" s="1140"/>
      <c r="Y64" s="1140"/>
      <c r="Z64" s="1140"/>
      <c r="AA64" s="1140"/>
      <c r="AB64" s="1140"/>
      <c r="AC64" s="1140"/>
      <c r="AD64" s="1140"/>
      <c r="AE64" s="1140"/>
      <c r="AF64" s="1141"/>
      <c r="AG64" s="1142" t="s">
        <v>289</v>
      </c>
      <c r="AH64" s="969" t="s">
        <v>69</v>
      </c>
      <c r="AI64" s="969" t="s">
        <v>69</v>
      </c>
      <c r="AJ64" s="1143" t="s">
        <v>399</v>
      </c>
      <c r="AK64" s="1144" t="s">
        <v>289</v>
      </c>
      <c r="AL64" s="969" t="s">
        <v>69</v>
      </c>
      <c r="AM64" s="969" t="s">
        <v>277</v>
      </c>
      <c r="AN64" s="1145">
        <v>815262</v>
      </c>
      <c r="AO64" s="1145">
        <v>386382</v>
      </c>
      <c r="AP64" s="1145">
        <v>428880</v>
      </c>
      <c r="AQ64" s="969" t="s">
        <v>69</v>
      </c>
      <c r="AR64" s="1146" t="s">
        <v>278</v>
      </c>
      <c r="AS64" s="1147">
        <v>815262</v>
      </c>
      <c r="AT64" s="1146" t="s">
        <v>278</v>
      </c>
      <c r="AU64" s="1147">
        <v>815262</v>
      </c>
      <c r="AV64" s="1146" t="s">
        <v>279</v>
      </c>
      <c r="AW64" s="1147">
        <v>815262</v>
      </c>
      <c r="AX64" s="1145">
        <v>815262</v>
      </c>
      <c r="AY64" s="1148"/>
    </row>
    <row r="65" spans="1:51" s="36" customFormat="1" ht="12" customHeight="1" x14ac:dyDescent="0.25">
      <c r="A65" s="965"/>
      <c r="B65" s="1197"/>
      <c r="C65" s="1152"/>
      <c r="D65" s="88" t="s">
        <v>3</v>
      </c>
      <c r="E65" s="90">
        <v>282465063</v>
      </c>
      <c r="F65" s="90">
        <v>282465063</v>
      </c>
      <c r="G65" s="134">
        <v>282465063</v>
      </c>
      <c r="H65" s="299">
        <v>282465063</v>
      </c>
      <c r="I65" s="271">
        <v>282465063</v>
      </c>
      <c r="J65" s="271"/>
      <c r="K65" s="271"/>
      <c r="L65" s="271"/>
      <c r="M65" s="271"/>
      <c r="N65" s="89"/>
      <c r="O65" s="89"/>
      <c r="P65" s="89"/>
      <c r="Q65" s="89"/>
      <c r="R65" s="89"/>
      <c r="S65" s="1149"/>
      <c r="T65" s="287">
        <v>500062813</v>
      </c>
      <c r="U65" s="271">
        <v>500062813</v>
      </c>
      <c r="V65" s="271">
        <v>500062813</v>
      </c>
      <c r="W65" s="271"/>
      <c r="X65" s="271"/>
      <c r="Y65" s="271"/>
      <c r="Z65" s="271"/>
      <c r="AA65" s="271"/>
      <c r="AB65" s="271"/>
      <c r="AC65" s="271"/>
      <c r="AD65" s="271"/>
      <c r="AE65" s="271"/>
      <c r="AF65" s="1149"/>
      <c r="AG65" s="1150"/>
      <c r="AH65" s="970"/>
      <c r="AI65" s="970"/>
      <c r="AJ65" s="1151"/>
      <c r="AK65" s="1152"/>
      <c r="AL65" s="970"/>
      <c r="AM65" s="970"/>
      <c r="AN65" s="1153"/>
      <c r="AO65" s="1153"/>
      <c r="AP65" s="1153"/>
      <c r="AQ65" s="970"/>
      <c r="AR65" s="1154"/>
      <c r="AS65" s="1155"/>
      <c r="AT65" s="1154"/>
      <c r="AU65" s="1155"/>
      <c r="AV65" s="1154"/>
      <c r="AW65" s="1155"/>
      <c r="AX65" s="1153"/>
      <c r="AY65" s="1156"/>
    </row>
    <row r="66" spans="1:51" s="36" customFormat="1" ht="12" customHeight="1" x14ac:dyDescent="0.25">
      <c r="A66" s="965"/>
      <c r="B66" s="1197"/>
      <c r="C66" s="1152"/>
      <c r="D66" s="88" t="s">
        <v>42</v>
      </c>
      <c r="E66" s="285">
        <v>0</v>
      </c>
      <c r="F66" s="285">
        <v>0</v>
      </c>
      <c r="G66" s="290">
        <v>0</v>
      </c>
      <c r="H66" s="1157">
        <v>0</v>
      </c>
      <c r="I66" s="287">
        <v>0</v>
      </c>
      <c r="J66" s="287"/>
      <c r="K66" s="287"/>
      <c r="L66" s="287"/>
      <c r="M66" s="287"/>
      <c r="N66" s="287"/>
      <c r="O66" s="287"/>
      <c r="P66" s="287"/>
      <c r="Q66" s="287"/>
      <c r="R66" s="287"/>
      <c r="S66" s="1149"/>
      <c r="T66" s="287">
        <v>0</v>
      </c>
      <c r="U66" s="287">
        <v>0</v>
      </c>
      <c r="V66" s="287">
        <v>0</v>
      </c>
      <c r="W66" s="287"/>
      <c r="X66" s="287"/>
      <c r="Y66" s="287"/>
      <c r="Z66" s="287"/>
      <c r="AA66" s="287"/>
      <c r="AB66" s="287"/>
      <c r="AC66" s="287"/>
      <c r="AD66" s="287"/>
      <c r="AE66" s="287"/>
      <c r="AF66" s="1149"/>
      <c r="AG66" s="1150"/>
      <c r="AH66" s="970"/>
      <c r="AI66" s="970"/>
      <c r="AJ66" s="1151"/>
      <c r="AK66" s="1152"/>
      <c r="AL66" s="970"/>
      <c r="AM66" s="970"/>
      <c r="AN66" s="1153"/>
      <c r="AO66" s="1153"/>
      <c r="AP66" s="1153"/>
      <c r="AQ66" s="970"/>
      <c r="AR66" s="1154"/>
      <c r="AS66" s="1155"/>
      <c r="AT66" s="1154"/>
      <c r="AU66" s="1155"/>
      <c r="AV66" s="1154"/>
      <c r="AW66" s="1155"/>
      <c r="AX66" s="1153"/>
      <c r="AY66" s="1156"/>
    </row>
    <row r="67" spans="1:51" s="36" customFormat="1" ht="12" customHeight="1" x14ac:dyDescent="0.25">
      <c r="A67" s="965"/>
      <c r="B67" s="1197"/>
      <c r="C67" s="1152"/>
      <c r="D67" s="88" t="s">
        <v>4</v>
      </c>
      <c r="E67" s="285">
        <v>28874766</v>
      </c>
      <c r="F67" s="285">
        <v>28874766</v>
      </c>
      <c r="G67" s="290">
        <v>28874766</v>
      </c>
      <c r="H67" s="1157">
        <v>28874766</v>
      </c>
      <c r="I67" s="287">
        <v>28874766</v>
      </c>
      <c r="J67" s="287"/>
      <c r="K67" s="287"/>
      <c r="L67" s="287"/>
      <c r="M67" s="287"/>
      <c r="N67" s="287"/>
      <c r="O67" s="287"/>
      <c r="P67" s="287"/>
      <c r="Q67" s="287"/>
      <c r="R67" s="287"/>
      <c r="S67" s="1149"/>
      <c r="T67" s="287">
        <v>11539338</v>
      </c>
      <c r="U67" s="287">
        <v>22386840</v>
      </c>
      <c r="V67" s="287">
        <v>24228597</v>
      </c>
      <c r="W67" s="287"/>
      <c r="X67" s="287"/>
      <c r="Y67" s="287"/>
      <c r="Z67" s="287"/>
      <c r="AA67" s="287"/>
      <c r="AB67" s="287"/>
      <c r="AC67" s="287"/>
      <c r="AD67" s="287"/>
      <c r="AE67" s="287"/>
      <c r="AF67" s="1149"/>
      <c r="AG67" s="1150"/>
      <c r="AH67" s="970"/>
      <c r="AI67" s="970"/>
      <c r="AJ67" s="1151"/>
      <c r="AK67" s="1152"/>
      <c r="AL67" s="970"/>
      <c r="AM67" s="970"/>
      <c r="AN67" s="1153"/>
      <c r="AO67" s="1153"/>
      <c r="AP67" s="1153"/>
      <c r="AQ67" s="970"/>
      <c r="AR67" s="1154"/>
      <c r="AS67" s="1155"/>
      <c r="AT67" s="1154"/>
      <c r="AU67" s="1155"/>
      <c r="AV67" s="1154"/>
      <c r="AW67" s="1155"/>
      <c r="AX67" s="1153"/>
      <c r="AY67" s="1156"/>
    </row>
    <row r="68" spans="1:51" s="36" customFormat="1" ht="12" customHeight="1" x14ac:dyDescent="0.25">
      <c r="A68" s="965"/>
      <c r="B68" s="1197"/>
      <c r="C68" s="1152"/>
      <c r="D68" s="88" t="s">
        <v>43</v>
      </c>
      <c r="E68" s="285">
        <v>1767</v>
      </c>
      <c r="F68" s="285">
        <v>1767</v>
      </c>
      <c r="G68" s="290">
        <v>1767</v>
      </c>
      <c r="H68" s="1157">
        <v>1767</v>
      </c>
      <c r="I68" s="287">
        <v>1767</v>
      </c>
      <c r="J68" s="287"/>
      <c r="K68" s="287"/>
      <c r="L68" s="287"/>
      <c r="M68" s="287"/>
      <c r="N68" s="287"/>
      <c r="O68" s="287"/>
      <c r="P68" s="287"/>
      <c r="Q68" s="287"/>
      <c r="R68" s="287"/>
      <c r="S68" s="1149"/>
      <c r="T68" s="287">
        <v>46</v>
      </c>
      <c r="U68" s="287">
        <v>137</v>
      </c>
      <c r="V68" s="287">
        <v>598</v>
      </c>
      <c r="W68" s="287"/>
      <c r="X68" s="287"/>
      <c r="Y68" s="287"/>
      <c r="Z68" s="287"/>
      <c r="AA68" s="287"/>
      <c r="AB68" s="287"/>
      <c r="AC68" s="287"/>
      <c r="AD68" s="287"/>
      <c r="AE68" s="287"/>
      <c r="AF68" s="1149"/>
      <c r="AG68" s="1150"/>
      <c r="AH68" s="970"/>
      <c r="AI68" s="970"/>
      <c r="AJ68" s="1151"/>
      <c r="AK68" s="1152"/>
      <c r="AL68" s="970"/>
      <c r="AM68" s="970"/>
      <c r="AN68" s="1153"/>
      <c r="AO68" s="1153"/>
      <c r="AP68" s="1153"/>
      <c r="AQ68" s="970"/>
      <c r="AR68" s="1154"/>
      <c r="AS68" s="1155"/>
      <c r="AT68" s="1154"/>
      <c r="AU68" s="1155"/>
      <c r="AV68" s="1154"/>
      <c r="AW68" s="1155"/>
      <c r="AX68" s="1153"/>
      <c r="AY68" s="1156"/>
    </row>
    <row r="69" spans="1:51" s="36" customFormat="1" ht="12" customHeight="1" thickBot="1" x14ac:dyDescent="0.3">
      <c r="A69" s="965"/>
      <c r="B69" s="1197"/>
      <c r="C69" s="1166"/>
      <c r="D69" s="91" t="s">
        <v>45</v>
      </c>
      <c r="E69" s="1158">
        <v>311339829</v>
      </c>
      <c r="F69" s="1158">
        <v>311339829</v>
      </c>
      <c r="G69" s="1159">
        <v>311339829</v>
      </c>
      <c r="H69" s="1160">
        <v>311339829</v>
      </c>
      <c r="I69" s="1161">
        <v>311339829</v>
      </c>
      <c r="J69" s="1161"/>
      <c r="K69" s="1161"/>
      <c r="L69" s="1161"/>
      <c r="M69" s="1161"/>
      <c r="N69" s="1162"/>
      <c r="O69" s="1162"/>
      <c r="P69" s="1162"/>
      <c r="Q69" s="1162"/>
      <c r="R69" s="1162"/>
      <c r="S69" s="1163"/>
      <c r="T69" s="1161">
        <v>511602151</v>
      </c>
      <c r="U69" s="1161">
        <v>522449653</v>
      </c>
      <c r="V69" s="1161">
        <v>524291410</v>
      </c>
      <c r="W69" s="1161"/>
      <c r="X69" s="1161"/>
      <c r="Y69" s="1161"/>
      <c r="Z69" s="1161"/>
      <c r="AA69" s="1161"/>
      <c r="AB69" s="1161"/>
      <c r="AC69" s="1161"/>
      <c r="AD69" s="1161"/>
      <c r="AE69" s="1161"/>
      <c r="AF69" s="1163"/>
      <c r="AG69" s="1164"/>
      <c r="AH69" s="971"/>
      <c r="AI69" s="971"/>
      <c r="AJ69" s="1165"/>
      <c r="AK69" s="1166"/>
      <c r="AL69" s="971"/>
      <c r="AM69" s="971"/>
      <c r="AN69" s="1167"/>
      <c r="AO69" s="1167"/>
      <c r="AP69" s="1167"/>
      <c r="AQ69" s="971"/>
      <c r="AR69" s="1168"/>
      <c r="AS69" s="1169"/>
      <c r="AT69" s="1168"/>
      <c r="AU69" s="1169"/>
      <c r="AV69" s="1168"/>
      <c r="AW69" s="1169"/>
      <c r="AX69" s="1167"/>
      <c r="AY69" s="1170"/>
    </row>
    <row r="70" spans="1:51" s="36" customFormat="1" ht="12" customHeight="1" x14ac:dyDescent="0.25">
      <c r="A70" s="965"/>
      <c r="B70" s="1197"/>
      <c r="C70" s="1144" t="s">
        <v>290</v>
      </c>
      <c r="D70" s="92" t="s">
        <v>41</v>
      </c>
      <c r="E70" s="1137">
        <v>3868</v>
      </c>
      <c r="F70" s="1137">
        <v>3868</v>
      </c>
      <c r="G70" s="1138">
        <v>3868</v>
      </c>
      <c r="H70" s="1139">
        <v>3868</v>
      </c>
      <c r="I70" s="1140">
        <v>3868</v>
      </c>
      <c r="J70" s="1140"/>
      <c r="K70" s="1140"/>
      <c r="L70" s="1140"/>
      <c r="M70" s="1140"/>
      <c r="N70" s="1140"/>
      <c r="O70" s="1140"/>
      <c r="P70" s="1140"/>
      <c r="Q70" s="1140"/>
      <c r="R70" s="1140"/>
      <c r="S70" s="1141"/>
      <c r="T70" s="1140">
        <v>110</v>
      </c>
      <c r="U70" s="1140">
        <v>202</v>
      </c>
      <c r="V70" s="1140">
        <v>527</v>
      </c>
      <c r="W70" s="1140"/>
      <c r="X70" s="1140"/>
      <c r="Y70" s="1140"/>
      <c r="Z70" s="1140"/>
      <c r="AA70" s="1140"/>
      <c r="AB70" s="1140"/>
      <c r="AC70" s="1140"/>
      <c r="AD70" s="1140"/>
      <c r="AE70" s="1140"/>
      <c r="AF70" s="1141"/>
      <c r="AG70" s="1142" t="s">
        <v>290</v>
      </c>
      <c r="AH70" s="969" t="s">
        <v>69</v>
      </c>
      <c r="AI70" s="969" t="s">
        <v>69</v>
      </c>
      <c r="AJ70" s="1143" t="s">
        <v>399</v>
      </c>
      <c r="AK70" s="1144" t="s">
        <v>290</v>
      </c>
      <c r="AL70" s="969" t="s">
        <v>69</v>
      </c>
      <c r="AM70" s="969" t="s">
        <v>277</v>
      </c>
      <c r="AN70" s="1145">
        <v>1269831</v>
      </c>
      <c r="AO70" s="1145">
        <v>598653</v>
      </c>
      <c r="AP70" s="1145">
        <v>671178</v>
      </c>
      <c r="AQ70" s="969" t="s">
        <v>69</v>
      </c>
      <c r="AR70" s="1146" t="s">
        <v>278</v>
      </c>
      <c r="AS70" s="1147">
        <v>1269831</v>
      </c>
      <c r="AT70" s="1146" t="s">
        <v>278</v>
      </c>
      <c r="AU70" s="1147">
        <v>1269831</v>
      </c>
      <c r="AV70" s="1146" t="s">
        <v>279</v>
      </c>
      <c r="AW70" s="1147">
        <v>1269831</v>
      </c>
      <c r="AX70" s="1145">
        <v>1269831</v>
      </c>
      <c r="AY70" s="1148"/>
    </row>
    <row r="71" spans="1:51" s="36" customFormat="1" ht="12" customHeight="1" x14ac:dyDescent="0.25">
      <c r="A71" s="965"/>
      <c r="B71" s="1197"/>
      <c r="C71" s="1152"/>
      <c r="D71" s="88" t="s">
        <v>3</v>
      </c>
      <c r="E71" s="90">
        <v>618201244</v>
      </c>
      <c r="F71" s="90">
        <v>618201244</v>
      </c>
      <c r="G71" s="134">
        <v>618201244</v>
      </c>
      <c r="H71" s="299">
        <v>618201244</v>
      </c>
      <c r="I71" s="271">
        <v>618201244</v>
      </c>
      <c r="J71" s="271"/>
      <c r="K71" s="271"/>
      <c r="L71" s="271"/>
      <c r="M71" s="271"/>
      <c r="N71" s="89"/>
      <c r="O71" s="89"/>
      <c r="P71" s="89"/>
      <c r="Q71" s="89"/>
      <c r="R71" s="89"/>
      <c r="S71" s="1149"/>
      <c r="T71" s="287">
        <v>440690806</v>
      </c>
      <c r="U71" s="271">
        <v>440690806</v>
      </c>
      <c r="V71" s="271">
        <v>440690806</v>
      </c>
      <c r="W71" s="271"/>
      <c r="X71" s="271"/>
      <c r="Y71" s="271"/>
      <c r="Z71" s="271"/>
      <c r="AA71" s="271"/>
      <c r="AB71" s="271"/>
      <c r="AC71" s="271"/>
      <c r="AD71" s="271"/>
      <c r="AE71" s="271"/>
      <c r="AF71" s="1149"/>
      <c r="AG71" s="1150"/>
      <c r="AH71" s="970"/>
      <c r="AI71" s="970"/>
      <c r="AJ71" s="1151"/>
      <c r="AK71" s="1152"/>
      <c r="AL71" s="970"/>
      <c r="AM71" s="970"/>
      <c r="AN71" s="1153"/>
      <c r="AO71" s="1153"/>
      <c r="AP71" s="1153"/>
      <c r="AQ71" s="970"/>
      <c r="AR71" s="1154"/>
      <c r="AS71" s="1155"/>
      <c r="AT71" s="1154"/>
      <c r="AU71" s="1155"/>
      <c r="AV71" s="1154"/>
      <c r="AW71" s="1155"/>
      <c r="AX71" s="1153"/>
      <c r="AY71" s="1156"/>
    </row>
    <row r="72" spans="1:51" s="36" customFormat="1" ht="12" customHeight="1" x14ac:dyDescent="0.25">
      <c r="A72" s="965"/>
      <c r="B72" s="1197"/>
      <c r="C72" s="1152"/>
      <c r="D72" s="88" t="s">
        <v>42</v>
      </c>
      <c r="E72" s="285">
        <v>0</v>
      </c>
      <c r="F72" s="285">
        <v>0</v>
      </c>
      <c r="G72" s="290">
        <v>0</v>
      </c>
      <c r="H72" s="1157">
        <v>0</v>
      </c>
      <c r="I72" s="287">
        <v>0</v>
      </c>
      <c r="J72" s="287"/>
      <c r="K72" s="287"/>
      <c r="L72" s="287"/>
      <c r="M72" s="287"/>
      <c r="N72" s="287"/>
      <c r="O72" s="287"/>
      <c r="P72" s="287"/>
      <c r="Q72" s="287"/>
      <c r="R72" s="287"/>
      <c r="S72" s="1149"/>
      <c r="T72" s="287">
        <v>0</v>
      </c>
      <c r="U72" s="287">
        <v>0</v>
      </c>
      <c r="V72" s="287">
        <v>0</v>
      </c>
      <c r="W72" s="287"/>
      <c r="X72" s="287"/>
      <c r="Y72" s="287"/>
      <c r="Z72" s="287"/>
      <c r="AA72" s="287"/>
      <c r="AB72" s="287"/>
      <c r="AC72" s="287"/>
      <c r="AD72" s="287"/>
      <c r="AE72" s="287"/>
      <c r="AF72" s="1149"/>
      <c r="AG72" s="1150"/>
      <c r="AH72" s="970"/>
      <c r="AI72" s="970"/>
      <c r="AJ72" s="1151"/>
      <c r="AK72" s="1152"/>
      <c r="AL72" s="970"/>
      <c r="AM72" s="970"/>
      <c r="AN72" s="1153"/>
      <c r="AO72" s="1153"/>
      <c r="AP72" s="1153"/>
      <c r="AQ72" s="970"/>
      <c r="AR72" s="1154"/>
      <c r="AS72" s="1155"/>
      <c r="AT72" s="1154"/>
      <c r="AU72" s="1155"/>
      <c r="AV72" s="1154"/>
      <c r="AW72" s="1155"/>
      <c r="AX72" s="1153"/>
      <c r="AY72" s="1156"/>
    </row>
    <row r="73" spans="1:51" s="36" customFormat="1" ht="12" customHeight="1" x14ac:dyDescent="0.25">
      <c r="A73" s="965"/>
      <c r="B73" s="1197"/>
      <c r="C73" s="1152"/>
      <c r="D73" s="88" t="s">
        <v>4</v>
      </c>
      <c r="E73" s="285">
        <v>63195130</v>
      </c>
      <c r="F73" s="285">
        <v>63195130</v>
      </c>
      <c r="G73" s="290">
        <v>63195130</v>
      </c>
      <c r="H73" s="1157">
        <v>63195130</v>
      </c>
      <c r="I73" s="287">
        <v>63195130</v>
      </c>
      <c r="J73" s="287"/>
      <c r="K73" s="287"/>
      <c r="L73" s="287"/>
      <c r="M73" s="287"/>
      <c r="N73" s="287"/>
      <c r="O73" s="287"/>
      <c r="P73" s="287"/>
      <c r="Q73" s="287"/>
      <c r="R73" s="287"/>
      <c r="S73" s="1149"/>
      <c r="T73" s="287">
        <v>25254921</v>
      </c>
      <c r="U73" s="287">
        <v>48995695</v>
      </c>
      <c r="V73" s="287">
        <v>53026551</v>
      </c>
      <c r="W73" s="287"/>
      <c r="X73" s="287"/>
      <c r="Y73" s="287"/>
      <c r="Z73" s="287"/>
      <c r="AA73" s="287"/>
      <c r="AB73" s="287"/>
      <c r="AC73" s="287"/>
      <c r="AD73" s="287"/>
      <c r="AE73" s="287"/>
      <c r="AF73" s="1149"/>
      <c r="AG73" s="1150"/>
      <c r="AH73" s="970"/>
      <c r="AI73" s="970"/>
      <c r="AJ73" s="1151"/>
      <c r="AK73" s="1152"/>
      <c r="AL73" s="970"/>
      <c r="AM73" s="970"/>
      <c r="AN73" s="1153"/>
      <c r="AO73" s="1153"/>
      <c r="AP73" s="1153"/>
      <c r="AQ73" s="970"/>
      <c r="AR73" s="1154"/>
      <c r="AS73" s="1155"/>
      <c r="AT73" s="1154"/>
      <c r="AU73" s="1155"/>
      <c r="AV73" s="1154"/>
      <c r="AW73" s="1155"/>
      <c r="AX73" s="1153"/>
      <c r="AY73" s="1156"/>
    </row>
    <row r="74" spans="1:51" s="36" customFormat="1" ht="12" customHeight="1" x14ac:dyDescent="0.25">
      <c r="A74" s="965"/>
      <c r="B74" s="1197"/>
      <c r="C74" s="1152"/>
      <c r="D74" s="88" t="s">
        <v>43</v>
      </c>
      <c r="E74" s="285">
        <v>3868</v>
      </c>
      <c r="F74" s="285">
        <v>3868</v>
      </c>
      <c r="G74" s="290">
        <v>3868</v>
      </c>
      <c r="H74" s="1157">
        <v>3868</v>
      </c>
      <c r="I74" s="287">
        <v>3868</v>
      </c>
      <c r="J74" s="287"/>
      <c r="K74" s="287"/>
      <c r="L74" s="287"/>
      <c r="M74" s="287"/>
      <c r="N74" s="287"/>
      <c r="O74" s="287"/>
      <c r="P74" s="287"/>
      <c r="Q74" s="287"/>
      <c r="R74" s="287"/>
      <c r="S74" s="1149"/>
      <c r="T74" s="287">
        <v>110</v>
      </c>
      <c r="U74" s="287">
        <v>202</v>
      </c>
      <c r="V74" s="287">
        <v>527</v>
      </c>
      <c r="W74" s="287"/>
      <c r="X74" s="287"/>
      <c r="Y74" s="287"/>
      <c r="Z74" s="287"/>
      <c r="AA74" s="287"/>
      <c r="AB74" s="287"/>
      <c r="AC74" s="287"/>
      <c r="AD74" s="287"/>
      <c r="AE74" s="287"/>
      <c r="AF74" s="1149"/>
      <c r="AG74" s="1150"/>
      <c r="AH74" s="970"/>
      <c r="AI74" s="970"/>
      <c r="AJ74" s="1151"/>
      <c r="AK74" s="1152"/>
      <c r="AL74" s="970"/>
      <c r="AM74" s="970"/>
      <c r="AN74" s="1153"/>
      <c r="AO74" s="1153"/>
      <c r="AP74" s="1153"/>
      <c r="AQ74" s="970"/>
      <c r="AR74" s="1154"/>
      <c r="AS74" s="1155"/>
      <c r="AT74" s="1154"/>
      <c r="AU74" s="1155"/>
      <c r="AV74" s="1154"/>
      <c r="AW74" s="1155"/>
      <c r="AX74" s="1153"/>
      <c r="AY74" s="1156"/>
    </row>
    <row r="75" spans="1:51" s="36" customFormat="1" ht="12" customHeight="1" thickBot="1" x14ac:dyDescent="0.3">
      <c r="A75" s="965"/>
      <c r="B75" s="1197"/>
      <c r="C75" s="1166"/>
      <c r="D75" s="91" t="s">
        <v>45</v>
      </c>
      <c r="E75" s="1158">
        <v>681396374</v>
      </c>
      <c r="F75" s="1158">
        <v>681396374</v>
      </c>
      <c r="G75" s="1159">
        <v>681396374</v>
      </c>
      <c r="H75" s="1160">
        <v>681396374</v>
      </c>
      <c r="I75" s="1161">
        <v>681396374</v>
      </c>
      <c r="J75" s="1161"/>
      <c r="K75" s="1161"/>
      <c r="L75" s="1161"/>
      <c r="M75" s="1161"/>
      <c r="N75" s="1162"/>
      <c r="O75" s="1162"/>
      <c r="P75" s="1162"/>
      <c r="Q75" s="1162"/>
      <c r="R75" s="1162"/>
      <c r="S75" s="1163"/>
      <c r="T75" s="1161">
        <v>465945727</v>
      </c>
      <c r="U75" s="1161">
        <v>489686501</v>
      </c>
      <c r="V75" s="1161">
        <v>493717357</v>
      </c>
      <c r="W75" s="1161"/>
      <c r="X75" s="1161"/>
      <c r="Y75" s="1161"/>
      <c r="Z75" s="1161"/>
      <c r="AA75" s="1161"/>
      <c r="AB75" s="1161"/>
      <c r="AC75" s="1161"/>
      <c r="AD75" s="1161"/>
      <c r="AE75" s="1161"/>
      <c r="AF75" s="1163"/>
      <c r="AG75" s="1164"/>
      <c r="AH75" s="971"/>
      <c r="AI75" s="971"/>
      <c r="AJ75" s="1165"/>
      <c r="AK75" s="1166"/>
      <c r="AL75" s="971"/>
      <c r="AM75" s="971"/>
      <c r="AN75" s="1167"/>
      <c r="AO75" s="1167"/>
      <c r="AP75" s="1167"/>
      <c r="AQ75" s="971"/>
      <c r="AR75" s="1168"/>
      <c r="AS75" s="1169"/>
      <c r="AT75" s="1168"/>
      <c r="AU75" s="1169"/>
      <c r="AV75" s="1168"/>
      <c r="AW75" s="1169"/>
      <c r="AX75" s="1167"/>
      <c r="AY75" s="1170"/>
    </row>
    <row r="76" spans="1:51" s="36" customFormat="1" ht="12" customHeight="1" x14ac:dyDescent="0.25">
      <c r="A76" s="965"/>
      <c r="B76" s="1197"/>
      <c r="C76" s="1144" t="s">
        <v>291</v>
      </c>
      <c r="D76" s="92" t="s">
        <v>41</v>
      </c>
      <c r="E76" s="1137">
        <v>657</v>
      </c>
      <c r="F76" s="1137">
        <v>657</v>
      </c>
      <c r="G76" s="1138">
        <v>657</v>
      </c>
      <c r="H76" s="1139">
        <v>657</v>
      </c>
      <c r="I76" s="1140">
        <v>657</v>
      </c>
      <c r="J76" s="1140"/>
      <c r="K76" s="1140"/>
      <c r="L76" s="1140"/>
      <c r="M76" s="1140"/>
      <c r="N76" s="1140"/>
      <c r="O76" s="1140"/>
      <c r="P76" s="1140"/>
      <c r="Q76" s="1140"/>
      <c r="R76" s="1140"/>
      <c r="S76" s="1141"/>
      <c r="T76" s="1140">
        <v>14</v>
      </c>
      <c r="U76" s="1140">
        <v>26</v>
      </c>
      <c r="V76" s="1140">
        <v>120</v>
      </c>
      <c r="W76" s="1140"/>
      <c r="X76" s="1140"/>
      <c r="Y76" s="1140"/>
      <c r="Z76" s="1140"/>
      <c r="AA76" s="1140"/>
      <c r="AB76" s="1140"/>
      <c r="AC76" s="1140"/>
      <c r="AD76" s="1140"/>
      <c r="AE76" s="1140"/>
      <c r="AF76" s="1141"/>
      <c r="AG76" s="1142" t="s">
        <v>291</v>
      </c>
      <c r="AH76" s="969" t="s">
        <v>69</v>
      </c>
      <c r="AI76" s="969" t="s">
        <v>69</v>
      </c>
      <c r="AJ76" s="1143" t="s">
        <v>399</v>
      </c>
      <c r="AK76" s="1144" t="s">
        <v>291</v>
      </c>
      <c r="AL76" s="969" t="s">
        <v>69</v>
      </c>
      <c r="AM76" s="969" t="s">
        <v>277</v>
      </c>
      <c r="AN76" s="1145">
        <v>150151</v>
      </c>
      <c r="AO76" s="1145">
        <v>73779</v>
      </c>
      <c r="AP76" s="1145">
        <v>76372</v>
      </c>
      <c r="AQ76" s="969" t="s">
        <v>69</v>
      </c>
      <c r="AR76" s="1146" t="s">
        <v>278</v>
      </c>
      <c r="AS76" s="1147">
        <v>150151</v>
      </c>
      <c r="AT76" s="1146" t="s">
        <v>278</v>
      </c>
      <c r="AU76" s="1147">
        <v>150151</v>
      </c>
      <c r="AV76" s="1146" t="s">
        <v>279</v>
      </c>
      <c r="AW76" s="1147">
        <v>150151</v>
      </c>
      <c r="AX76" s="1145">
        <v>150151</v>
      </c>
      <c r="AY76" s="1148"/>
    </row>
    <row r="77" spans="1:51" s="36" customFormat="1" ht="12" customHeight="1" x14ac:dyDescent="0.25">
      <c r="A77" s="965"/>
      <c r="B77" s="1197"/>
      <c r="C77" s="1152"/>
      <c r="D77" s="88" t="s">
        <v>3</v>
      </c>
      <c r="E77" s="90">
        <v>105077736</v>
      </c>
      <c r="F77" s="90">
        <v>105077736</v>
      </c>
      <c r="G77" s="134">
        <v>105077736</v>
      </c>
      <c r="H77" s="299">
        <v>105077736</v>
      </c>
      <c r="I77" s="271">
        <v>105077736</v>
      </c>
      <c r="J77" s="271"/>
      <c r="K77" s="271"/>
      <c r="L77" s="271"/>
      <c r="M77" s="271"/>
      <c r="N77" s="89"/>
      <c r="O77" s="89"/>
      <c r="P77" s="89"/>
      <c r="Q77" s="89"/>
      <c r="R77" s="89"/>
      <c r="S77" s="1149"/>
      <c r="T77" s="287">
        <v>100347053</v>
      </c>
      <c r="U77" s="271">
        <v>100347053</v>
      </c>
      <c r="V77" s="271">
        <v>100347053</v>
      </c>
      <c r="W77" s="271"/>
      <c r="X77" s="271"/>
      <c r="Y77" s="271"/>
      <c r="Z77" s="271"/>
      <c r="AA77" s="271"/>
      <c r="AB77" s="271"/>
      <c r="AC77" s="271"/>
      <c r="AD77" s="271"/>
      <c r="AE77" s="271"/>
      <c r="AF77" s="1149"/>
      <c r="AG77" s="1150"/>
      <c r="AH77" s="970"/>
      <c r="AI77" s="970"/>
      <c r="AJ77" s="1151"/>
      <c r="AK77" s="1152"/>
      <c r="AL77" s="970"/>
      <c r="AM77" s="970"/>
      <c r="AN77" s="1153"/>
      <c r="AO77" s="1153"/>
      <c r="AP77" s="1153"/>
      <c r="AQ77" s="970"/>
      <c r="AR77" s="1154"/>
      <c r="AS77" s="1155"/>
      <c r="AT77" s="1154"/>
      <c r="AU77" s="1155"/>
      <c r="AV77" s="1154"/>
      <c r="AW77" s="1155"/>
      <c r="AX77" s="1153"/>
      <c r="AY77" s="1156"/>
    </row>
    <row r="78" spans="1:51" s="36" customFormat="1" ht="12" customHeight="1" x14ac:dyDescent="0.25">
      <c r="A78" s="965"/>
      <c r="B78" s="1197"/>
      <c r="C78" s="1152"/>
      <c r="D78" s="88" t="s">
        <v>42</v>
      </c>
      <c r="E78" s="285">
        <v>0</v>
      </c>
      <c r="F78" s="285">
        <v>0</v>
      </c>
      <c r="G78" s="290">
        <v>0</v>
      </c>
      <c r="H78" s="1157">
        <v>0</v>
      </c>
      <c r="I78" s="287">
        <v>0</v>
      </c>
      <c r="J78" s="287"/>
      <c r="K78" s="287"/>
      <c r="L78" s="287"/>
      <c r="M78" s="287"/>
      <c r="N78" s="287"/>
      <c r="O78" s="287"/>
      <c r="P78" s="287"/>
      <c r="Q78" s="287"/>
      <c r="R78" s="287"/>
      <c r="S78" s="1149"/>
      <c r="T78" s="287">
        <v>0</v>
      </c>
      <c r="U78" s="287">
        <v>0</v>
      </c>
      <c r="V78" s="287">
        <v>0</v>
      </c>
      <c r="W78" s="287"/>
      <c r="X78" s="287"/>
      <c r="Y78" s="287"/>
      <c r="Z78" s="287"/>
      <c r="AA78" s="287"/>
      <c r="AB78" s="287"/>
      <c r="AC78" s="287"/>
      <c r="AD78" s="287"/>
      <c r="AE78" s="287"/>
      <c r="AF78" s="1149"/>
      <c r="AG78" s="1150"/>
      <c r="AH78" s="970"/>
      <c r="AI78" s="970"/>
      <c r="AJ78" s="1151"/>
      <c r="AK78" s="1152"/>
      <c r="AL78" s="970"/>
      <c r="AM78" s="970"/>
      <c r="AN78" s="1153"/>
      <c r="AO78" s="1153"/>
      <c r="AP78" s="1153"/>
      <c r="AQ78" s="970"/>
      <c r="AR78" s="1154"/>
      <c r="AS78" s="1155"/>
      <c r="AT78" s="1154"/>
      <c r="AU78" s="1155"/>
      <c r="AV78" s="1154"/>
      <c r="AW78" s="1155"/>
      <c r="AX78" s="1153"/>
      <c r="AY78" s="1156"/>
    </row>
    <row r="79" spans="1:51" s="36" customFormat="1" ht="12" customHeight="1" x14ac:dyDescent="0.25">
      <c r="A79" s="965"/>
      <c r="B79" s="1197"/>
      <c r="C79" s="1152"/>
      <c r="D79" s="88" t="s">
        <v>4</v>
      </c>
      <c r="E79" s="285">
        <v>10741488</v>
      </c>
      <c r="F79" s="285">
        <v>10741488</v>
      </c>
      <c r="G79" s="290">
        <v>10741488</v>
      </c>
      <c r="H79" s="1157">
        <v>10741488</v>
      </c>
      <c r="I79" s="287">
        <v>10741488</v>
      </c>
      <c r="J79" s="287"/>
      <c r="K79" s="287"/>
      <c r="L79" s="287"/>
      <c r="M79" s="287"/>
      <c r="N79" s="287"/>
      <c r="O79" s="287"/>
      <c r="P79" s="287"/>
      <c r="Q79" s="287"/>
      <c r="R79" s="287"/>
      <c r="S79" s="1149"/>
      <c r="T79" s="287">
        <v>4292664</v>
      </c>
      <c r="U79" s="287">
        <v>8327962</v>
      </c>
      <c r="V79" s="287">
        <v>9013101</v>
      </c>
      <c r="W79" s="287"/>
      <c r="X79" s="287"/>
      <c r="Y79" s="287"/>
      <c r="Z79" s="287"/>
      <c r="AA79" s="287"/>
      <c r="AB79" s="287"/>
      <c r="AC79" s="287"/>
      <c r="AD79" s="287"/>
      <c r="AE79" s="287"/>
      <c r="AF79" s="1149"/>
      <c r="AG79" s="1150"/>
      <c r="AH79" s="970"/>
      <c r="AI79" s="970"/>
      <c r="AJ79" s="1151"/>
      <c r="AK79" s="1152"/>
      <c r="AL79" s="970"/>
      <c r="AM79" s="970"/>
      <c r="AN79" s="1153"/>
      <c r="AO79" s="1153"/>
      <c r="AP79" s="1153"/>
      <c r="AQ79" s="970"/>
      <c r="AR79" s="1154"/>
      <c r="AS79" s="1155"/>
      <c r="AT79" s="1154"/>
      <c r="AU79" s="1155"/>
      <c r="AV79" s="1154"/>
      <c r="AW79" s="1155"/>
      <c r="AX79" s="1153"/>
      <c r="AY79" s="1156"/>
    </row>
    <row r="80" spans="1:51" s="36" customFormat="1" ht="12" customHeight="1" x14ac:dyDescent="0.25">
      <c r="A80" s="965"/>
      <c r="B80" s="1197"/>
      <c r="C80" s="1152"/>
      <c r="D80" s="88" t="s">
        <v>43</v>
      </c>
      <c r="E80" s="285">
        <v>657</v>
      </c>
      <c r="F80" s="285">
        <v>657</v>
      </c>
      <c r="G80" s="290">
        <v>657</v>
      </c>
      <c r="H80" s="1157">
        <v>657</v>
      </c>
      <c r="I80" s="287">
        <v>657</v>
      </c>
      <c r="J80" s="287"/>
      <c r="K80" s="287"/>
      <c r="L80" s="287"/>
      <c r="M80" s="287"/>
      <c r="N80" s="287"/>
      <c r="O80" s="287"/>
      <c r="P80" s="287"/>
      <c r="Q80" s="287"/>
      <c r="R80" s="287"/>
      <c r="S80" s="1149"/>
      <c r="T80" s="287">
        <v>14</v>
      </c>
      <c r="U80" s="287">
        <v>26</v>
      </c>
      <c r="V80" s="287">
        <v>120</v>
      </c>
      <c r="W80" s="287"/>
      <c r="X80" s="287"/>
      <c r="Y80" s="287"/>
      <c r="Z80" s="287"/>
      <c r="AA80" s="287"/>
      <c r="AB80" s="287"/>
      <c r="AC80" s="287"/>
      <c r="AD80" s="287"/>
      <c r="AE80" s="287"/>
      <c r="AF80" s="1149"/>
      <c r="AG80" s="1150"/>
      <c r="AH80" s="970"/>
      <c r="AI80" s="970"/>
      <c r="AJ80" s="1151"/>
      <c r="AK80" s="1152"/>
      <c r="AL80" s="970"/>
      <c r="AM80" s="970"/>
      <c r="AN80" s="1153"/>
      <c r="AO80" s="1153"/>
      <c r="AP80" s="1153"/>
      <c r="AQ80" s="970"/>
      <c r="AR80" s="1154"/>
      <c r="AS80" s="1155"/>
      <c r="AT80" s="1154"/>
      <c r="AU80" s="1155"/>
      <c r="AV80" s="1154"/>
      <c r="AW80" s="1155"/>
      <c r="AX80" s="1153"/>
      <c r="AY80" s="1156"/>
    </row>
    <row r="81" spans="1:51" s="36" customFormat="1" ht="12" customHeight="1" thickBot="1" x14ac:dyDescent="0.3">
      <c r="A81" s="965"/>
      <c r="B81" s="1197"/>
      <c r="C81" s="1166"/>
      <c r="D81" s="91" t="s">
        <v>45</v>
      </c>
      <c r="E81" s="1158">
        <v>115819224</v>
      </c>
      <c r="F81" s="1158">
        <v>115819224</v>
      </c>
      <c r="G81" s="1159">
        <v>115819224</v>
      </c>
      <c r="H81" s="1160">
        <v>115819224</v>
      </c>
      <c r="I81" s="1161">
        <v>115819224</v>
      </c>
      <c r="J81" s="1161"/>
      <c r="K81" s="1161"/>
      <c r="L81" s="1161"/>
      <c r="M81" s="1161"/>
      <c r="N81" s="1162"/>
      <c r="O81" s="1162"/>
      <c r="P81" s="1162"/>
      <c r="Q81" s="1162"/>
      <c r="R81" s="1162"/>
      <c r="S81" s="1163"/>
      <c r="T81" s="1161">
        <v>104639717</v>
      </c>
      <c r="U81" s="1161">
        <v>108675015</v>
      </c>
      <c r="V81" s="1161">
        <v>109360154</v>
      </c>
      <c r="W81" s="1161"/>
      <c r="X81" s="1161"/>
      <c r="Y81" s="1161"/>
      <c r="Z81" s="1161"/>
      <c r="AA81" s="1161"/>
      <c r="AB81" s="1161"/>
      <c r="AC81" s="1161"/>
      <c r="AD81" s="1161"/>
      <c r="AE81" s="1161"/>
      <c r="AF81" s="1163"/>
      <c r="AG81" s="1164"/>
      <c r="AH81" s="971"/>
      <c r="AI81" s="971"/>
      <c r="AJ81" s="1165"/>
      <c r="AK81" s="1166"/>
      <c r="AL81" s="971"/>
      <c r="AM81" s="971"/>
      <c r="AN81" s="1167"/>
      <c r="AO81" s="1167"/>
      <c r="AP81" s="1167"/>
      <c r="AQ81" s="971"/>
      <c r="AR81" s="1168"/>
      <c r="AS81" s="1169"/>
      <c r="AT81" s="1168"/>
      <c r="AU81" s="1169"/>
      <c r="AV81" s="1168"/>
      <c r="AW81" s="1169"/>
      <c r="AX81" s="1167"/>
      <c r="AY81" s="1170"/>
    </row>
    <row r="82" spans="1:51" s="36" customFormat="1" ht="12" customHeight="1" x14ac:dyDescent="0.25">
      <c r="A82" s="965"/>
      <c r="B82" s="1197"/>
      <c r="C82" s="1144" t="s">
        <v>292</v>
      </c>
      <c r="D82" s="92" t="s">
        <v>41</v>
      </c>
      <c r="E82" s="1137">
        <v>1062</v>
      </c>
      <c r="F82" s="1137">
        <v>1062</v>
      </c>
      <c r="G82" s="1138">
        <v>1062</v>
      </c>
      <c r="H82" s="1139">
        <v>1062</v>
      </c>
      <c r="I82" s="1140">
        <v>1062</v>
      </c>
      <c r="J82" s="1140"/>
      <c r="K82" s="1140"/>
      <c r="L82" s="1140"/>
      <c r="M82" s="1140"/>
      <c r="N82" s="1140"/>
      <c r="O82" s="1140"/>
      <c r="P82" s="1140"/>
      <c r="Q82" s="1140"/>
      <c r="R82" s="1140"/>
      <c r="S82" s="1141"/>
      <c r="T82" s="1140">
        <v>37</v>
      </c>
      <c r="U82" s="1140">
        <v>99</v>
      </c>
      <c r="V82" s="1140">
        <v>310</v>
      </c>
      <c r="W82" s="1140"/>
      <c r="X82" s="1140"/>
      <c r="Y82" s="1140"/>
      <c r="Z82" s="1140"/>
      <c r="AA82" s="1140"/>
      <c r="AB82" s="1140"/>
      <c r="AC82" s="1140"/>
      <c r="AD82" s="1140"/>
      <c r="AE82" s="1140"/>
      <c r="AF82" s="1141"/>
      <c r="AG82" s="1142" t="s">
        <v>292</v>
      </c>
      <c r="AH82" s="969" t="s">
        <v>69</v>
      </c>
      <c r="AI82" s="969" t="s">
        <v>69</v>
      </c>
      <c r="AJ82" s="1143" t="s">
        <v>399</v>
      </c>
      <c r="AK82" s="1144" t="s">
        <v>292</v>
      </c>
      <c r="AL82" s="969" t="s">
        <v>69</v>
      </c>
      <c r="AM82" s="969" t="s">
        <v>277</v>
      </c>
      <c r="AN82" s="1145">
        <v>167657</v>
      </c>
      <c r="AO82" s="1145">
        <v>71468</v>
      </c>
      <c r="AP82" s="1145">
        <v>96189</v>
      </c>
      <c r="AQ82" s="969" t="s">
        <v>69</v>
      </c>
      <c r="AR82" s="1146" t="s">
        <v>278</v>
      </c>
      <c r="AS82" s="1147">
        <v>167657</v>
      </c>
      <c r="AT82" s="1146" t="s">
        <v>278</v>
      </c>
      <c r="AU82" s="1147">
        <v>167657</v>
      </c>
      <c r="AV82" s="1146" t="s">
        <v>279</v>
      </c>
      <c r="AW82" s="1147">
        <v>167657</v>
      </c>
      <c r="AX82" s="1145">
        <v>167657</v>
      </c>
      <c r="AY82" s="1148"/>
    </row>
    <row r="83" spans="1:51" s="36" customFormat="1" ht="12" customHeight="1" x14ac:dyDescent="0.25">
      <c r="A83" s="965"/>
      <c r="B83" s="1197"/>
      <c r="C83" s="1152"/>
      <c r="D83" s="88" t="s">
        <v>3</v>
      </c>
      <c r="E83" s="90">
        <v>169698713</v>
      </c>
      <c r="F83" s="90">
        <v>169698713</v>
      </c>
      <c r="G83" s="134">
        <v>169698713</v>
      </c>
      <c r="H83" s="299">
        <v>169698713</v>
      </c>
      <c r="I83" s="271">
        <v>169698713</v>
      </c>
      <c r="J83" s="271"/>
      <c r="K83" s="271"/>
      <c r="L83" s="271"/>
      <c r="M83" s="271"/>
      <c r="N83" s="89"/>
      <c r="O83" s="89"/>
      <c r="P83" s="89"/>
      <c r="Q83" s="89"/>
      <c r="R83" s="89"/>
      <c r="S83" s="1149"/>
      <c r="T83" s="287">
        <v>259229886</v>
      </c>
      <c r="U83" s="271">
        <v>259229886</v>
      </c>
      <c r="V83" s="271">
        <v>259229886</v>
      </c>
      <c r="W83" s="271"/>
      <c r="X83" s="271"/>
      <c r="Y83" s="271"/>
      <c r="Z83" s="271"/>
      <c r="AA83" s="271"/>
      <c r="AB83" s="271"/>
      <c r="AC83" s="271"/>
      <c r="AD83" s="271"/>
      <c r="AE83" s="271"/>
      <c r="AF83" s="1149"/>
      <c r="AG83" s="1150"/>
      <c r="AH83" s="970"/>
      <c r="AI83" s="970"/>
      <c r="AJ83" s="1151"/>
      <c r="AK83" s="1152"/>
      <c r="AL83" s="970"/>
      <c r="AM83" s="970"/>
      <c r="AN83" s="1153"/>
      <c r="AO83" s="1153"/>
      <c r="AP83" s="1153"/>
      <c r="AQ83" s="970"/>
      <c r="AR83" s="1154"/>
      <c r="AS83" s="1155"/>
      <c r="AT83" s="1154"/>
      <c r="AU83" s="1155"/>
      <c r="AV83" s="1154"/>
      <c r="AW83" s="1155"/>
      <c r="AX83" s="1153"/>
      <c r="AY83" s="1156"/>
    </row>
    <row r="84" spans="1:51" s="36" customFormat="1" ht="12" customHeight="1" x14ac:dyDescent="0.25">
      <c r="A84" s="965"/>
      <c r="B84" s="1197"/>
      <c r="C84" s="1152"/>
      <c r="D84" s="88" t="s">
        <v>42</v>
      </c>
      <c r="E84" s="285">
        <v>0</v>
      </c>
      <c r="F84" s="285">
        <v>0</v>
      </c>
      <c r="G84" s="290">
        <v>0</v>
      </c>
      <c r="H84" s="1157">
        <v>0</v>
      </c>
      <c r="I84" s="287">
        <v>0</v>
      </c>
      <c r="J84" s="287"/>
      <c r="K84" s="287"/>
      <c r="L84" s="287"/>
      <c r="M84" s="287"/>
      <c r="N84" s="287"/>
      <c r="O84" s="287"/>
      <c r="P84" s="287"/>
      <c r="Q84" s="287"/>
      <c r="R84" s="287"/>
      <c r="S84" s="1149"/>
      <c r="T84" s="287">
        <v>0</v>
      </c>
      <c r="U84" s="287">
        <v>0</v>
      </c>
      <c r="V84" s="287">
        <v>0</v>
      </c>
      <c r="W84" s="287"/>
      <c r="X84" s="287"/>
      <c r="Y84" s="287"/>
      <c r="Z84" s="287"/>
      <c r="AA84" s="287"/>
      <c r="AB84" s="287"/>
      <c r="AC84" s="287"/>
      <c r="AD84" s="287"/>
      <c r="AE84" s="287"/>
      <c r="AF84" s="1149"/>
      <c r="AG84" s="1150"/>
      <c r="AH84" s="970"/>
      <c r="AI84" s="970"/>
      <c r="AJ84" s="1151"/>
      <c r="AK84" s="1152"/>
      <c r="AL84" s="970"/>
      <c r="AM84" s="970"/>
      <c r="AN84" s="1153"/>
      <c r="AO84" s="1153"/>
      <c r="AP84" s="1153"/>
      <c r="AQ84" s="970"/>
      <c r="AR84" s="1154"/>
      <c r="AS84" s="1155"/>
      <c r="AT84" s="1154"/>
      <c r="AU84" s="1155"/>
      <c r="AV84" s="1154"/>
      <c r="AW84" s="1155"/>
      <c r="AX84" s="1153"/>
      <c r="AY84" s="1156"/>
    </row>
    <row r="85" spans="1:51" s="36" customFormat="1" ht="12" customHeight="1" x14ac:dyDescent="0.25">
      <c r="A85" s="965"/>
      <c r="B85" s="1197"/>
      <c r="C85" s="1152"/>
      <c r="D85" s="88" t="s">
        <v>4</v>
      </c>
      <c r="E85" s="285">
        <v>17347316</v>
      </c>
      <c r="F85" s="285">
        <v>17347316</v>
      </c>
      <c r="G85" s="290">
        <v>17347316</v>
      </c>
      <c r="H85" s="1157">
        <v>17347316</v>
      </c>
      <c r="I85" s="287">
        <v>17347316</v>
      </c>
      <c r="J85" s="287"/>
      <c r="K85" s="287"/>
      <c r="L85" s="287"/>
      <c r="M85" s="287"/>
      <c r="N85" s="287"/>
      <c r="O85" s="287"/>
      <c r="P85" s="287"/>
      <c r="Q85" s="287"/>
      <c r="R85" s="287"/>
      <c r="S85" s="1149"/>
      <c r="T85" s="287">
        <v>6932577</v>
      </c>
      <c r="U85" s="287">
        <v>13449514</v>
      </c>
      <c r="V85" s="287">
        <v>14556001</v>
      </c>
      <c r="W85" s="287"/>
      <c r="X85" s="287"/>
      <c r="Y85" s="287"/>
      <c r="Z85" s="287"/>
      <c r="AA85" s="287"/>
      <c r="AB85" s="287"/>
      <c r="AC85" s="287"/>
      <c r="AD85" s="287"/>
      <c r="AE85" s="287"/>
      <c r="AF85" s="1149"/>
      <c r="AG85" s="1150"/>
      <c r="AH85" s="970"/>
      <c r="AI85" s="970"/>
      <c r="AJ85" s="1151"/>
      <c r="AK85" s="1152"/>
      <c r="AL85" s="970"/>
      <c r="AM85" s="970"/>
      <c r="AN85" s="1153"/>
      <c r="AO85" s="1153"/>
      <c r="AP85" s="1153"/>
      <c r="AQ85" s="970"/>
      <c r="AR85" s="1154"/>
      <c r="AS85" s="1155"/>
      <c r="AT85" s="1154"/>
      <c r="AU85" s="1155"/>
      <c r="AV85" s="1154"/>
      <c r="AW85" s="1155"/>
      <c r="AX85" s="1153"/>
      <c r="AY85" s="1156"/>
    </row>
    <row r="86" spans="1:51" s="36" customFormat="1" ht="12" customHeight="1" x14ac:dyDescent="0.25">
      <c r="A86" s="965"/>
      <c r="B86" s="1197"/>
      <c r="C86" s="1152"/>
      <c r="D86" s="88" t="s">
        <v>43</v>
      </c>
      <c r="E86" s="285">
        <v>1062</v>
      </c>
      <c r="F86" s="285">
        <v>1062</v>
      </c>
      <c r="G86" s="290">
        <v>1062</v>
      </c>
      <c r="H86" s="1157">
        <v>1062</v>
      </c>
      <c r="I86" s="287">
        <v>1062</v>
      </c>
      <c r="J86" s="287"/>
      <c r="K86" s="287"/>
      <c r="L86" s="287"/>
      <c r="M86" s="287"/>
      <c r="N86" s="287"/>
      <c r="O86" s="287"/>
      <c r="P86" s="287"/>
      <c r="Q86" s="287"/>
      <c r="R86" s="287"/>
      <c r="S86" s="1149"/>
      <c r="T86" s="287">
        <v>37</v>
      </c>
      <c r="U86" s="287">
        <v>99</v>
      </c>
      <c r="V86" s="287">
        <v>310</v>
      </c>
      <c r="W86" s="287"/>
      <c r="X86" s="287"/>
      <c r="Y86" s="287"/>
      <c r="Z86" s="287"/>
      <c r="AA86" s="287"/>
      <c r="AB86" s="287"/>
      <c r="AC86" s="287"/>
      <c r="AD86" s="287"/>
      <c r="AE86" s="287"/>
      <c r="AF86" s="1149"/>
      <c r="AG86" s="1150"/>
      <c r="AH86" s="970"/>
      <c r="AI86" s="970"/>
      <c r="AJ86" s="1151"/>
      <c r="AK86" s="1152"/>
      <c r="AL86" s="970"/>
      <c r="AM86" s="970"/>
      <c r="AN86" s="1153"/>
      <c r="AO86" s="1153"/>
      <c r="AP86" s="1153"/>
      <c r="AQ86" s="970"/>
      <c r="AR86" s="1154"/>
      <c r="AS86" s="1155"/>
      <c r="AT86" s="1154"/>
      <c r="AU86" s="1155"/>
      <c r="AV86" s="1154"/>
      <c r="AW86" s="1155"/>
      <c r="AX86" s="1153"/>
      <c r="AY86" s="1156"/>
    </row>
    <row r="87" spans="1:51" s="36" customFormat="1" ht="12" customHeight="1" thickBot="1" x14ac:dyDescent="0.3">
      <c r="A87" s="965"/>
      <c r="B87" s="1197"/>
      <c r="C87" s="1166"/>
      <c r="D87" s="91" t="s">
        <v>45</v>
      </c>
      <c r="E87" s="1158">
        <v>187046029</v>
      </c>
      <c r="F87" s="1158">
        <v>187046029</v>
      </c>
      <c r="G87" s="1159">
        <v>187046029</v>
      </c>
      <c r="H87" s="1160">
        <v>187046029</v>
      </c>
      <c r="I87" s="1161">
        <v>187046029</v>
      </c>
      <c r="J87" s="1161"/>
      <c r="K87" s="1161"/>
      <c r="L87" s="1161"/>
      <c r="M87" s="1161"/>
      <c r="N87" s="1162"/>
      <c r="O87" s="1162"/>
      <c r="P87" s="1162"/>
      <c r="Q87" s="1162"/>
      <c r="R87" s="1162"/>
      <c r="S87" s="1163"/>
      <c r="T87" s="1161">
        <v>266162463</v>
      </c>
      <c r="U87" s="1161">
        <v>272679400</v>
      </c>
      <c r="V87" s="1161">
        <v>273785887</v>
      </c>
      <c r="W87" s="1161"/>
      <c r="X87" s="1161"/>
      <c r="Y87" s="1161"/>
      <c r="Z87" s="1161"/>
      <c r="AA87" s="1161"/>
      <c r="AB87" s="1161"/>
      <c r="AC87" s="1161"/>
      <c r="AD87" s="1161"/>
      <c r="AE87" s="1161"/>
      <c r="AF87" s="1163"/>
      <c r="AG87" s="1164"/>
      <c r="AH87" s="971"/>
      <c r="AI87" s="971"/>
      <c r="AJ87" s="1165"/>
      <c r="AK87" s="1166"/>
      <c r="AL87" s="971"/>
      <c r="AM87" s="971"/>
      <c r="AN87" s="1167"/>
      <c r="AO87" s="1167"/>
      <c r="AP87" s="1167"/>
      <c r="AQ87" s="971"/>
      <c r="AR87" s="1168"/>
      <c r="AS87" s="1169"/>
      <c r="AT87" s="1168"/>
      <c r="AU87" s="1169"/>
      <c r="AV87" s="1168"/>
      <c r="AW87" s="1169"/>
      <c r="AX87" s="1167"/>
      <c r="AY87" s="1170"/>
    </row>
    <row r="88" spans="1:51" s="36" customFormat="1" ht="12" customHeight="1" x14ac:dyDescent="0.25">
      <c r="A88" s="965"/>
      <c r="B88" s="1197"/>
      <c r="C88" s="1144" t="s">
        <v>293</v>
      </c>
      <c r="D88" s="92" t="s">
        <v>41</v>
      </c>
      <c r="E88" s="1137">
        <v>144</v>
      </c>
      <c r="F88" s="1137">
        <v>144</v>
      </c>
      <c r="G88" s="1138">
        <v>144</v>
      </c>
      <c r="H88" s="1139">
        <v>144</v>
      </c>
      <c r="I88" s="1140">
        <v>144</v>
      </c>
      <c r="J88" s="1140"/>
      <c r="K88" s="1140"/>
      <c r="L88" s="1140"/>
      <c r="M88" s="1140"/>
      <c r="N88" s="1140"/>
      <c r="O88" s="1140"/>
      <c r="P88" s="1140"/>
      <c r="Q88" s="1140"/>
      <c r="R88" s="1140"/>
      <c r="S88" s="1141"/>
      <c r="T88" s="1140">
        <v>0</v>
      </c>
      <c r="U88" s="1140">
        <v>5</v>
      </c>
      <c r="V88" s="1140">
        <v>14</v>
      </c>
      <c r="W88" s="1140"/>
      <c r="X88" s="1140"/>
      <c r="Y88" s="1140"/>
      <c r="Z88" s="1140"/>
      <c r="AA88" s="1140"/>
      <c r="AB88" s="1140"/>
      <c r="AC88" s="1140"/>
      <c r="AD88" s="1140"/>
      <c r="AE88" s="1140"/>
      <c r="AF88" s="1141"/>
      <c r="AG88" s="1142" t="s">
        <v>293</v>
      </c>
      <c r="AH88" s="969" t="s">
        <v>69</v>
      </c>
      <c r="AI88" s="969" t="s">
        <v>69</v>
      </c>
      <c r="AJ88" s="1143" t="s">
        <v>399</v>
      </c>
      <c r="AK88" s="1144" t="s">
        <v>293</v>
      </c>
      <c r="AL88" s="969" t="s">
        <v>69</v>
      </c>
      <c r="AM88" s="969" t="s">
        <v>277</v>
      </c>
      <c r="AN88" s="1145">
        <v>83142</v>
      </c>
      <c r="AO88" s="1145">
        <v>35452</v>
      </c>
      <c r="AP88" s="1145">
        <v>47690</v>
      </c>
      <c r="AQ88" s="969" t="s">
        <v>69</v>
      </c>
      <c r="AR88" s="1146" t="s">
        <v>278</v>
      </c>
      <c r="AS88" s="1147">
        <v>83142</v>
      </c>
      <c r="AT88" s="1146" t="s">
        <v>278</v>
      </c>
      <c r="AU88" s="1147">
        <v>83142</v>
      </c>
      <c r="AV88" s="1146" t="s">
        <v>279</v>
      </c>
      <c r="AW88" s="1147">
        <v>83142</v>
      </c>
      <c r="AX88" s="1145">
        <v>83142</v>
      </c>
      <c r="AY88" s="1148"/>
    </row>
    <row r="89" spans="1:51" s="36" customFormat="1" ht="12" customHeight="1" x14ac:dyDescent="0.25">
      <c r="A89" s="965"/>
      <c r="B89" s="1197"/>
      <c r="C89" s="1152"/>
      <c r="D89" s="88" t="s">
        <v>3</v>
      </c>
      <c r="E89" s="90">
        <v>23065844</v>
      </c>
      <c r="F89" s="90">
        <v>23065844</v>
      </c>
      <c r="G89" s="134">
        <v>23065844</v>
      </c>
      <c r="H89" s="299">
        <v>23065844</v>
      </c>
      <c r="I89" s="271">
        <v>23065844</v>
      </c>
      <c r="J89" s="271"/>
      <c r="K89" s="271"/>
      <c r="L89" s="271"/>
      <c r="M89" s="271"/>
      <c r="N89" s="89"/>
      <c r="O89" s="89"/>
      <c r="P89" s="89"/>
      <c r="Q89" s="89"/>
      <c r="R89" s="89"/>
      <c r="S89" s="1149"/>
      <c r="T89" s="287">
        <v>11707156</v>
      </c>
      <c r="U89" s="271">
        <v>11707156</v>
      </c>
      <c r="V89" s="271">
        <v>11707156</v>
      </c>
      <c r="W89" s="271"/>
      <c r="X89" s="271"/>
      <c r="Y89" s="271"/>
      <c r="Z89" s="271"/>
      <c r="AA89" s="271"/>
      <c r="AB89" s="271"/>
      <c r="AC89" s="271"/>
      <c r="AD89" s="271"/>
      <c r="AE89" s="271"/>
      <c r="AF89" s="1149"/>
      <c r="AG89" s="1150"/>
      <c r="AH89" s="970"/>
      <c r="AI89" s="970"/>
      <c r="AJ89" s="1151"/>
      <c r="AK89" s="1152"/>
      <c r="AL89" s="970"/>
      <c r="AM89" s="970"/>
      <c r="AN89" s="1153"/>
      <c r="AO89" s="1153"/>
      <c r="AP89" s="1153"/>
      <c r="AQ89" s="970"/>
      <c r="AR89" s="1154"/>
      <c r="AS89" s="1155"/>
      <c r="AT89" s="1154"/>
      <c r="AU89" s="1155"/>
      <c r="AV89" s="1154"/>
      <c r="AW89" s="1155"/>
      <c r="AX89" s="1153"/>
      <c r="AY89" s="1156"/>
    </row>
    <row r="90" spans="1:51" s="36" customFormat="1" ht="12" customHeight="1" x14ac:dyDescent="0.25">
      <c r="A90" s="965"/>
      <c r="B90" s="1197"/>
      <c r="C90" s="1152"/>
      <c r="D90" s="88" t="s">
        <v>42</v>
      </c>
      <c r="E90" s="285">
        <v>0</v>
      </c>
      <c r="F90" s="285">
        <v>0</v>
      </c>
      <c r="G90" s="290">
        <v>0</v>
      </c>
      <c r="H90" s="1157">
        <v>0</v>
      </c>
      <c r="I90" s="287">
        <v>0</v>
      </c>
      <c r="J90" s="287"/>
      <c r="K90" s="287"/>
      <c r="L90" s="287"/>
      <c r="M90" s="287"/>
      <c r="N90" s="287"/>
      <c r="O90" s="287"/>
      <c r="P90" s="287"/>
      <c r="Q90" s="287"/>
      <c r="R90" s="287"/>
      <c r="S90" s="1149"/>
      <c r="T90" s="287">
        <v>0</v>
      </c>
      <c r="U90" s="287">
        <v>0</v>
      </c>
      <c r="V90" s="287">
        <v>0</v>
      </c>
      <c r="W90" s="287"/>
      <c r="X90" s="287"/>
      <c r="Y90" s="287"/>
      <c r="Z90" s="287"/>
      <c r="AA90" s="287"/>
      <c r="AB90" s="287"/>
      <c r="AC90" s="287"/>
      <c r="AD90" s="287"/>
      <c r="AE90" s="287"/>
      <c r="AF90" s="1149"/>
      <c r="AG90" s="1150"/>
      <c r="AH90" s="970"/>
      <c r="AI90" s="970"/>
      <c r="AJ90" s="1151"/>
      <c r="AK90" s="1152"/>
      <c r="AL90" s="970"/>
      <c r="AM90" s="970"/>
      <c r="AN90" s="1153"/>
      <c r="AO90" s="1153"/>
      <c r="AP90" s="1153"/>
      <c r="AQ90" s="970"/>
      <c r="AR90" s="1154"/>
      <c r="AS90" s="1155"/>
      <c r="AT90" s="1154"/>
      <c r="AU90" s="1155"/>
      <c r="AV90" s="1154"/>
      <c r="AW90" s="1155"/>
      <c r="AX90" s="1153"/>
      <c r="AY90" s="1156"/>
    </row>
    <row r="91" spans="1:51" s="36" customFormat="1" ht="12" customHeight="1" x14ac:dyDescent="0.25">
      <c r="A91" s="965"/>
      <c r="B91" s="1197"/>
      <c r="C91" s="1152"/>
      <c r="D91" s="88" t="s">
        <v>4</v>
      </c>
      <c r="E91" s="285">
        <v>2357888</v>
      </c>
      <c r="F91" s="285">
        <v>2357888</v>
      </c>
      <c r="G91" s="290">
        <v>2357888</v>
      </c>
      <c r="H91" s="1157">
        <v>2357888</v>
      </c>
      <c r="I91" s="287">
        <v>2357888</v>
      </c>
      <c r="J91" s="287"/>
      <c r="K91" s="287"/>
      <c r="L91" s="287"/>
      <c r="M91" s="287"/>
      <c r="N91" s="287"/>
      <c r="O91" s="287"/>
      <c r="P91" s="287"/>
      <c r="Q91" s="287"/>
      <c r="R91" s="287"/>
      <c r="S91" s="1149"/>
      <c r="T91" s="287">
        <v>942292</v>
      </c>
      <c r="U91" s="287">
        <v>1828089</v>
      </c>
      <c r="V91" s="287">
        <v>1978486</v>
      </c>
      <c r="W91" s="287"/>
      <c r="X91" s="287"/>
      <c r="Y91" s="287"/>
      <c r="Z91" s="287"/>
      <c r="AA91" s="287"/>
      <c r="AB91" s="287"/>
      <c r="AC91" s="287"/>
      <c r="AD91" s="287"/>
      <c r="AE91" s="287"/>
      <c r="AF91" s="1149"/>
      <c r="AG91" s="1150"/>
      <c r="AH91" s="970"/>
      <c r="AI91" s="970"/>
      <c r="AJ91" s="1151"/>
      <c r="AK91" s="1152"/>
      <c r="AL91" s="970"/>
      <c r="AM91" s="970"/>
      <c r="AN91" s="1153"/>
      <c r="AO91" s="1153"/>
      <c r="AP91" s="1153"/>
      <c r="AQ91" s="970"/>
      <c r="AR91" s="1154"/>
      <c r="AS91" s="1155"/>
      <c r="AT91" s="1154"/>
      <c r="AU91" s="1155"/>
      <c r="AV91" s="1154"/>
      <c r="AW91" s="1155"/>
      <c r="AX91" s="1153"/>
      <c r="AY91" s="1156"/>
    </row>
    <row r="92" spans="1:51" s="36" customFormat="1" ht="12" customHeight="1" x14ac:dyDescent="0.25">
      <c r="A92" s="965"/>
      <c r="B92" s="1197"/>
      <c r="C92" s="1152"/>
      <c r="D92" s="88" t="s">
        <v>43</v>
      </c>
      <c r="E92" s="285">
        <v>144</v>
      </c>
      <c r="F92" s="285">
        <v>144</v>
      </c>
      <c r="G92" s="290">
        <v>144</v>
      </c>
      <c r="H92" s="1157">
        <v>144</v>
      </c>
      <c r="I92" s="287">
        <v>144</v>
      </c>
      <c r="J92" s="287"/>
      <c r="K92" s="287"/>
      <c r="L92" s="287"/>
      <c r="M92" s="287"/>
      <c r="N92" s="287"/>
      <c r="O92" s="287"/>
      <c r="P92" s="287"/>
      <c r="Q92" s="287"/>
      <c r="R92" s="287"/>
      <c r="S92" s="1149"/>
      <c r="T92" s="287">
        <v>0</v>
      </c>
      <c r="U92" s="287">
        <v>5</v>
      </c>
      <c r="V92" s="287">
        <v>14</v>
      </c>
      <c r="W92" s="287"/>
      <c r="X92" s="287"/>
      <c r="Y92" s="287"/>
      <c r="Z92" s="287"/>
      <c r="AA92" s="287"/>
      <c r="AB92" s="287"/>
      <c r="AC92" s="287"/>
      <c r="AD92" s="287"/>
      <c r="AE92" s="287"/>
      <c r="AF92" s="1149"/>
      <c r="AG92" s="1150"/>
      <c r="AH92" s="970"/>
      <c r="AI92" s="970"/>
      <c r="AJ92" s="1151"/>
      <c r="AK92" s="1152"/>
      <c r="AL92" s="970"/>
      <c r="AM92" s="970"/>
      <c r="AN92" s="1153"/>
      <c r="AO92" s="1153"/>
      <c r="AP92" s="1153"/>
      <c r="AQ92" s="970"/>
      <c r="AR92" s="1154"/>
      <c r="AS92" s="1155"/>
      <c r="AT92" s="1154"/>
      <c r="AU92" s="1155"/>
      <c r="AV92" s="1154"/>
      <c r="AW92" s="1155"/>
      <c r="AX92" s="1153"/>
      <c r="AY92" s="1156"/>
    </row>
    <row r="93" spans="1:51" s="36" customFormat="1" ht="12" customHeight="1" thickBot="1" x14ac:dyDescent="0.3">
      <c r="A93" s="965"/>
      <c r="B93" s="1197"/>
      <c r="C93" s="1166"/>
      <c r="D93" s="91" t="s">
        <v>45</v>
      </c>
      <c r="E93" s="1158">
        <v>25423732</v>
      </c>
      <c r="F93" s="1158">
        <v>25423732</v>
      </c>
      <c r="G93" s="1159">
        <v>25423732</v>
      </c>
      <c r="H93" s="1160">
        <v>25423732</v>
      </c>
      <c r="I93" s="1161">
        <v>25423732</v>
      </c>
      <c r="J93" s="1161"/>
      <c r="K93" s="1161"/>
      <c r="L93" s="1161"/>
      <c r="M93" s="1161"/>
      <c r="N93" s="1162"/>
      <c r="O93" s="1162"/>
      <c r="P93" s="1162"/>
      <c r="Q93" s="1162"/>
      <c r="R93" s="1162"/>
      <c r="S93" s="1163"/>
      <c r="T93" s="1161">
        <v>12649448</v>
      </c>
      <c r="U93" s="1161">
        <v>13535245</v>
      </c>
      <c r="V93" s="1161">
        <v>13685642</v>
      </c>
      <c r="W93" s="1161"/>
      <c r="X93" s="1161"/>
      <c r="Y93" s="1161"/>
      <c r="Z93" s="1161"/>
      <c r="AA93" s="1161"/>
      <c r="AB93" s="1161"/>
      <c r="AC93" s="1161"/>
      <c r="AD93" s="1161"/>
      <c r="AE93" s="1161"/>
      <c r="AF93" s="1163"/>
      <c r="AG93" s="1164"/>
      <c r="AH93" s="971"/>
      <c r="AI93" s="971"/>
      <c r="AJ93" s="1165"/>
      <c r="AK93" s="1166"/>
      <c r="AL93" s="971"/>
      <c r="AM93" s="971"/>
      <c r="AN93" s="1167"/>
      <c r="AO93" s="1167"/>
      <c r="AP93" s="1167"/>
      <c r="AQ93" s="971"/>
      <c r="AR93" s="1168"/>
      <c r="AS93" s="1169"/>
      <c r="AT93" s="1168"/>
      <c r="AU93" s="1169"/>
      <c r="AV93" s="1168"/>
      <c r="AW93" s="1169"/>
      <c r="AX93" s="1167"/>
      <c r="AY93" s="1170"/>
    </row>
    <row r="94" spans="1:51" s="36" customFormat="1" ht="12" customHeight="1" x14ac:dyDescent="0.25">
      <c r="A94" s="965"/>
      <c r="B94" s="1197"/>
      <c r="C94" s="1144" t="s">
        <v>294</v>
      </c>
      <c r="D94" s="92" t="s">
        <v>41</v>
      </c>
      <c r="E94" s="1137">
        <v>199</v>
      </c>
      <c r="F94" s="1137">
        <v>199</v>
      </c>
      <c r="G94" s="1138">
        <v>199</v>
      </c>
      <c r="H94" s="1139">
        <v>199</v>
      </c>
      <c r="I94" s="1140">
        <v>199</v>
      </c>
      <c r="J94" s="1140"/>
      <c r="K94" s="1140"/>
      <c r="L94" s="1140"/>
      <c r="M94" s="1140"/>
      <c r="N94" s="1140"/>
      <c r="O94" s="1140"/>
      <c r="P94" s="1140"/>
      <c r="Q94" s="1140"/>
      <c r="R94" s="1140"/>
      <c r="S94" s="1141"/>
      <c r="T94" s="1140">
        <v>3</v>
      </c>
      <c r="U94" s="1140">
        <v>19</v>
      </c>
      <c r="V94" s="1140">
        <v>45</v>
      </c>
      <c r="W94" s="1140"/>
      <c r="X94" s="1140"/>
      <c r="Y94" s="1140"/>
      <c r="Z94" s="1140"/>
      <c r="AA94" s="1140"/>
      <c r="AB94" s="1140"/>
      <c r="AC94" s="1140"/>
      <c r="AD94" s="1140"/>
      <c r="AE94" s="1140"/>
      <c r="AF94" s="1141"/>
      <c r="AG94" s="1142" t="s">
        <v>294</v>
      </c>
      <c r="AH94" s="969" t="s">
        <v>69</v>
      </c>
      <c r="AI94" s="969" t="s">
        <v>69</v>
      </c>
      <c r="AJ94" s="1143" t="s">
        <v>399</v>
      </c>
      <c r="AK94" s="1144" t="s">
        <v>294</v>
      </c>
      <c r="AL94" s="969" t="s">
        <v>69</v>
      </c>
      <c r="AM94" s="969" t="s">
        <v>277</v>
      </c>
      <c r="AN94" s="1145">
        <v>82958</v>
      </c>
      <c r="AO94" s="1145">
        <v>38750</v>
      </c>
      <c r="AP94" s="1145">
        <v>44208</v>
      </c>
      <c r="AQ94" s="969" t="s">
        <v>69</v>
      </c>
      <c r="AR94" s="1146" t="s">
        <v>278</v>
      </c>
      <c r="AS94" s="1147">
        <v>82958</v>
      </c>
      <c r="AT94" s="1146" t="s">
        <v>278</v>
      </c>
      <c r="AU94" s="1147">
        <v>82958</v>
      </c>
      <c r="AV94" s="1146" t="s">
        <v>279</v>
      </c>
      <c r="AW94" s="1147">
        <v>82958</v>
      </c>
      <c r="AX94" s="1145">
        <v>82958</v>
      </c>
      <c r="AY94" s="1148"/>
    </row>
    <row r="95" spans="1:51" s="36" customFormat="1" ht="12" customHeight="1" x14ac:dyDescent="0.25">
      <c r="A95" s="965"/>
      <c r="B95" s="1197"/>
      <c r="C95" s="1152"/>
      <c r="D95" s="88" t="s">
        <v>3</v>
      </c>
      <c r="E95" s="90">
        <v>31852833</v>
      </c>
      <c r="F95" s="90">
        <v>31852833</v>
      </c>
      <c r="G95" s="134">
        <v>31852833</v>
      </c>
      <c r="H95" s="299">
        <v>31852833</v>
      </c>
      <c r="I95" s="271">
        <v>31852833</v>
      </c>
      <c r="J95" s="271"/>
      <c r="K95" s="271"/>
      <c r="L95" s="271"/>
      <c r="M95" s="271"/>
      <c r="N95" s="89"/>
      <c r="O95" s="89"/>
      <c r="P95" s="89"/>
      <c r="Q95" s="89"/>
      <c r="R95" s="89"/>
      <c r="S95" s="1149"/>
      <c r="T95" s="287">
        <v>37630145</v>
      </c>
      <c r="U95" s="271">
        <v>37630145</v>
      </c>
      <c r="V95" s="271">
        <v>37630145</v>
      </c>
      <c r="W95" s="271"/>
      <c r="X95" s="271"/>
      <c r="Y95" s="271"/>
      <c r="Z95" s="271"/>
      <c r="AA95" s="271"/>
      <c r="AB95" s="271"/>
      <c r="AC95" s="271"/>
      <c r="AD95" s="271"/>
      <c r="AE95" s="271"/>
      <c r="AF95" s="1149"/>
      <c r="AG95" s="1150"/>
      <c r="AH95" s="970"/>
      <c r="AI95" s="970"/>
      <c r="AJ95" s="1151"/>
      <c r="AK95" s="1152"/>
      <c r="AL95" s="970"/>
      <c r="AM95" s="970"/>
      <c r="AN95" s="1153"/>
      <c r="AO95" s="1153"/>
      <c r="AP95" s="1153"/>
      <c r="AQ95" s="970"/>
      <c r="AR95" s="1154"/>
      <c r="AS95" s="1155"/>
      <c r="AT95" s="1154"/>
      <c r="AU95" s="1155"/>
      <c r="AV95" s="1154"/>
      <c r="AW95" s="1155"/>
      <c r="AX95" s="1153"/>
      <c r="AY95" s="1156"/>
    </row>
    <row r="96" spans="1:51" s="36" customFormat="1" ht="12" customHeight="1" x14ac:dyDescent="0.25">
      <c r="A96" s="965"/>
      <c r="B96" s="1197"/>
      <c r="C96" s="1152"/>
      <c r="D96" s="88" t="s">
        <v>42</v>
      </c>
      <c r="E96" s="285">
        <v>0</v>
      </c>
      <c r="F96" s="285">
        <v>0</v>
      </c>
      <c r="G96" s="290">
        <v>0</v>
      </c>
      <c r="H96" s="1157">
        <v>0</v>
      </c>
      <c r="I96" s="287">
        <v>0</v>
      </c>
      <c r="J96" s="287"/>
      <c r="K96" s="287"/>
      <c r="L96" s="287"/>
      <c r="M96" s="287"/>
      <c r="N96" s="287"/>
      <c r="O96" s="287"/>
      <c r="P96" s="287"/>
      <c r="Q96" s="287"/>
      <c r="R96" s="287"/>
      <c r="S96" s="1149"/>
      <c r="T96" s="287">
        <v>0</v>
      </c>
      <c r="U96" s="287">
        <v>0</v>
      </c>
      <c r="V96" s="287">
        <v>0</v>
      </c>
      <c r="W96" s="287"/>
      <c r="X96" s="287"/>
      <c r="Y96" s="287"/>
      <c r="Z96" s="287"/>
      <c r="AA96" s="287"/>
      <c r="AB96" s="287"/>
      <c r="AC96" s="287"/>
      <c r="AD96" s="287"/>
      <c r="AE96" s="287"/>
      <c r="AF96" s="1149"/>
      <c r="AG96" s="1150"/>
      <c r="AH96" s="970"/>
      <c r="AI96" s="970"/>
      <c r="AJ96" s="1151"/>
      <c r="AK96" s="1152"/>
      <c r="AL96" s="970"/>
      <c r="AM96" s="970"/>
      <c r="AN96" s="1153"/>
      <c r="AO96" s="1153"/>
      <c r="AP96" s="1153"/>
      <c r="AQ96" s="970"/>
      <c r="AR96" s="1154"/>
      <c r="AS96" s="1155"/>
      <c r="AT96" s="1154"/>
      <c r="AU96" s="1155"/>
      <c r="AV96" s="1154"/>
      <c r="AW96" s="1155"/>
      <c r="AX96" s="1153"/>
      <c r="AY96" s="1156"/>
    </row>
    <row r="97" spans="1:51" s="36" customFormat="1" ht="12" customHeight="1" x14ac:dyDescent="0.25">
      <c r="A97" s="965"/>
      <c r="B97" s="1197"/>
      <c r="C97" s="1152"/>
      <c r="D97" s="88" t="s">
        <v>4</v>
      </c>
      <c r="E97" s="285">
        <v>3256130</v>
      </c>
      <c r="F97" s="285">
        <v>3256130</v>
      </c>
      <c r="G97" s="290">
        <v>3256130</v>
      </c>
      <c r="H97" s="1157">
        <v>3256130</v>
      </c>
      <c r="I97" s="287">
        <v>3256130</v>
      </c>
      <c r="J97" s="287"/>
      <c r="K97" s="287"/>
      <c r="L97" s="287"/>
      <c r="M97" s="287"/>
      <c r="N97" s="287"/>
      <c r="O97" s="287"/>
      <c r="P97" s="287"/>
      <c r="Q97" s="287"/>
      <c r="R97" s="287"/>
      <c r="S97" s="1149"/>
      <c r="T97" s="287">
        <v>1301260</v>
      </c>
      <c r="U97" s="287">
        <v>2524504</v>
      </c>
      <c r="V97" s="287">
        <v>2732194</v>
      </c>
      <c r="W97" s="287"/>
      <c r="X97" s="287"/>
      <c r="Y97" s="287"/>
      <c r="Z97" s="287"/>
      <c r="AA97" s="287"/>
      <c r="AB97" s="287"/>
      <c r="AC97" s="287"/>
      <c r="AD97" s="287"/>
      <c r="AE97" s="287"/>
      <c r="AF97" s="1149"/>
      <c r="AG97" s="1150"/>
      <c r="AH97" s="970"/>
      <c r="AI97" s="970"/>
      <c r="AJ97" s="1151"/>
      <c r="AK97" s="1152"/>
      <c r="AL97" s="970"/>
      <c r="AM97" s="970"/>
      <c r="AN97" s="1153"/>
      <c r="AO97" s="1153"/>
      <c r="AP97" s="1153"/>
      <c r="AQ97" s="970"/>
      <c r="AR97" s="1154"/>
      <c r="AS97" s="1155"/>
      <c r="AT97" s="1154"/>
      <c r="AU97" s="1155"/>
      <c r="AV97" s="1154"/>
      <c r="AW97" s="1155"/>
      <c r="AX97" s="1153"/>
      <c r="AY97" s="1156"/>
    </row>
    <row r="98" spans="1:51" s="36" customFormat="1" ht="12" customHeight="1" x14ac:dyDescent="0.25">
      <c r="A98" s="965"/>
      <c r="B98" s="1197"/>
      <c r="C98" s="1152"/>
      <c r="D98" s="88" t="s">
        <v>43</v>
      </c>
      <c r="E98" s="285">
        <v>199</v>
      </c>
      <c r="F98" s="285">
        <v>199</v>
      </c>
      <c r="G98" s="290">
        <v>199</v>
      </c>
      <c r="H98" s="1157">
        <v>199</v>
      </c>
      <c r="I98" s="287">
        <v>199</v>
      </c>
      <c r="J98" s="287"/>
      <c r="K98" s="287"/>
      <c r="L98" s="287"/>
      <c r="M98" s="287"/>
      <c r="N98" s="287"/>
      <c r="O98" s="287"/>
      <c r="P98" s="287"/>
      <c r="Q98" s="287"/>
      <c r="R98" s="287"/>
      <c r="S98" s="1149"/>
      <c r="T98" s="287">
        <v>3</v>
      </c>
      <c r="U98" s="287">
        <v>19</v>
      </c>
      <c r="V98" s="287">
        <v>45</v>
      </c>
      <c r="W98" s="287"/>
      <c r="X98" s="287"/>
      <c r="Y98" s="287"/>
      <c r="Z98" s="287"/>
      <c r="AA98" s="287"/>
      <c r="AB98" s="287"/>
      <c r="AC98" s="287"/>
      <c r="AD98" s="287"/>
      <c r="AE98" s="287"/>
      <c r="AF98" s="1149"/>
      <c r="AG98" s="1150"/>
      <c r="AH98" s="970"/>
      <c r="AI98" s="970"/>
      <c r="AJ98" s="1151"/>
      <c r="AK98" s="1152"/>
      <c r="AL98" s="970"/>
      <c r="AM98" s="970"/>
      <c r="AN98" s="1153"/>
      <c r="AO98" s="1153"/>
      <c r="AP98" s="1153"/>
      <c r="AQ98" s="970"/>
      <c r="AR98" s="1154"/>
      <c r="AS98" s="1155"/>
      <c r="AT98" s="1154"/>
      <c r="AU98" s="1155"/>
      <c r="AV98" s="1154"/>
      <c r="AW98" s="1155"/>
      <c r="AX98" s="1153"/>
      <c r="AY98" s="1156"/>
    </row>
    <row r="99" spans="1:51" s="36" customFormat="1" ht="12" customHeight="1" thickBot="1" x14ac:dyDescent="0.3">
      <c r="A99" s="965"/>
      <c r="B99" s="1197"/>
      <c r="C99" s="1166"/>
      <c r="D99" s="91" t="s">
        <v>45</v>
      </c>
      <c r="E99" s="1158">
        <v>35108963</v>
      </c>
      <c r="F99" s="1158">
        <v>35108963</v>
      </c>
      <c r="G99" s="1159">
        <v>35108963</v>
      </c>
      <c r="H99" s="1160">
        <v>35108963</v>
      </c>
      <c r="I99" s="1161">
        <v>35108963</v>
      </c>
      <c r="J99" s="1161"/>
      <c r="K99" s="1161"/>
      <c r="L99" s="1161"/>
      <c r="M99" s="1161"/>
      <c r="N99" s="1162"/>
      <c r="O99" s="1162"/>
      <c r="P99" s="1162"/>
      <c r="Q99" s="1162"/>
      <c r="R99" s="1162"/>
      <c r="S99" s="1163"/>
      <c r="T99" s="1161">
        <v>38931405</v>
      </c>
      <c r="U99" s="1161">
        <v>40154649</v>
      </c>
      <c r="V99" s="1161">
        <v>40362339</v>
      </c>
      <c r="W99" s="1161"/>
      <c r="X99" s="1161"/>
      <c r="Y99" s="1161"/>
      <c r="Z99" s="1161"/>
      <c r="AA99" s="1161"/>
      <c r="AB99" s="1161"/>
      <c r="AC99" s="1161"/>
      <c r="AD99" s="1161"/>
      <c r="AE99" s="1161"/>
      <c r="AF99" s="1163"/>
      <c r="AG99" s="1164"/>
      <c r="AH99" s="971"/>
      <c r="AI99" s="971"/>
      <c r="AJ99" s="1165"/>
      <c r="AK99" s="1166"/>
      <c r="AL99" s="971"/>
      <c r="AM99" s="971"/>
      <c r="AN99" s="1167"/>
      <c r="AO99" s="1167"/>
      <c r="AP99" s="1167"/>
      <c r="AQ99" s="971"/>
      <c r="AR99" s="1168"/>
      <c r="AS99" s="1169"/>
      <c r="AT99" s="1168"/>
      <c r="AU99" s="1169"/>
      <c r="AV99" s="1168"/>
      <c r="AW99" s="1169"/>
      <c r="AX99" s="1167"/>
      <c r="AY99" s="1170"/>
    </row>
    <row r="100" spans="1:51" s="36" customFormat="1" ht="12" customHeight="1" x14ac:dyDescent="0.25">
      <c r="A100" s="965"/>
      <c r="B100" s="1197"/>
      <c r="C100" s="1144" t="s">
        <v>295</v>
      </c>
      <c r="D100" s="92" t="s">
        <v>41</v>
      </c>
      <c r="E100" s="1137">
        <v>653</v>
      </c>
      <c r="F100" s="1137">
        <v>653</v>
      </c>
      <c r="G100" s="1138">
        <v>653</v>
      </c>
      <c r="H100" s="1139">
        <v>653</v>
      </c>
      <c r="I100" s="1140">
        <v>653</v>
      </c>
      <c r="J100" s="1140"/>
      <c r="K100" s="1140"/>
      <c r="L100" s="1140"/>
      <c r="M100" s="1140"/>
      <c r="N100" s="1140"/>
      <c r="O100" s="1140"/>
      <c r="P100" s="1140"/>
      <c r="Q100" s="1140"/>
      <c r="R100" s="1140"/>
      <c r="S100" s="1141"/>
      <c r="T100" s="1140">
        <v>11</v>
      </c>
      <c r="U100" s="1140">
        <v>64</v>
      </c>
      <c r="V100" s="1140">
        <v>125</v>
      </c>
      <c r="W100" s="1140"/>
      <c r="X100" s="1140"/>
      <c r="Y100" s="1140"/>
      <c r="Z100" s="1140"/>
      <c r="AA100" s="1140"/>
      <c r="AB100" s="1140"/>
      <c r="AC100" s="1140"/>
      <c r="AD100" s="1140"/>
      <c r="AE100" s="1140"/>
      <c r="AF100" s="1141"/>
      <c r="AG100" s="1142" t="s">
        <v>295</v>
      </c>
      <c r="AH100" s="969" t="s">
        <v>69</v>
      </c>
      <c r="AI100" s="969" t="s">
        <v>69</v>
      </c>
      <c r="AJ100" s="1143" t="s">
        <v>399</v>
      </c>
      <c r="AK100" s="1144" t="s">
        <v>295</v>
      </c>
      <c r="AL100" s="969" t="s">
        <v>69</v>
      </c>
      <c r="AM100" s="969" t="s">
        <v>277</v>
      </c>
      <c r="AN100" s="1145">
        <v>255123</v>
      </c>
      <c r="AO100" s="1145">
        <v>125963</v>
      </c>
      <c r="AP100" s="1145">
        <v>129160</v>
      </c>
      <c r="AQ100" s="969" t="s">
        <v>69</v>
      </c>
      <c r="AR100" s="1146" t="s">
        <v>278</v>
      </c>
      <c r="AS100" s="1147">
        <v>255123</v>
      </c>
      <c r="AT100" s="1146" t="s">
        <v>278</v>
      </c>
      <c r="AU100" s="1147">
        <v>255123</v>
      </c>
      <c r="AV100" s="1146" t="s">
        <v>279</v>
      </c>
      <c r="AW100" s="1147">
        <v>255123</v>
      </c>
      <c r="AX100" s="1145">
        <v>255123</v>
      </c>
      <c r="AY100" s="1148"/>
    </row>
    <row r="101" spans="1:51" s="36" customFormat="1" ht="12" customHeight="1" x14ac:dyDescent="0.25">
      <c r="A101" s="965"/>
      <c r="B101" s="1197"/>
      <c r="C101" s="1152"/>
      <c r="D101" s="88" t="s">
        <v>3</v>
      </c>
      <c r="E101" s="90">
        <v>104345487</v>
      </c>
      <c r="F101" s="90">
        <v>104345487</v>
      </c>
      <c r="G101" s="134">
        <v>104345487</v>
      </c>
      <c r="H101" s="299">
        <v>104345487</v>
      </c>
      <c r="I101" s="271">
        <v>104345487</v>
      </c>
      <c r="J101" s="271"/>
      <c r="K101" s="271"/>
      <c r="L101" s="271"/>
      <c r="M101" s="271"/>
      <c r="N101" s="89"/>
      <c r="O101" s="89"/>
      <c r="P101" s="89"/>
      <c r="Q101" s="89"/>
      <c r="R101" s="89"/>
      <c r="S101" s="1149"/>
      <c r="T101" s="287">
        <v>104528180</v>
      </c>
      <c r="U101" s="271">
        <v>104528180</v>
      </c>
      <c r="V101" s="271">
        <v>104528180</v>
      </c>
      <c r="W101" s="271"/>
      <c r="X101" s="271"/>
      <c r="Y101" s="271"/>
      <c r="Z101" s="271"/>
      <c r="AA101" s="271"/>
      <c r="AB101" s="271"/>
      <c r="AC101" s="271"/>
      <c r="AD101" s="271"/>
      <c r="AE101" s="271"/>
      <c r="AF101" s="1149"/>
      <c r="AG101" s="1150"/>
      <c r="AH101" s="970"/>
      <c r="AI101" s="970"/>
      <c r="AJ101" s="1151"/>
      <c r="AK101" s="1152"/>
      <c r="AL101" s="970"/>
      <c r="AM101" s="970"/>
      <c r="AN101" s="1153"/>
      <c r="AO101" s="1153"/>
      <c r="AP101" s="1153"/>
      <c r="AQ101" s="970"/>
      <c r="AR101" s="1154"/>
      <c r="AS101" s="1155"/>
      <c r="AT101" s="1154"/>
      <c r="AU101" s="1155"/>
      <c r="AV101" s="1154"/>
      <c r="AW101" s="1155"/>
      <c r="AX101" s="1153"/>
      <c r="AY101" s="1156"/>
    </row>
    <row r="102" spans="1:51" s="36" customFormat="1" ht="12" customHeight="1" x14ac:dyDescent="0.25">
      <c r="A102" s="965"/>
      <c r="B102" s="1197"/>
      <c r="C102" s="1152"/>
      <c r="D102" s="88" t="s">
        <v>42</v>
      </c>
      <c r="E102" s="285">
        <v>0</v>
      </c>
      <c r="F102" s="285">
        <v>0</v>
      </c>
      <c r="G102" s="290">
        <v>0</v>
      </c>
      <c r="H102" s="1157">
        <v>0</v>
      </c>
      <c r="I102" s="287">
        <v>0</v>
      </c>
      <c r="J102" s="287"/>
      <c r="K102" s="287"/>
      <c r="L102" s="287"/>
      <c r="M102" s="287"/>
      <c r="N102" s="287"/>
      <c r="O102" s="287"/>
      <c r="P102" s="287"/>
      <c r="Q102" s="287"/>
      <c r="R102" s="287"/>
      <c r="S102" s="1149"/>
      <c r="T102" s="287">
        <v>0</v>
      </c>
      <c r="U102" s="287">
        <v>0</v>
      </c>
      <c r="V102" s="287">
        <v>0</v>
      </c>
      <c r="W102" s="287"/>
      <c r="X102" s="287"/>
      <c r="Y102" s="287"/>
      <c r="Z102" s="287"/>
      <c r="AA102" s="287"/>
      <c r="AB102" s="287"/>
      <c r="AC102" s="287"/>
      <c r="AD102" s="287"/>
      <c r="AE102" s="287"/>
      <c r="AF102" s="1149"/>
      <c r="AG102" s="1150"/>
      <c r="AH102" s="970"/>
      <c r="AI102" s="970"/>
      <c r="AJ102" s="1151"/>
      <c r="AK102" s="1152"/>
      <c r="AL102" s="970"/>
      <c r="AM102" s="970"/>
      <c r="AN102" s="1153"/>
      <c r="AO102" s="1153"/>
      <c r="AP102" s="1153"/>
      <c r="AQ102" s="970"/>
      <c r="AR102" s="1154"/>
      <c r="AS102" s="1155"/>
      <c r="AT102" s="1154"/>
      <c r="AU102" s="1155"/>
      <c r="AV102" s="1154"/>
      <c r="AW102" s="1155"/>
      <c r="AX102" s="1153"/>
      <c r="AY102" s="1156"/>
    </row>
    <row r="103" spans="1:51" s="36" customFormat="1" ht="12" customHeight="1" x14ac:dyDescent="0.25">
      <c r="A103" s="965"/>
      <c r="B103" s="1197"/>
      <c r="C103" s="1152"/>
      <c r="D103" s="88" t="s">
        <v>4</v>
      </c>
      <c r="E103" s="285">
        <v>10666634</v>
      </c>
      <c r="F103" s="285">
        <v>10666634</v>
      </c>
      <c r="G103" s="290">
        <v>10666634</v>
      </c>
      <c r="H103" s="1157">
        <v>10666634</v>
      </c>
      <c r="I103" s="287">
        <v>10666634</v>
      </c>
      <c r="J103" s="287"/>
      <c r="K103" s="287"/>
      <c r="L103" s="287"/>
      <c r="M103" s="287"/>
      <c r="N103" s="287"/>
      <c r="O103" s="287"/>
      <c r="P103" s="287"/>
      <c r="Q103" s="287"/>
      <c r="R103" s="287"/>
      <c r="S103" s="1149"/>
      <c r="T103" s="287">
        <v>4262750</v>
      </c>
      <c r="U103" s="287">
        <v>8269928</v>
      </c>
      <c r="V103" s="287">
        <v>8950292</v>
      </c>
      <c r="W103" s="287"/>
      <c r="X103" s="287"/>
      <c r="Y103" s="287"/>
      <c r="Z103" s="287"/>
      <c r="AA103" s="287"/>
      <c r="AB103" s="287"/>
      <c r="AC103" s="287"/>
      <c r="AD103" s="287"/>
      <c r="AE103" s="287"/>
      <c r="AF103" s="1149"/>
      <c r="AG103" s="1150"/>
      <c r="AH103" s="970"/>
      <c r="AI103" s="970"/>
      <c r="AJ103" s="1151"/>
      <c r="AK103" s="1152"/>
      <c r="AL103" s="970"/>
      <c r="AM103" s="970"/>
      <c r="AN103" s="1153"/>
      <c r="AO103" s="1153"/>
      <c r="AP103" s="1153"/>
      <c r="AQ103" s="970"/>
      <c r="AR103" s="1154"/>
      <c r="AS103" s="1155"/>
      <c r="AT103" s="1154"/>
      <c r="AU103" s="1155"/>
      <c r="AV103" s="1154"/>
      <c r="AW103" s="1155"/>
      <c r="AX103" s="1153"/>
      <c r="AY103" s="1156"/>
    </row>
    <row r="104" spans="1:51" s="36" customFormat="1" ht="12" customHeight="1" x14ac:dyDescent="0.25">
      <c r="A104" s="965"/>
      <c r="B104" s="1197"/>
      <c r="C104" s="1152"/>
      <c r="D104" s="88" t="s">
        <v>43</v>
      </c>
      <c r="E104" s="285">
        <v>653</v>
      </c>
      <c r="F104" s="285">
        <v>653</v>
      </c>
      <c r="G104" s="290">
        <v>653</v>
      </c>
      <c r="H104" s="1157">
        <v>653</v>
      </c>
      <c r="I104" s="287">
        <v>653</v>
      </c>
      <c r="J104" s="287"/>
      <c r="K104" s="287"/>
      <c r="L104" s="287"/>
      <c r="M104" s="287"/>
      <c r="N104" s="287"/>
      <c r="O104" s="287"/>
      <c r="P104" s="287"/>
      <c r="Q104" s="287"/>
      <c r="R104" s="287"/>
      <c r="S104" s="1149"/>
      <c r="T104" s="287">
        <v>11</v>
      </c>
      <c r="U104" s="287">
        <v>64</v>
      </c>
      <c r="V104" s="287">
        <v>125</v>
      </c>
      <c r="W104" s="287"/>
      <c r="X104" s="287"/>
      <c r="Y104" s="287"/>
      <c r="Z104" s="287"/>
      <c r="AA104" s="287"/>
      <c r="AB104" s="287"/>
      <c r="AC104" s="287"/>
      <c r="AD104" s="287"/>
      <c r="AE104" s="287"/>
      <c r="AF104" s="1149"/>
      <c r="AG104" s="1150"/>
      <c r="AH104" s="970"/>
      <c r="AI104" s="970"/>
      <c r="AJ104" s="1151"/>
      <c r="AK104" s="1152"/>
      <c r="AL104" s="970"/>
      <c r="AM104" s="970"/>
      <c r="AN104" s="1153"/>
      <c r="AO104" s="1153"/>
      <c r="AP104" s="1153"/>
      <c r="AQ104" s="970"/>
      <c r="AR104" s="1154"/>
      <c r="AS104" s="1155"/>
      <c r="AT104" s="1154"/>
      <c r="AU104" s="1155"/>
      <c r="AV104" s="1154"/>
      <c r="AW104" s="1155"/>
      <c r="AX104" s="1153"/>
      <c r="AY104" s="1156"/>
    </row>
    <row r="105" spans="1:51" s="36" customFormat="1" ht="12" customHeight="1" thickBot="1" x14ac:dyDescent="0.3">
      <c r="A105" s="965"/>
      <c r="B105" s="1197"/>
      <c r="C105" s="1166"/>
      <c r="D105" s="91" t="s">
        <v>45</v>
      </c>
      <c r="E105" s="1158">
        <v>115012121</v>
      </c>
      <c r="F105" s="1158">
        <v>115012121</v>
      </c>
      <c r="G105" s="1159">
        <v>115012121</v>
      </c>
      <c r="H105" s="1160">
        <v>115012121</v>
      </c>
      <c r="I105" s="1161">
        <v>115012121</v>
      </c>
      <c r="J105" s="1161"/>
      <c r="K105" s="1161"/>
      <c r="L105" s="1161"/>
      <c r="M105" s="1161"/>
      <c r="N105" s="1162"/>
      <c r="O105" s="1162"/>
      <c r="P105" s="1162"/>
      <c r="Q105" s="1162"/>
      <c r="R105" s="1162"/>
      <c r="S105" s="1163"/>
      <c r="T105" s="1161">
        <v>108790930</v>
      </c>
      <c r="U105" s="1161">
        <v>112798108</v>
      </c>
      <c r="V105" s="1161">
        <v>113478472</v>
      </c>
      <c r="W105" s="1161"/>
      <c r="X105" s="1161"/>
      <c r="Y105" s="1161"/>
      <c r="Z105" s="1161"/>
      <c r="AA105" s="1161"/>
      <c r="AB105" s="1161"/>
      <c r="AC105" s="1161"/>
      <c r="AD105" s="1161"/>
      <c r="AE105" s="1161"/>
      <c r="AF105" s="1163"/>
      <c r="AG105" s="1164"/>
      <c r="AH105" s="971"/>
      <c r="AI105" s="971"/>
      <c r="AJ105" s="1165"/>
      <c r="AK105" s="1166"/>
      <c r="AL105" s="971"/>
      <c r="AM105" s="971"/>
      <c r="AN105" s="1167"/>
      <c r="AO105" s="1167"/>
      <c r="AP105" s="1167"/>
      <c r="AQ105" s="971"/>
      <c r="AR105" s="1168"/>
      <c r="AS105" s="1169"/>
      <c r="AT105" s="1168"/>
      <c r="AU105" s="1169"/>
      <c r="AV105" s="1168"/>
      <c r="AW105" s="1169"/>
      <c r="AX105" s="1167"/>
      <c r="AY105" s="1170"/>
    </row>
    <row r="106" spans="1:51" s="36" customFormat="1" ht="12" customHeight="1" x14ac:dyDescent="0.25">
      <c r="A106" s="965"/>
      <c r="B106" s="1197"/>
      <c r="C106" s="1144" t="s">
        <v>296</v>
      </c>
      <c r="D106" s="92" t="s">
        <v>41</v>
      </c>
      <c r="E106" s="1137">
        <v>127</v>
      </c>
      <c r="F106" s="1137">
        <v>127</v>
      </c>
      <c r="G106" s="1138">
        <v>127</v>
      </c>
      <c r="H106" s="1139">
        <v>127</v>
      </c>
      <c r="I106" s="1140">
        <v>127</v>
      </c>
      <c r="J106" s="1140"/>
      <c r="K106" s="1140"/>
      <c r="L106" s="1140"/>
      <c r="M106" s="1140"/>
      <c r="N106" s="1140"/>
      <c r="O106" s="1140"/>
      <c r="P106" s="1140"/>
      <c r="Q106" s="1140"/>
      <c r="R106" s="1140"/>
      <c r="S106" s="1141"/>
      <c r="T106" s="1140">
        <v>0</v>
      </c>
      <c r="U106" s="1140">
        <v>5</v>
      </c>
      <c r="V106" s="1140">
        <v>26</v>
      </c>
      <c r="W106" s="1140"/>
      <c r="X106" s="1140"/>
      <c r="Y106" s="1140"/>
      <c r="Z106" s="1140"/>
      <c r="AA106" s="1140"/>
      <c r="AB106" s="1140"/>
      <c r="AC106" s="1140"/>
      <c r="AD106" s="1140"/>
      <c r="AE106" s="1140"/>
      <c r="AF106" s="1141"/>
      <c r="AG106" s="1142" t="s">
        <v>296</v>
      </c>
      <c r="AH106" s="969" t="s">
        <v>69</v>
      </c>
      <c r="AI106" s="969" t="s">
        <v>69</v>
      </c>
      <c r="AJ106" s="1143" t="s">
        <v>399</v>
      </c>
      <c r="AK106" s="1144" t="s">
        <v>296</v>
      </c>
      <c r="AL106" s="969" t="s">
        <v>69</v>
      </c>
      <c r="AM106" s="969" t="s">
        <v>277</v>
      </c>
      <c r="AN106" s="1145">
        <v>18143</v>
      </c>
      <c r="AO106" s="1145">
        <v>9292</v>
      </c>
      <c r="AP106" s="1145">
        <v>8851</v>
      </c>
      <c r="AQ106" s="969" t="s">
        <v>69</v>
      </c>
      <c r="AR106" s="1146" t="s">
        <v>278</v>
      </c>
      <c r="AS106" s="1147">
        <v>18143</v>
      </c>
      <c r="AT106" s="1146" t="s">
        <v>278</v>
      </c>
      <c r="AU106" s="1147">
        <v>18143</v>
      </c>
      <c r="AV106" s="1146" t="s">
        <v>279</v>
      </c>
      <c r="AW106" s="1147">
        <v>18143</v>
      </c>
      <c r="AX106" s="1145">
        <v>18143</v>
      </c>
      <c r="AY106" s="1148"/>
    </row>
    <row r="107" spans="1:51" s="36" customFormat="1" ht="12" customHeight="1" x14ac:dyDescent="0.25">
      <c r="A107" s="965"/>
      <c r="B107" s="1197"/>
      <c r="C107" s="1152"/>
      <c r="D107" s="88" t="s">
        <v>3</v>
      </c>
      <c r="E107" s="90">
        <v>20319911</v>
      </c>
      <c r="F107" s="90">
        <v>20319911</v>
      </c>
      <c r="G107" s="134">
        <v>20319911</v>
      </c>
      <c r="H107" s="299">
        <v>20319911</v>
      </c>
      <c r="I107" s="271">
        <v>20319911</v>
      </c>
      <c r="J107" s="271"/>
      <c r="K107" s="271"/>
      <c r="L107" s="271"/>
      <c r="M107" s="271"/>
      <c r="N107" s="89"/>
      <c r="O107" s="89"/>
      <c r="P107" s="89"/>
      <c r="Q107" s="89"/>
      <c r="R107" s="89"/>
      <c r="S107" s="1149"/>
      <c r="T107" s="287">
        <v>21741861</v>
      </c>
      <c r="U107" s="271">
        <v>21741861</v>
      </c>
      <c r="V107" s="271">
        <v>21741861</v>
      </c>
      <c r="W107" s="271"/>
      <c r="X107" s="271"/>
      <c r="Y107" s="271"/>
      <c r="Z107" s="271"/>
      <c r="AA107" s="271"/>
      <c r="AB107" s="271"/>
      <c r="AC107" s="271"/>
      <c r="AD107" s="271"/>
      <c r="AE107" s="271"/>
      <c r="AF107" s="1149"/>
      <c r="AG107" s="1150"/>
      <c r="AH107" s="970"/>
      <c r="AI107" s="970"/>
      <c r="AJ107" s="1151"/>
      <c r="AK107" s="1152"/>
      <c r="AL107" s="970"/>
      <c r="AM107" s="970"/>
      <c r="AN107" s="1153"/>
      <c r="AO107" s="1153"/>
      <c r="AP107" s="1153"/>
      <c r="AQ107" s="970"/>
      <c r="AR107" s="1154"/>
      <c r="AS107" s="1155"/>
      <c r="AT107" s="1154"/>
      <c r="AU107" s="1155"/>
      <c r="AV107" s="1154"/>
      <c r="AW107" s="1155"/>
      <c r="AX107" s="1153"/>
      <c r="AY107" s="1156"/>
    </row>
    <row r="108" spans="1:51" s="36" customFormat="1" ht="12" customHeight="1" x14ac:dyDescent="0.25">
      <c r="A108" s="965"/>
      <c r="B108" s="1197"/>
      <c r="C108" s="1152"/>
      <c r="D108" s="88" t="s">
        <v>42</v>
      </c>
      <c r="E108" s="285">
        <v>0</v>
      </c>
      <c r="F108" s="285">
        <v>0</v>
      </c>
      <c r="G108" s="290">
        <v>0</v>
      </c>
      <c r="H108" s="1157">
        <v>0</v>
      </c>
      <c r="I108" s="287">
        <v>0</v>
      </c>
      <c r="J108" s="287"/>
      <c r="K108" s="287"/>
      <c r="L108" s="287"/>
      <c r="M108" s="287"/>
      <c r="N108" s="287"/>
      <c r="O108" s="287"/>
      <c r="P108" s="287"/>
      <c r="Q108" s="287"/>
      <c r="R108" s="287"/>
      <c r="S108" s="1149"/>
      <c r="T108" s="287">
        <v>0</v>
      </c>
      <c r="U108" s="287">
        <v>0</v>
      </c>
      <c r="V108" s="287">
        <v>0</v>
      </c>
      <c r="W108" s="287"/>
      <c r="X108" s="287"/>
      <c r="Y108" s="287"/>
      <c r="Z108" s="287"/>
      <c r="AA108" s="287"/>
      <c r="AB108" s="287"/>
      <c r="AC108" s="287"/>
      <c r="AD108" s="287"/>
      <c r="AE108" s="287"/>
      <c r="AF108" s="1149"/>
      <c r="AG108" s="1150"/>
      <c r="AH108" s="970"/>
      <c r="AI108" s="970"/>
      <c r="AJ108" s="1151"/>
      <c r="AK108" s="1152"/>
      <c r="AL108" s="970"/>
      <c r="AM108" s="970"/>
      <c r="AN108" s="1153"/>
      <c r="AO108" s="1153"/>
      <c r="AP108" s="1153"/>
      <c r="AQ108" s="970"/>
      <c r="AR108" s="1154"/>
      <c r="AS108" s="1155"/>
      <c r="AT108" s="1154"/>
      <c r="AU108" s="1155"/>
      <c r="AV108" s="1154"/>
      <c r="AW108" s="1155"/>
      <c r="AX108" s="1153"/>
      <c r="AY108" s="1156"/>
    </row>
    <row r="109" spans="1:51" s="36" customFormat="1" ht="12" customHeight="1" x14ac:dyDescent="0.25">
      <c r="A109" s="965"/>
      <c r="B109" s="1197"/>
      <c r="C109" s="1152"/>
      <c r="D109" s="88" t="s">
        <v>4</v>
      </c>
      <c r="E109" s="285">
        <v>2077187</v>
      </c>
      <c r="F109" s="285">
        <v>2077187</v>
      </c>
      <c r="G109" s="290">
        <v>2077187</v>
      </c>
      <c r="H109" s="1157">
        <v>2077187</v>
      </c>
      <c r="I109" s="287">
        <v>2077187</v>
      </c>
      <c r="J109" s="287"/>
      <c r="K109" s="287"/>
      <c r="L109" s="287"/>
      <c r="M109" s="287"/>
      <c r="N109" s="287"/>
      <c r="O109" s="287"/>
      <c r="P109" s="287"/>
      <c r="Q109" s="287"/>
      <c r="R109" s="287"/>
      <c r="S109" s="1149"/>
      <c r="T109" s="287">
        <v>830114</v>
      </c>
      <c r="U109" s="287">
        <v>1610460</v>
      </c>
      <c r="V109" s="287">
        <v>1742952</v>
      </c>
      <c r="W109" s="287"/>
      <c r="X109" s="287"/>
      <c r="Y109" s="287"/>
      <c r="Z109" s="287"/>
      <c r="AA109" s="287"/>
      <c r="AB109" s="287"/>
      <c r="AC109" s="287"/>
      <c r="AD109" s="287"/>
      <c r="AE109" s="287"/>
      <c r="AF109" s="1149"/>
      <c r="AG109" s="1150"/>
      <c r="AH109" s="970"/>
      <c r="AI109" s="970"/>
      <c r="AJ109" s="1151"/>
      <c r="AK109" s="1152"/>
      <c r="AL109" s="970"/>
      <c r="AM109" s="970"/>
      <c r="AN109" s="1153"/>
      <c r="AO109" s="1153"/>
      <c r="AP109" s="1153"/>
      <c r="AQ109" s="970"/>
      <c r="AR109" s="1154"/>
      <c r="AS109" s="1155"/>
      <c r="AT109" s="1154"/>
      <c r="AU109" s="1155"/>
      <c r="AV109" s="1154"/>
      <c r="AW109" s="1155"/>
      <c r="AX109" s="1153"/>
      <c r="AY109" s="1156"/>
    </row>
    <row r="110" spans="1:51" s="36" customFormat="1" ht="12" customHeight="1" x14ac:dyDescent="0.25">
      <c r="A110" s="965"/>
      <c r="B110" s="1197"/>
      <c r="C110" s="1152"/>
      <c r="D110" s="88" t="s">
        <v>43</v>
      </c>
      <c r="E110" s="285">
        <v>127</v>
      </c>
      <c r="F110" s="285">
        <v>127</v>
      </c>
      <c r="G110" s="290">
        <v>127</v>
      </c>
      <c r="H110" s="1157">
        <v>127</v>
      </c>
      <c r="I110" s="287">
        <v>127</v>
      </c>
      <c r="J110" s="287"/>
      <c r="K110" s="287"/>
      <c r="L110" s="287"/>
      <c r="M110" s="287"/>
      <c r="N110" s="287"/>
      <c r="O110" s="287"/>
      <c r="P110" s="287"/>
      <c r="Q110" s="287"/>
      <c r="R110" s="287"/>
      <c r="S110" s="1149"/>
      <c r="T110" s="287">
        <v>0</v>
      </c>
      <c r="U110" s="287">
        <v>5</v>
      </c>
      <c r="V110" s="287">
        <v>26</v>
      </c>
      <c r="W110" s="287"/>
      <c r="X110" s="287"/>
      <c r="Y110" s="287"/>
      <c r="Z110" s="287"/>
      <c r="AA110" s="287"/>
      <c r="AB110" s="287"/>
      <c r="AC110" s="287"/>
      <c r="AD110" s="287"/>
      <c r="AE110" s="287"/>
      <c r="AF110" s="1149"/>
      <c r="AG110" s="1150"/>
      <c r="AH110" s="970"/>
      <c r="AI110" s="970"/>
      <c r="AJ110" s="1151"/>
      <c r="AK110" s="1152"/>
      <c r="AL110" s="970"/>
      <c r="AM110" s="970"/>
      <c r="AN110" s="1153"/>
      <c r="AO110" s="1153"/>
      <c r="AP110" s="1153"/>
      <c r="AQ110" s="970"/>
      <c r="AR110" s="1154"/>
      <c r="AS110" s="1155"/>
      <c r="AT110" s="1154"/>
      <c r="AU110" s="1155"/>
      <c r="AV110" s="1154"/>
      <c r="AW110" s="1155"/>
      <c r="AX110" s="1153"/>
      <c r="AY110" s="1156"/>
    </row>
    <row r="111" spans="1:51" s="36" customFormat="1" ht="12" customHeight="1" thickBot="1" x14ac:dyDescent="0.3">
      <c r="A111" s="965"/>
      <c r="B111" s="1197"/>
      <c r="C111" s="1166"/>
      <c r="D111" s="91" t="s">
        <v>45</v>
      </c>
      <c r="E111" s="1158">
        <v>22397098</v>
      </c>
      <c r="F111" s="1158">
        <v>22397098</v>
      </c>
      <c r="G111" s="1159">
        <v>22397098</v>
      </c>
      <c r="H111" s="1160">
        <v>22397098</v>
      </c>
      <c r="I111" s="1161">
        <v>22397098</v>
      </c>
      <c r="J111" s="1161"/>
      <c r="K111" s="1161"/>
      <c r="L111" s="1161"/>
      <c r="M111" s="1161"/>
      <c r="N111" s="1162"/>
      <c r="O111" s="1162"/>
      <c r="P111" s="1162"/>
      <c r="Q111" s="1162"/>
      <c r="R111" s="1162"/>
      <c r="S111" s="1163"/>
      <c r="T111" s="1161">
        <v>22571975</v>
      </c>
      <c r="U111" s="1161">
        <v>23352321</v>
      </c>
      <c r="V111" s="1161">
        <v>23484813</v>
      </c>
      <c r="W111" s="1161"/>
      <c r="X111" s="1161"/>
      <c r="Y111" s="1161"/>
      <c r="Z111" s="1161"/>
      <c r="AA111" s="1161"/>
      <c r="AB111" s="1161"/>
      <c r="AC111" s="1161"/>
      <c r="AD111" s="1161"/>
      <c r="AE111" s="1161"/>
      <c r="AF111" s="1163"/>
      <c r="AG111" s="1164"/>
      <c r="AH111" s="971"/>
      <c r="AI111" s="971"/>
      <c r="AJ111" s="1165"/>
      <c r="AK111" s="1166"/>
      <c r="AL111" s="971"/>
      <c r="AM111" s="971"/>
      <c r="AN111" s="1167"/>
      <c r="AO111" s="1167"/>
      <c r="AP111" s="1167"/>
      <c r="AQ111" s="971"/>
      <c r="AR111" s="1168"/>
      <c r="AS111" s="1169"/>
      <c r="AT111" s="1168"/>
      <c r="AU111" s="1169"/>
      <c r="AV111" s="1168"/>
      <c r="AW111" s="1169"/>
      <c r="AX111" s="1167"/>
      <c r="AY111" s="1170"/>
    </row>
    <row r="112" spans="1:51" s="36" customFormat="1" ht="12" customHeight="1" x14ac:dyDescent="0.25">
      <c r="A112" s="965"/>
      <c r="B112" s="1197"/>
      <c r="C112" s="1144" t="s">
        <v>297</v>
      </c>
      <c r="D112" s="92" t="s">
        <v>41</v>
      </c>
      <c r="E112" s="1137">
        <v>420</v>
      </c>
      <c r="F112" s="1137">
        <v>420</v>
      </c>
      <c r="G112" s="1138">
        <v>420</v>
      </c>
      <c r="H112" s="1139">
        <v>420</v>
      </c>
      <c r="I112" s="1140">
        <v>420</v>
      </c>
      <c r="J112" s="1140"/>
      <c r="K112" s="1140"/>
      <c r="L112" s="1140"/>
      <c r="M112" s="1140"/>
      <c r="N112" s="1140"/>
      <c r="O112" s="1140"/>
      <c r="P112" s="1140"/>
      <c r="Q112" s="1140"/>
      <c r="R112" s="1140"/>
      <c r="S112" s="1141"/>
      <c r="T112" s="1140">
        <v>2</v>
      </c>
      <c r="U112" s="1140">
        <v>29</v>
      </c>
      <c r="V112" s="1140">
        <v>71</v>
      </c>
      <c r="W112" s="1140"/>
      <c r="X112" s="1140"/>
      <c r="Y112" s="1140"/>
      <c r="Z112" s="1140"/>
      <c r="AA112" s="1140"/>
      <c r="AB112" s="1140"/>
      <c r="AC112" s="1140"/>
      <c r="AD112" s="1140"/>
      <c r="AE112" s="1140"/>
      <c r="AF112" s="1141"/>
      <c r="AG112" s="1142" t="s">
        <v>297</v>
      </c>
      <c r="AH112" s="969" t="s">
        <v>69</v>
      </c>
      <c r="AI112" s="969" t="s">
        <v>69</v>
      </c>
      <c r="AJ112" s="1143" t="s">
        <v>399</v>
      </c>
      <c r="AK112" s="1144" t="s">
        <v>297</v>
      </c>
      <c r="AL112" s="969" t="s">
        <v>69</v>
      </c>
      <c r="AM112" s="969" t="s">
        <v>277</v>
      </c>
      <c r="AN112" s="1145">
        <v>386696</v>
      </c>
      <c r="AO112" s="1145">
        <v>190516</v>
      </c>
      <c r="AP112" s="1145">
        <v>196180</v>
      </c>
      <c r="AQ112" s="969" t="s">
        <v>69</v>
      </c>
      <c r="AR112" s="1146" t="s">
        <v>278</v>
      </c>
      <c r="AS112" s="1147">
        <v>386696</v>
      </c>
      <c r="AT112" s="1146" t="s">
        <v>278</v>
      </c>
      <c r="AU112" s="1147">
        <v>386696</v>
      </c>
      <c r="AV112" s="1146" t="s">
        <v>279</v>
      </c>
      <c r="AW112" s="1147">
        <v>386696</v>
      </c>
      <c r="AX112" s="1145">
        <v>386696</v>
      </c>
      <c r="AY112" s="1148"/>
    </row>
    <row r="113" spans="1:51" s="36" customFormat="1" ht="12" customHeight="1" x14ac:dyDescent="0.25">
      <c r="A113" s="965"/>
      <c r="B113" s="1197"/>
      <c r="C113" s="1152"/>
      <c r="D113" s="88" t="s">
        <v>3</v>
      </c>
      <c r="E113" s="90">
        <v>67183849</v>
      </c>
      <c r="F113" s="90">
        <v>67183849</v>
      </c>
      <c r="G113" s="134">
        <v>67183849</v>
      </c>
      <c r="H113" s="299">
        <v>67183849</v>
      </c>
      <c r="I113" s="271">
        <v>67183849</v>
      </c>
      <c r="J113" s="271"/>
      <c r="K113" s="271"/>
      <c r="L113" s="271"/>
      <c r="M113" s="271"/>
      <c r="N113" s="89"/>
      <c r="O113" s="89"/>
      <c r="P113" s="89"/>
      <c r="Q113" s="89"/>
      <c r="R113" s="89"/>
      <c r="S113" s="1149"/>
      <c r="T113" s="287">
        <v>59372006</v>
      </c>
      <c r="U113" s="271">
        <v>59372006</v>
      </c>
      <c r="V113" s="271">
        <v>59372006</v>
      </c>
      <c r="W113" s="271"/>
      <c r="X113" s="271"/>
      <c r="Y113" s="271"/>
      <c r="Z113" s="271"/>
      <c r="AA113" s="271"/>
      <c r="AB113" s="271"/>
      <c r="AC113" s="271"/>
      <c r="AD113" s="271"/>
      <c r="AE113" s="271"/>
      <c r="AF113" s="1149"/>
      <c r="AG113" s="1150"/>
      <c r="AH113" s="970"/>
      <c r="AI113" s="970"/>
      <c r="AJ113" s="1151"/>
      <c r="AK113" s="1152"/>
      <c r="AL113" s="970"/>
      <c r="AM113" s="970"/>
      <c r="AN113" s="1153"/>
      <c r="AO113" s="1153"/>
      <c r="AP113" s="1153"/>
      <c r="AQ113" s="970"/>
      <c r="AR113" s="1154"/>
      <c r="AS113" s="1155"/>
      <c r="AT113" s="1154"/>
      <c r="AU113" s="1155"/>
      <c r="AV113" s="1154"/>
      <c r="AW113" s="1155"/>
      <c r="AX113" s="1153"/>
      <c r="AY113" s="1156"/>
    </row>
    <row r="114" spans="1:51" s="36" customFormat="1" ht="12" customHeight="1" x14ac:dyDescent="0.25">
      <c r="A114" s="965"/>
      <c r="B114" s="1197"/>
      <c r="C114" s="1152"/>
      <c r="D114" s="88" t="s">
        <v>42</v>
      </c>
      <c r="E114" s="285">
        <v>0</v>
      </c>
      <c r="F114" s="285">
        <v>0</v>
      </c>
      <c r="G114" s="290">
        <v>0</v>
      </c>
      <c r="H114" s="1157">
        <v>0</v>
      </c>
      <c r="I114" s="287">
        <v>0</v>
      </c>
      <c r="J114" s="287"/>
      <c r="K114" s="287"/>
      <c r="L114" s="287"/>
      <c r="M114" s="287"/>
      <c r="N114" s="287"/>
      <c r="O114" s="287"/>
      <c r="P114" s="287"/>
      <c r="Q114" s="287"/>
      <c r="R114" s="287"/>
      <c r="S114" s="1149"/>
      <c r="T114" s="287">
        <v>0</v>
      </c>
      <c r="U114" s="287">
        <v>0</v>
      </c>
      <c r="V114" s="287">
        <v>0</v>
      </c>
      <c r="W114" s="287"/>
      <c r="X114" s="287"/>
      <c r="Y114" s="287"/>
      <c r="Z114" s="287"/>
      <c r="AA114" s="287"/>
      <c r="AB114" s="287"/>
      <c r="AC114" s="287"/>
      <c r="AD114" s="287"/>
      <c r="AE114" s="287"/>
      <c r="AF114" s="1149"/>
      <c r="AG114" s="1150"/>
      <c r="AH114" s="970"/>
      <c r="AI114" s="970"/>
      <c r="AJ114" s="1151"/>
      <c r="AK114" s="1152"/>
      <c r="AL114" s="970"/>
      <c r="AM114" s="970"/>
      <c r="AN114" s="1153"/>
      <c r="AO114" s="1153"/>
      <c r="AP114" s="1153"/>
      <c r="AQ114" s="970"/>
      <c r="AR114" s="1154"/>
      <c r="AS114" s="1155"/>
      <c r="AT114" s="1154"/>
      <c r="AU114" s="1155"/>
      <c r="AV114" s="1154"/>
      <c r="AW114" s="1155"/>
      <c r="AX114" s="1153"/>
      <c r="AY114" s="1156"/>
    </row>
    <row r="115" spans="1:51" s="36" customFormat="1" ht="12" customHeight="1" x14ac:dyDescent="0.25">
      <c r="A115" s="965"/>
      <c r="B115" s="1197"/>
      <c r="C115" s="1152"/>
      <c r="D115" s="88" t="s">
        <v>4</v>
      </c>
      <c r="E115" s="285">
        <v>6867815</v>
      </c>
      <c r="F115" s="285">
        <v>6867815</v>
      </c>
      <c r="G115" s="290">
        <v>6867815</v>
      </c>
      <c r="H115" s="1157">
        <v>6867815</v>
      </c>
      <c r="I115" s="287">
        <v>6867815</v>
      </c>
      <c r="J115" s="287"/>
      <c r="K115" s="287"/>
      <c r="L115" s="287"/>
      <c r="M115" s="287"/>
      <c r="N115" s="287"/>
      <c r="O115" s="287"/>
      <c r="P115" s="287"/>
      <c r="Q115" s="287"/>
      <c r="R115" s="287"/>
      <c r="S115" s="1149"/>
      <c r="T115" s="287">
        <v>2744612</v>
      </c>
      <c r="U115" s="287">
        <v>5324673</v>
      </c>
      <c r="V115" s="287">
        <v>5762732</v>
      </c>
      <c r="W115" s="287"/>
      <c r="X115" s="287"/>
      <c r="Y115" s="287"/>
      <c r="Z115" s="287"/>
      <c r="AA115" s="287"/>
      <c r="AB115" s="287"/>
      <c r="AC115" s="287"/>
      <c r="AD115" s="287"/>
      <c r="AE115" s="287"/>
      <c r="AF115" s="1149"/>
      <c r="AG115" s="1150"/>
      <c r="AH115" s="970"/>
      <c r="AI115" s="970"/>
      <c r="AJ115" s="1151"/>
      <c r="AK115" s="1152"/>
      <c r="AL115" s="970"/>
      <c r="AM115" s="970"/>
      <c r="AN115" s="1153"/>
      <c r="AO115" s="1153"/>
      <c r="AP115" s="1153"/>
      <c r="AQ115" s="970"/>
      <c r="AR115" s="1154"/>
      <c r="AS115" s="1155"/>
      <c r="AT115" s="1154"/>
      <c r="AU115" s="1155"/>
      <c r="AV115" s="1154"/>
      <c r="AW115" s="1155"/>
      <c r="AX115" s="1153"/>
      <c r="AY115" s="1156"/>
    </row>
    <row r="116" spans="1:51" s="36" customFormat="1" ht="12" customHeight="1" x14ac:dyDescent="0.25">
      <c r="A116" s="965"/>
      <c r="B116" s="1197"/>
      <c r="C116" s="1152"/>
      <c r="D116" s="88" t="s">
        <v>43</v>
      </c>
      <c r="E116" s="285">
        <v>420</v>
      </c>
      <c r="F116" s="285">
        <v>420</v>
      </c>
      <c r="G116" s="290">
        <v>420</v>
      </c>
      <c r="H116" s="1157">
        <v>420</v>
      </c>
      <c r="I116" s="287">
        <v>420</v>
      </c>
      <c r="J116" s="287"/>
      <c r="K116" s="287"/>
      <c r="L116" s="287"/>
      <c r="M116" s="287"/>
      <c r="N116" s="287"/>
      <c r="O116" s="287"/>
      <c r="P116" s="287"/>
      <c r="Q116" s="287"/>
      <c r="R116" s="287"/>
      <c r="S116" s="1149"/>
      <c r="T116" s="287">
        <v>2</v>
      </c>
      <c r="U116" s="287">
        <v>29</v>
      </c>
      <c r="V116" s="287">
        <v>71</v>
      </c>
      <c r="W116" s="287"/>
      <c r="X116" s="287"/>
      <c r="Y116" s="287"/>
      <c r="Z116" s="287"/>
      <c r="AA116" s="287"/>
      <c r="AB116" s="287"/>
      <c r="AC116" s="287"/>
      <c r="AD116" s="287"/>
      <c r="AE116" s="287"/>
      <c r="AF116" s="1149"/>
      <c r="AG116" s="1150"/>
      <c r="AH116" s="970"/>
      <c r="AI116" s="970"/>
      <c r="AJ116" s="1151"/>
      <c r="AK116" s="1152"/>
      <c r="AL116" s="970"/>
      <c r="AM116" s="970"/>
      <c r="AN116" s="1153"/>
      <c r="AO116" s="1153"/>
      <c r="AP116" s="1153"/>
      <c r="AQ116" s="970"/>
      <c r="AR116" s="1154"/>
      <c r="AS116" s="1155"/>
      <c r="AT116" s="1154"/>
      <c r="AU116" s="1155"/>
      <c r="AV116" s="1154"/>
      <c r="AW116" s="1155"/>
      <c r="AX116" s="1153"/>
      <c r="AY116" s="1156"/>
    </row>
    <row r="117" spans="1:51" s="36" customFormat="1" ht="12" customHeight="1" thickBot="1" x14ac:dyDescent="0.3">
      <c r="A117" s="965"/>
      <c r="B117" s="1197"/>
      <c r="C117" s="1166"/>
      <c r="D117" s="91" t="s">
        <v>45</v>
      </c>
      <c r="E117" s="1158">
        <v>74051664</v>
      </c>
      <c r="F117" s="1158">
        <v>74051664</v>
      </c>
      <c r="G117" s="1159">
        <v>74051664</v>
      </c>
      <c r="H117" s="1160">
        <v>74051664</v>
      </c>
      <c r="I117" s="1161">
        <v>74051664</v>
      </c>
      <c r="J117" s="1161"/>
      <c r="K117" s="1161"/>
      <c r="L117" s="1161"/>
      <c r="M117" s="1161"/>
      <c r="N117" s="1162"/>
      <c r="O117" s="1162"/>
      <c r="P117" s="1162"/>
      <c r="Q117" s="1162"/>
      <c r="R117" s="1162"/>
      <c r="S117" s="1163"/>
      <c r="T117" s="1161">
        <v>62116618</v>
      </c>
      <c r="U117" s="1161">
        <v>64696679</v>
      </c>
      <c r="V117" s="1161">
        <v>65134738</v>
      </c>
      <c r="W117" s="1161"/>
      <c r="X117" s="1161"/>
      <c r="Y117" s="1161"/>
      <c r="Z117" s="1161"/>
      <c r="AA117" s="1161"/>
      <c r="AB117" s="1161"/>
      <c r="AC117" s="1161"/>
      <c r="AD117" s="1161"/>
      <c r="AE117" s="1161"/>
      <c r="AF117" s="1163"/>
      <c r="AG117" s="1164"/>
      <c r="AH117" s="971"/>
      <c r="AI117" s="971"/>
      <c r="AJ117" s="1165"/>
      <c r="AK117" s="1166"/>
      <c r="AL117" s="971"/>
      <c r="AM117" s="971"/>
      <c r="AN117" s="1167"/>
      <c r="AO117" s="1167"/>
      <c r="AP117" s="1167"/>
      <c r="AQ117" s="971"/>
      <c r="AR117" s="1168"/>
      <c r="AS117" s="1169"/>
      <c r="AT117" s="1168"/>
      <c r="AU117" s="1169"/>
      <c r="AV117" s="1168"/>
      <c r="AW117" s="1169"/>
      <c r="AX117" s="1167"/>
      <c r="AY117" s="1170"/>
    </row>
    <row r="118" spans="1:51" s="36" customFormat="1" ht="12" customHeight="1" x14ac:dyDescent="0.25">
      <c r="A118" s="965"/>
      <c r="B118" s="1197"/>
      <c r="C118" s="1144" t="s">
        <v>298</v>
      </c>
      <c r="D118" s="92" t="s">
        <v>41</v>
      </c>
      <c r="E118" s="1137">
        <v>329</v>
      </c>
      <c r="F118" s="1137">
        <v>329</v>
      </c>
      <c r="G118" s="1138">
        <v>329</v>
      </c>
      <c r="H118" s="1139">
        <v>329</v>
      </c>
      <c r="I118" s="1140">
        <v>329</v>
      </c>
      <c r="J118" s="1140"/>
      <c r="K118" s="1140"/>
      <c r="L118" s="1140"/>
      <c r="M118" s="1140"/>
      <c r="N118" s="1140"/>
      <c r="O118" s="1140"/>
      <c r="P118" s="1140"/>
      <c r="Q118" s="1140"/>
      <c r="R118" s="1140"/>
      <c r="S118" s="1141"/>
      <c r="T118" s="1140">
        <v>16</v>
      </c>
      <c r="U118" s="1140">
        <v>35</v>
      </c>
      <c r="V118" s="1140">
        <v>66</v>
      </c>
      <c r="W118" s="1140"/>
      <c r="X118" s="1140"/>
      <c r="Y118" s="1140"/>
      <c r="Z118" s="1140"/>
      <c r="AA118" s="1140"/>
      <c r="AB118" s="1140"/>
      <c r="AC118" s="1140"/>
      <c r="AD118" s="1140"/>
      <c r="AE118" s="1140"/>
      <c r="AF118" s="1141"/>
      <c r="AG118" s="1142" t="s">
        <v>298</v>
      </c>
      <c r="AH118" s="969" t="s">
        <v>69</v>
      </c>
      <c r="AI118" s="969" t="s">
        <v>69</v>
      </c>
      <c r="AJ118" s="1143" t="s">
        <v>399</v>
      </c>
      <c r="AK118" s="1144" t="s">
        <v>298</v>
      </c>
      <c r="AL118" s="969" t="s">
        <v>69</v>
      </c>
      <c r="AM118" s="969" t="s">
        <v>277</v>
      </c>
      <c r="AN118" s="1145">
        <v>645720</v>
      </c>
      <c r="AO118" s="1145">
        <v>320921</v>
      </c>
      <c r="AP118" s="1145">
        <v>324799</v>
      </c>
      <c r="AQ118" s="969" t="s">
        <v>69</v>
      </c>
      <c r="AR118" s="1146" t="s">
        <v>278</v>
      </c>
      <c r="AS118" s="1147">
        <v>645720</v>
      </c>
      <c r="AT118" s="1146" t="s">
        <v>278</v>
      </c>
      <c r="AU118" s="1147">
        <v>645720</v>
      </c>
      <c r="AV118" s="1146" t="s">
        <v>279</v>
      </c>
      <c r="AW118" s="1147">
        <v>645720</v>
      </c>
      <c r="AX118" s="1145">
        <v>645720</v>
      </c>
      <c r="AY118" s="1148"/>
    </row>
    <row r="119" spans="1:51" s="36" customFormat="1" ht="12" customHeight="1" x14ac:dyDescent="0.25">
      <c r="A119" s="965"/>
      <c r="B119" s="1197"/>
      <c r="C119" s="1152"/>
      <c r="D119" s="88" t="s">
        <v>3</v>
      </c>
      <c r="E119" s="90">
        <v>52538868</v>
      </c>
      <c r="F119" s="90">
        <v>52538868</v>
      </c>
      <c r="G119" s="134">
        <v>52538868</v>
      </c>
      <c r="H119" s="299">
        <v>52538868</v>
      </c>
      <c r="I119" s="271">
        <v>52538868</v>
      </c>
      <c r="J119" s="271"/>
      <c r="K119" s="271"/>
      <c r="L119" s="271"/>
      <c r="M119" s="271"/>
      <c r="N119" s="89"/>
      <c r="O119" s="89"/>
      <c r="P119" s="89"/>
      <c r="Q119" s="89"/>
      <c r="R119" s="89"/>
      <c r="S119" s="1149"/>
      <c r="T119" s="287">
        <v>55190879</v>
      </c>
      <c r="U119" s="271">
        <v>55190879</v>
      </c>
      <c r="V119" s="271">
        <v>55190879</v>
      </c>
      <c r="W119" s="271"/>
      <c r="X119" s="271"/>
      <c r="Y119" s="271"/>
      <c r="Z119" s="271"/>
      <c r="AA119" s="271"/>
      <c r="AB119" s="271"/>
      <c r="AC119" s="271"/>
      <c r="AD119" s="271"/>
      <c r="AE119" s="271"/>
      <c r="AF119" s="1149"/>
      <c r="AG119" s="1150"/>
      <c r="AH119" s="970"/>
      <c r="AI119" s="970"/>
      <c r="AJ119" s="1151"/>
      <c r="AK119" s="1152"/>
      <c r="AL119" s="970"/>
      <c r="AM119" s="970"/>
      <c r="AN119" s="1153"/>
      <c r="AO119" s="1153"/>
      <c r="AP119" s="1153"/>
      <c r="AQ119" s="970"/>
      <c r="AR119" s="1154"/>
      <c r="AS119" s="1155"/>
      <c r="AT119" s="1154"/>
      <c r="AU119" s="1155"/>
      <c r="AV119" s="1154"/>
      <c r="AW119" s="1155"/>
      <c r="AX119" s="1153"/>
      <c r="AY119" s="1156"/>
    </row>
    <row r="120" spans="1:51" s="36" customFormat="1" ht="12" customHeight="1" x14ac:dyDescent="0.25">
      <c r="A120" s="965"/>
      <c r="B120" s="1197"/>
      <c r="C120" s="1152"/>
      <c r="D120" s="88" t="s">
        <v>42</v>
      </c>
      <c r="E120" s="285">
        <v>0</v>
      </c>
      <c r="F120" s="285">
        <v>0</v>
      </c>
      <c r="G120" s="290">
        <v>0</v>
      </c>
      <c r="H120" s="1157">
        <v>0</v>
      </c>
      <c r="I120" s="287">
        <v>0</v>
      </c>
      <c r="J120" s="287"/>
      <c r="K120" s="287"/>
      <c r="L120" s="287"/>
      <c r="M120" s="287"/>
      <c r="N120" s="287"/>
      <c r="O120" s="287"/>
      <c r="P120" s="287"/>
      <c r="Q120" s="287"/>
      <c r="R120" s="287"/>
      <c r="S120" s="1149"/>
      <c r="T120" s="287">
        <v>0</v>
      </c>
      <c r="U120" s="287">
        <v>0</v>
      </c>
      <c r="V120" s="287">
        <v>0</v>
      </c>
      <c r="W120" s="287"/>
      <c r="X120" s="287"/>
      <c r="Y120" s="287"/>
      <c r="Z120" s="287"/>
      <c r="AA120" s="287"/>
      <c r="AB120" s="287"/>
      <c r="AC120" s="287"/>
      <c r="AD120" s="287"/>
      <c r="AE120" s="287"/>
      <c r="AF120" s="1149"/>
      <c r="AG120" s="1150"/>
      <c r="AH120" s="970"/>
      <c r="AI120" s="970"/>
      <c r="AJ120" s="1151"/>
      <c r="AK120" s="1152"/>
      <c r="AL120" s="970"/>
      <c r="AM120" s="970"/>
      <c r="AN120" s="1153"/>
      <c r="AO120" s="1153"/>
      <c r="AP120" s="1153"/>
      <c r="AQ120" s="970"/>
      <c r="AR120" s="1154"/>
      <c r="AS120" s="1155"/>
      <c r="AT120" s="1154"/>
      <c r="AU120" s="1155"/>
      <c r="AV120" s="1154"/>
      <c r="AW120" s="1155"/>
      <c r="AX120" s="1153"/>
      <c r="AY120" s="1156"/>
    </row>
    <row r="121" spans="1:51" s="36" customFormat="1" ht="12" customHeight="1" x14ac:dyDescent="0.25">
      <c r="A121" s="965"/>
      <c r="B121" s="1197"/>
      <c r="C121" s="1152"/>
      <c r="D121" s="88" t="s">
        <v>4</v>
      </c>
      <c r="E121" s="285">
        <v>5370744</v>
      </c>
      <c r="F121" s="285">
        <v>5370744</v>
      </c>
      <c r="G121" s="290">
        <v>5370744</v>
      </c>
      <c r="H121" s="1157">
        <v>5370744</v>
      </c>
      <c r="I121" s="287">
        <v>5370744</v>
      </c>
      <c r="J121" s="287"/>
      <c r="K121" s="287"/>
      <c r="L121" s="287"/>
      <c r="M121" s="287"/>
      <c r="N121" s="287"/>
      <c r="O121" s="287"/>
      <c r="P121" s="287"/>
      <c r="Q121" s="287"/>
      <c r="R121" s="287"/>
      <c r="S121" s="1149"/>
      <c r="T121" s="287">
        <v>2146332</v>
      </c>
      <c r="U121" s="287">
        <v>4163981</v>
      </c>
      <c r="V121" s="287">
        <v>4506550</v>
      </c>
      <c r="W121" s="287"/>
      <c r="X121" s="287"/>
      <c r="Y121" s="287"/>
      <c r="Z121" s="287"/>
      <c r="AA121" s="287"/>
      <c r="AB121" s="287"/>
      <c r="AC121" s="287"/>
      <c r="AD121" s="287"/>
      <c r="AE121" s="287"/>
      <c r="AF121" s="1149"/>
      <c r="AG121" s="1150"/>
      <c r="AH121" s="970"/>
      <c r="AI121" s="970"/>
      <c r="AJ121" s="1151"/>
      <c r="AK121" s="1152"/>
      <c r="AL121" s="970"/>
      <c r="AM121" s="970"/>
      <c r="AN121" s="1153"/>
      <c r="AO121" s="1153"/>
      <c r="AP121" s="1153"/>
      <c r="AQ121" s="970"/>
      <c r="AR121" s="1154"/>
      <c r="AS121" s="1155"/>
      <c r="AT121" s="1154"/>
      <c r="AU121" s="1155"/>
      <c r="AV121" s="1154"/>
      <c r="AW121" s="1155"/>
      <c r="AX121" s="1153"/>
      <c r="AY121" s="1156"/>
    </row>
    <row r="122" spans="1:51" s="36" customFormat="1" ht="12" customHeight="1" x14ac:dyDescent="0.25">
      <c r="A122" s="965"/>
      <c r="B122" s="1197"/>
      <c r="C122" s="1152"/>
      <c r="D122" s="88" t="s">
        <v>43</v>
      </c>
      <c r="E122" s="285">
        <v>329</v>
      </c>
      <c r="F122" s="285">
        <v>329</v>
      </c>
      <c r="G122" s="290">
        <v>329</v>
      </c>
      <c r="H122" s="1157">
        <v>329</v>
      </c>
      <c r="I122" s="287">
        <v>329</v>
      </c>
      <c r="J122" s="287"/>
      <c r="K122" s="287"/>
      <c r="L122" s="287"/>
      <c r="M122" s="287"/>
      <c r="N122" s="287"/>
      <c r="O122" s="287"/>
      <c r="P122" s="287"/>
      <c r="Q122" s="287"/>
      <c r="R122" s="287"/>
      <c r="S122" s="1149"/>
      <c r="T122" s="287">
        <v>16</v>
      </c>
      <c r="U122" s="287">
        <v>35</v>
      </c>
      <c r="V122" s="287">
        <v>66</v>
      </c>
      <c r="W122" s="287"/>
      <c r="X122" s="287"/>
      <c r="Y122" s="287"/>
      <c r="Z122" s="287"/>
      <c r="AA122" s="287"/>
      <c r="AB122" s="287"/>
      <c r="AC122" s="287"/>
      <c r="AD122" s="287"/>
      <c r="AE122" s="287"/>
      <c r="AF122" s="1149"/>
      <c r="AG122" s="1150"/>
      <c r="AH122" s="970"/>
      <c r="AI122" s="970"/>
      <c r="AJ122" s="1151"/>
      <c r="AK122" s="1152"/>
      <c r="AL122" s="970"/>
      <c r="AM122" s="970"/>
      <c r="AN122" s="1153"/>
      <c r="AO122" s="1153"/>
      <c r="AP122" s="1153"/>
      <c r="AQ122" s="970"/>
      <c r="AR122" s="1154"/>
      <c r="AS122" s="1155"/>
      <c r="AT122" s="1154"/>
      <c r="AU122" s="1155"/>
      <c r="AV122" s="1154"/>
      <c r="AW122" s="1155"/>
      <c r="AX122" s="1153"/>
      <c r="AY122" s="1156"/>
    </row>
    <row r="123" spans="1:51" s="36" customFormat="1" ht="12" customHeight="1" thickBot="1" x14ac:dyDescent="0.3">
      <c r="A123" s="965"/>
      <c r="B123" s="1197"/>
      <c r="C123" s="1166"/>
      <c r="D123" s="91" t="s">
        <v>45</v>
      </c>
      <c r="E123" s="1158">
        <v>57909612</v>
      </c>
      <c r="F123" s="1158">
        <v>57909612</v>
      </c>
      <c r="G123" s="1159">
        <v>57909612</v>
      </c>
      <c r="H123" s="1160">
        <v>57909612</v>
      </c>
      <c r="I123" s="1161">
        <v>57909612</v>
      </c>
      <c r="J123" s="1161"/>
      <c r="K123" s="1161"/>
      <c r="L123" s="1161"/>
      <c r="M123" s="1161"/>
      <c r="N123" s="1162"/>
      <c r="O123" s="1162"/>
      <c r="P123" s="1162"/>
      <c r="Q123" s="1162"/>
      <c r="R123" s="1162"/>
      <c r="S123" s="1163"/>
      <c r="T123" s="1161">
        <v>57337211</v>
      </c>
      <c r="U123" s="1161">
        <v>59354860</v>
      </c>
      <c r="V123" s="1161">
        <v>59697429</v>
      </c>
      <c r="W123" s="1161"/>
      <c r="X123" s="1161"/>
      <c r="Y123" s="1161"/>
      <c r="Z123" s="1161"/>
      <c r="AA123" s="1161"/>
      <c r="AB123" s="1161"/>
      <c r="AC123" s="1161"/>
      <c r="AD123" s="1161"/>
      <c r="AE123" s="1161"/>
      <c r="AF123" s="1163"/>
      <c r="AG123" s="1164"/>
      <c r="AH123" s="971"/>
      <c r="AI123" s="971"/>
      <c r="AJ123" s="1165"/>
      <c r="AK123" s="1166"/>
      <c r="AL123" s="971"/>
      <c r="AM123" s="971"/>
      <c r="AN123" s="1167"/>
      <c r="AO123" s="1167"/>
      <c r="AP123" s="1167"/>
      <c r="AQ123" s="971"/>
      <c r="AR123" s="1168"/>
      <c r="AS123" s="1169"/>
      <c r="AT123" s="1168"/>
      <c r="AU123" s="1169"/>
      <c r="AV123" s="1168"/>
      <c r="AW123" s="1169"/>
      <c r="AX123" s="1167"/>
      <c r="AY123" s="1170"/>
    </row>
    <row r="124" spans="1:51" s="36" customFormat="1" ht="12" customHeight="1" x14ac:dyDescent="0.25">
      <c r="A124" s="965"/>
      <c r="B124" s="1197"/>
      <c r="C124" s="1144" t="s">
        <v>299</v>
      </c>
      <c r="D124" s="92" t="s">
        <v>41</v>
      </c>
      <c r="E124" s="1137">
        <v>13288</v>
      </c>
      <c r="F124" s="1137">
        <v>13288</v>
      </c>
      <c r="G124" s="1138">
        <v>13288</v>
      </c>
      <c r="H124" s="1139">
        <v>13288</v>
      </c>
      <c r="I124" s="1140">
        <v>13288</v>
      </c>
      <c r="J124" s="1140"/>
      <c r="K124" s="1140"/>
      <c r="L124" s="1140"/>
      <c r="M124" s="1140"/>
      <c r="N124" s="1140"/>
      <c r="O124" s="1140"/>
      <c r="P124" s="1140"/>
      <c r="Q124" s="1140"/>
      <c r="R124" s="1140"/>
      <c r="S124" s="1141"/>
      <c r="T124" s="1140">
        <v>654</v>
      </c>
      <c r="U124" s="1140">
        <v>1755</v>
      </c>
      <c r="V124" s="1140">
        <v>2545</v>
      </c>
      <c r="W124" s="1140"/>
      <c r="X124" s="1140"/>
      <c r="Y124" s="1140"/>
      <c r="Z124" s="1140"/>
      <c r="AA124" s="1140"/>
      <c r="AB124" s="1140"/>
      <c r="AC124" s="1140"/>
      <c r="AD124" s="1140"/>
      <c r="AE124" s="1140"/>
      <c r="AF124" s="1141"/>
      <c r="AG124" s="1142" t="s">
        <v>340</v>
      </c>
      <c r="AH124" s="969" t="s">
        <v>69</v>
      </c>
      <c r="AI124" s="969" t="s">
        <v>69</v>
      </c>
      <c r="AJ124" s="1143" t="s">
        <v>399</v>
      </c>
      <c r="AK124" s="1144" t="s">
        <v>301</v>
      </c>
      <c r="AL124" s="969" t="s">
        <v>69</v>
      </c>
      <c r="AM124" s="969" t="s">
        <v>277</v>
      </c>
      <c r="AN124" s="1145">
        <v>7871075</v>
      </c>
      <c r="AO124" s="1145">
        <v>3768387</v>
      </c>
      <c r="AP124" s="1145">
        <v>4102688</v>
      </c>
      <c r="AQ124" s="1145" t="s">
        <v>69</v>
      </c>
      <c r="AR124" s="1145" t="s">
        <v>278</v>
      </c>
      <c r="AS124" s="1145">
        <v>7871075</v>
      </c>
      <c r="AT124" s="1145" t="s">
        <v>278</v>
      </c>
      <c r="AU124" s="1145">
        <v>7871075</v>
      </c>
      <c r="AV124" s="1145" t="s">
        <v>279</v>
      </c>
      <c r="AW124" s="1145">
        <v>7871075</v>
      </c>
      <c r="AX124" s="1145">
        <v>7871075</v>
      </c>
      <c r="AY124" s="1148"/>
    </row>
    <row r="125" spans="1:51" s="36" customFormat="1" ht="12" customHeight="1" x14ac:dyDescent="0.25">
      <c r="A125" s="965"/>
      <c r="B125" s="1197"/>
      <c r="C125" s="1152"/>
      <c r="D125" s="88" t="s">
        <v>3</v>
      </c>
      <c r="E125" s="90">
        <v>2123522187</v>
      </c>
      <c r="F125" s="90">
        <v>2123522187</v>
      </c>
      <c r="G125" s="134">
        <v>2123522187</v>
      </c>
      <c r="H125" s="299">
        <v>2123522187</v>
      </c>
      <c r="I125" s="271">
        <v>2123522187</v>
      </c>
      <c r="J125" s="271"/>
      <c r="K125" s="271"/>
      <c r="L125" s="271"/>
      <c r="M125" s="271"/>
      <c r="N125" s="89"/>
      <c r="O125" s="89"/>
      <c r="P125" s="89"/>
      <c r="Q125" s="89"/>
      <c r="R125" s="89"/>
      <c r="S125" s="1149"/>
      <c r="T125" s="287">
        <v>2128193741</v>
      </c>
      <c r="U125" s="271">
        <v>2128193741</v>
      </c>
      <c r="V125" s="271">
        <v>2128193741</v>
      </c>
      <c r="W125" s="271"/>
      <c r="X125" s="271"/>
      <c r="Y125" s="271"/>
      <c r="Z125" s="271"/>
      <c r="AA125" s="271"/>
      <c r="AB125" s="271"/>
      <c r="AC125" s="271"/>
      <c r="AD125" s="271"/>
      <c r="AE125" s="271"/>
      <c r="AF125" s="1149"/>
      <c r="AG125" s="1150"/>
      <c r="AH125" s="970"/>
      <c r="AI125" s="970"/>
      <c r="AJ125" s="1151"/>
      <c r="AK125" s="1152"/>
      <c r="AL125" s="970"/>
      <c r="AM125" s="970"/>
      <c r="AN125" s="1153"/>
      <c r="AO125" s="1153"/>
      <c r="AP125" s="1153"/>
      <c r="AQ125" s="1153"/>
      <c r="AR125" s="1153"/>
      <c r="AS125" s="1153"/>
      <c r="AT125" s="1153"/>
      <c r="AU125" s="1153"/>
      <c r="AV125" s="1153"/>
      <c r="AW125" s="1153"/>
      <c r="AX125" s="1153"/>
      <c r="AY125" s="1156"/>
    </row>
    <row r="126" spans="1:51" s="36" customFormat="1" ht="12" customHeight="1" x14ac:dyDescent="0.25">
      <c r="A126" s="965"/>
      <c r="B126" s="1197"/>
      <c r="C126" s="1152"/>
      <c r="D126" s="88" t="s">
        <v>42</v>
      </c>
      <c r="E126" s="285">
        <v>0</v>
      </c>
      <c r="F126" s="285">
        <v>0</v>
      </c>
      <c r="G126" s="290">
        <v>0</v>
      </c>
      <c r="H126" s="1157">
        <v>0</v>
      </c>
      <c r="I126" s="287">
        <v>0</v>
      </c>
      <c r="J126" s="287"/>
      <c r="K126" s="287"/>
      <c r="L126" s="287"/>
      <c r="M126" s="287"/>
      <c r="N126" s="287"/>
      <c r="O126" s="287"/>
      <c r="P126" s="287"/>
      <c r="Q126" s="287"/>
      <c r="R126" s="287"/>
      <c r="S126" s="1149"/>
      <c r="T126" s="287">
        <v>0</v>
      </c>
      <c r="U126" s="287">
        <v>0</v>
      </c>
      <c r="V126" s="287">
        <v>0</v>
      </c>
      <c r="W126" s="287"/>
      <c r="X126" s="287"/>
      <c r="Y126" s="287"/>
      <c r="Z126" s="287"/>
      <c r="AA126" s="287"/>
      <c r="AB126" s="287"/>
      <c r="AC126" s="287"/>
      <c r="AD126" s="287"/>
      <c r="AE126" s="287"/>
      <c r="AF126" s="1149"/>
      <c r="AG126" s="1150"/>
      <c r="AH126" s="970"/>
      <c r="AI126" s="970"/>
      <c r="AJ126" s="1151"/>
      <c r="AK126" s="1152"/>
      <c r="AL126" s="970"/>
      <c r="AM126" s="970"/>
      <c r="AN126" s="1153"/>
      <c r="AO126" s="1153"/>
      <c r="AP126" s="1153"/>
      <c r="AQ126" s="1153"/>
      <c r="AR126" s="1153"/>
      <c r="AS126" s="1153"/>
      <c r="AT126" s="1153"/>
      <c r="AU126" s="1153"/>
      <c r="AV126" s="1153"/>
      <c r="AW126" s="1153"/>
      <c r="AX126" s="1153"/>
      <c r="AY126" s="1156"/>
    </row>
    <row r="127" spans="1:51" s="36" customFormat="1" ht="12" customHeight="1" x14ac:dyDescent="0.25">
      <c r="A127" s="965"/>
      <c r="B127" s="1197"/>
      <c r="C127" s="1152"/>
      <c r="D127" s="88" t="s">
        <v>4</v>
      </c>
      <c r="E127" s="285">
        <v>217075366</v>
      </c>
      <c r="F127" s="285">
        <v>217075366</v>
      </c>
      <c r="G127" s="290">
        <v>217075366</v>
      </c>
      <c r="H127" s="1157">
        <v>217075366</v>
      </c>
      <c r="I127" s="287">
        <v>217075366</v>
      </c>
      <c r="J127" s="287"/>
      <c r="K127" s="287"/>
      <c r="L127" s="287"/>
      <c r="M127" s="287"/>
      <c r="N127" s="287"/>
      <c r="O127" s="287"/>
      <c r="P127" s="287"/>
      <c r="Q127" s="287"/>
      <c r="R127" s="287"/>
      <c r="S127" s="1149"/>
      <c r="T127" s="287">
        <v>86750692</v>
      </c>
      <c r="U127" s="287">
        <v>168300285</v>
      </c>
      <c r="V127" s="287">
        <v>182146287</v>
      </c>
      <c r="W127" s="287"/>
      <c r="X127" s="287"/>
      <c r="Y127" s="287"/>
      <c r="Z127" s="287"/>
      <c r="AA127" s="287"/>
      <c r="AB127" s="287"/>
      <c r="AC127" s="287"/>
      <c r="AD127" s="287"/>
      <c r="AE127" s="287"/>
      <c r="AF127" s="1149"/>
      <c r="AG127" s="1150"/>
      <c r="AH127" s="970"/>
      <c r="AI127" s="970"/>
      <c r="AJ127" s="1151"/>
      <c r="AK127" s="1152"/>
      <c r="AL127" s="970"/>
      <c r="AM127" s="970"/>
      <c r="AN127" s="1153"/>
      <c r="AO127" s="1153"/>
      <c r="AP127" s="1153"/>
      <c r="AQ127" s="1153"/>
      <c r="AR127" s="1153"/>
      <c r="AS127" s="1153"/>
      <c r="AT127" s="1153"/>
      <c r="AU127" s="1153"/>
      <c r="AV127" s="1153"/>
      <c r="AW127" s="1153"/>
      <c r="AX127" s="1153"/>
      <c r="AY127" s="1156"/>
    </row>
    <row r="128" spans="1:51" s="36" customFormat="1" ht="12" customHeight="1" x14ac:dyDescent="0.25">
      <c r="A128" s="965"/>
      <c r="B128" s="1197"/>
      <c r="C128" s="1152"/>
      <c r="D128" s="88" t="s">
        <v>43</v>
      </c>
      <c r="E128" s="285">
        <v>13288</v>
      </c>
      <c r="F128" s="285">
        <v>13288</v>
      </c>
      <c r="G128" s="290">
        <v>13288</v>
      </c>
      <c r="H128" s="1157">
        <v>13288</v>
      </c>
      <c r="I128" s="287">
        <v>13288</v>
      </c>
      <c r="J128" s="287"/>
      <c r="K128" s="287"/>
      <c r="L128" s="287"/>
      <c r="M128" s="287"/>
      <c r="N128" s="287"/>
      <c r="O128" s="287"/>
      <c r="P128" s="287"/>
      <c r="Q128" s="287"/>
      <c r="R128" s="287"/>
      <c r="S128" s="1149"/>
      <c r="T128" s="287">
        <v>654</v>
      </c>
      <c r="U128" s="287">
        <v>1755</v>
      </c>
      <c r="V128" s="287">
        <v>2545</v>
      </c>
      <c r="W128" s="287"/>
      <c r="X128" s="287"/>
      <c r="Y128" s="287"/>
      <c r="Z128" s="287"/>
      <c r="AA128" s="287"/>
      <c r="AB128" s="287"/>
      <c r="AC128" s="287"/>
      <c r="AD128" s="287"/>
      <c r="AE128" s="287"/>
      <c r="AF128" s="1149"/>
      <c r="AG128" s="1150"/>
      <c r="AH128" s="970"/>
      <c r="AI128" s="970"/>
      <c r="AJ128" s="1151"/>
      <c r="AK128" s="1152"/>
      <c r="AL128" s="970"/>
      <c r="AM128" s="970"/>
      <c r="AN128" s="1153"/>
      <c r="AO128" s="1153"/>
      <c r="AP128" s="1153"/>
      <c r="AQ128" s="1153"/>
      <c r="AR128" s="1153"/>
      <c r="AS128" s="1153"/>
      <c r="AT128" s="1153"/>
      <c r="AU128" s="1153"/>
      <c r="AV128" s="1153"/>
      <c r="AW128" s="1153"/>
      <c r="AX128" s="1153"/>
      <c r="AY128" s="1156"/>
    </row>
    <row r="129" spans="1:51" s="36" customFormat="1" ht="12" customHeight="1" thickBot="1" x14ac:dyDescent="0.3">
      <c r="A129" s="965"/>
      <c r="B129" s="1197"/>
      <c r="C129" s="1166"/>
      <c r="D129" s="91" t="s">
        <v>45</v>
      </c>
      <c r="E129" s="1158">
        <v>2340597553</v>
      </c>
      <c r="F129" s="1158">
        <v>2340597553</v>
      </c>
      <c r="G129" s="1159">
        <v>2340597553</v>
      </c>
      <c r="H129" s="1160">
        <v>2340597553</v>
      </c>
      <c r="I129" s="1161">
        <v>2340597553</v>
      </c>
      <c r="J129" s="1161"/>
      <c r="K129" s="1161"/>
      <c r="L129" s="1161"/>
      <c r="M129" s="1161"/>
      <c r="N129" s="1162"/>
      <c r="O129" s="1162"/>
      <c r="P129" s="1162"/>
      <c r="Q129" s="1162"/>
      <c r="R129" s="1162"/>
      <c r="S129" s="1163"/>
      <c r="T129" s="1161">
        <v>2214944433</v>
      </c>
      <c r="U129" s="1161">
        <v>2296494026</v>
      </c>
      <c r="V129" s="1161">
        <v>2310340028</v>
      </c>
      <c r="W129" s="1161"/>
      <c r="X129" s="1161"/>
      <c r="Y129" s="1161"/>
      <c r="Z129" s="1161"/>
      <c r="AA129" s="1161"/>
      <c r="AB129" s="1161"/>
      <c r="AC129" s="1161"/>
      <c r="AD129" s="1161"/>
      <c r="AE129" s="1161"/>
      <c r="AF129" s="1163"/>
      <c r="AG129" s="1164"/>
      <c r="AH129" s="971"/>
      <c r="AI129" s="971"/>
      <c r="AJ129" s="1165"/>
      <c r="AK129" s="1166"/>
      <c r="AL129" s="971"/>
      <c r="AM129" s="971"/>
      <c r="AN129" s="1167"/>
      <c r="AO129" s="1167"/>
      <c r="AP129" s="1167"/>
      <c r="AQ129" s="1167"/>
      <c r="AR129" s="1167"/>
      <c r="AS129" s="1167"/>
      <c r="AT129" s="1167"/>
      <c r="AU129" s="1167"/>
      <c r="AV129" s="1167"/>
      <c r="AW129" s="1167"/>
      <c r="AX129" s="1167"/>
      <c r="AY129" s="1170"/>
    </row>
    <row r="130" spans="1:51" s="36" customFormat="1" ht="12" customHeight="1" x14ac:dyDescent="0.25">
      <c r="A130" s="965"/>
      <c r="B130" s="1197"/>
      <c r="C130" s="1198" t="s">
        <v>1877</v>
      </c>
      <c r="D130" s="93" t="s">
        <v>300</v>
      </c>
      <c r="E130" s="1107">
        <v>31000</v>
      </c>
      <c r="F130" s="1107">
        <v>31000</v>
      </c>
      <c r="G130" s="1108">
        <v>31000</v>
      </c>
      <c r="H130" s="1109">
        <v>31000</v>
      </c>
      <c r="I130" s="1109">
        <v>31000</v>
      </c>
      <c r="J130" s="1109">
        <v>0</v>
      </c>
      <c r="K130" s="1109">
        <v>0</v>
      </c>
      <c r="L130" s="1109">
        <v>0</v>
      </c>
      <c r="M130" s="1109">
        <v>0</v>
      </c>
      <c r="N130" s="1109">
        <v>0</v>
      </c>
      <c r="O130" s="1109">
        <v>0</v>
      </c>
      <c r="P130" s="1109">
        <v>0</v>
      </c>
      <c r="Q130" s="1109">
        <v>0</v>
      </c>
      <c r="R130" s="1109">
        <v>0</v>
      </c>
      <c r="S130" s="1110"/>
      <c r="T130" s="1108">
        <v>1014</v>
      </c>
      <c r="U130" s="1109">
        <v>2714</v>
      </c>
      <c r="V130" s="1109">
        <v>5700</v>
      </c>
      <c r="W130" s="1109">
        <v>0</v>
      </c>
      <c r="X130" s="1109">
        <v>0</v>
      </c>
      <c r="Y130" s="1109">
        <v>0</v>
      </c>
      <c r="Z130" s="1109">
        <v>0</v>
      </c>
      <c r="AA130" s="1109">
        <v>0</v>
      </c>
      <c r="AB130" s="1109">
        <v>0</v>
      </c>
      <c r="AC130" s="1109">
        <v>0</v>
      </c>
      <c r="AD130" s="1109">
        <v>0</v>
      </c>
      <c r="AE130" s="1109">
        <v>0</v>
      </c>
      <c r="AF130" s="1110"/>
      <c r="AG130" s="1111" t="s">
        <v>301</v>
      </c>
      <c r="AH130" s="1112" t="s">
        <v>69</v>
      </c>
      <c r="AI130" s="1112" t="s">
        <v>69</v>
      </c>
      <c r="AJ130" s="1112" t="s">
        <v>69</v>
      </c>
      <c r="AK130" s="1112" t="s">
        <v>301</v>
      </c>
      <c r="AL130" s="1112" t="s">
        <v>69</v>
      </c>
      <c r="AM130" s="1113" t="s">
        <v>302</v>
      </c>
      <c r="AN130" s="1114">
        <v>7871075</v>
      </c>
      <c r="AO130" s="1114">
        <v>3768387</v>
      </c>
      <c r="AP130" s="1114">
        <v>4102688</v>
      </c>
      <c r="AQ130" s="1112" t="s">
        <v>69</v>
      </c>
      <c r="AR130" s="1112" t="s">
        <v>278</v>
      </c>
      <c r="AS130" s="1114">
        <v>7871075</v>
      </c>
      <c r="AT130" s="1112" t="s">
        <v>278</v>
      </c>
      <c r="AU130" s="1114">
        <v>7871075</v>
      </c>
      <c r="AV130" s="1113" t="s">
        <v>279</v>
      </c>
      <c r="AW130" s="1114">
        <v>7871075</v>
      </c>
      <c r="AX130" s="1114">
        <v>7871075</v>
      </c>
      <c r="AY130" s="1115"/>
    </row>
    <row r="131" spans="1:51" s="36" customFormat="1" ht="12" customHeight="1" x14ac:dyDescent="0.25">
      <c r="A131" s="965"/>
      <c r="B131" s="1197"/>
      <c r="C131" s="1199"/>
      <c r="D131" s="94" t="s">
        <v>303</v>
      </c>
      <c r="E131" s="1116">
        <v>4954580000</v>
      </c>
      <c r="F131" s="1116">
        <v>4954580000</v>
      </c>
      <c r="G131" s="1117">
        <v>4954580000</v>
      </c>
      <c r="H131" s="1118">
        <v>4954580000</v>
      </c>
      <c r="I131" s="1118">
        <v>4954580000</v>
      </c>
      <c r="J131" s="1118">
        <v>0</v>
      </c>
      <c r="K131" s="1118">
        <v>0</v>
      </c>
      <c r="L131" s="1118">
        <v>0</v>
      </c>
      <c r="M131" s="1118">
        <v>0</v>
      </c>
      <c r="N131" s="1118">
        <v>0</v>
      </c>
      <c r="O131" s="1118">
        <v>0</v>
      </c>
      <c r="P131" s="1118">
        <v>0</v>
      </c>
      <c r="Q131" s="1118">
        <v>0</v>
      </c>
      <c r="R131" s="1118">
        <v>0</v>
      </c>
      <c r="S131" s="1119"/>
      <c r="T131" s="1117">
        <v>4766485000</v>
      </c>
      <c r="U131" s="1118">
        <v>4766485000</v>
      </c>
      <c r="V131" s="1118">
        <v>4766485000</v>
      </c>
      <c r="W131" s="1118">
        <v>0</v>
      </c>
      <c r="X131" s="1118">
        <v>0</v>
      </c>
      <c r="Y131" s="1118">
        <v>0</v>
      </c>
      <c r="Z131" s="1118">
        <v>0</v>
      </c>
      <c r="AA131" s="1118">
        <v>0</v>
      </c>
      <c r="AB131" s="1118">
        <v>0</v>
      </c>
      <c r="AC131" s="1118">
        <v>0</v>
      </c>
      <c r="AD131" s="1118">
        <v>0</v>
      </c>
      <c r="AE131" s="1118">
        <v>0</v>
      </c>
      <c r="AF131" s="1119"/>
      <c r="AG131" s="1120"/>
      <c r="AH131" s="1121"/>
      <c r="AI131" s="1121"/>
      <c r="AJ131" s="1121"/>
      <c r="AK131" s="1121"/>
      <c r="AL131" s="1121"/>
      <c r="AM131" s="1122"/>
      <c r="AN131" s="1123"/>
      <c r="AO131" s="1123"/>
      <c r="AP131" s="1123"/>
      <c r="AQ131" s="1121"/>
      <c r="AR131" s="1121"/>
      <c r="AS131" s="1123"/>
      <c r="AT131" s="1121"/>
      <c r="AU131" s="1123"/>
      <c r="AV131" s="1122"/>
      <c r="AW131" s="1123"/>
      <c r="AX131" s="1123"/>
      <c r="AY131" s="1124"/>
    </row>
    <row r="132" spans="1:51" s="36" customFormat="1" ht="12" customHeight="1" x14ac:dyDescent="0.25">
      <c r="A132" s="965"/>
      <c r="B132" s="1197"/>
      <c r="C132" s="1199"/>
      <c r="D132" s="95" t="s">
        <v>304</v>
      </c>
      <c r="E132" s="1125">
        <v>0</v>
      </c>
      <c r="F132" s="1125">
        <v>0</v>
      </c>
      <c r="G132" s="1126">
        <v>0</v>
      </c>
      <c r="H132" s="1127">
        <v>0</v>
      </c>
      <c r="I132" s="1127">
        <v>0</v>
      </c>
      <c r="J132" s="1127">
        <v>0</v>
      </c>
      <c r="K132" s="1127">
        <v>0</v>
      </c>
      <c r="L132" s="1127">
        <v>0</v>
      </c>
      <c r="M132" s="1127">
        <v>0</v>
      </c>
      <c r="N132" s="1127">
        <v>0</v>
      </c>
      <c r="O132" s="1127">
        <v>0</v>
      </c>
      <c r="P132" s="1127">
        <v>0</v>
      </c>
      <c r="Q132" s="1127">
        <v>0</v>
      </c>
      <c r="R132" s="1127">
        <v>0</v>
      </c>
      <c r="S132" s="1119"/>
      <c r="T132" s="1126">
        <v>0</v>
      </c>
      <c r="U132" s="1127">
        <v>0</v>
      </c>
      <c r="V132" s="1127">
        <v>0</v>
      </c>
      <c r="W132" s="1127">
        <v>0</v>
      </c>
      <c r="X132" s="1127">
        <v>0</v>
      </c>
      <c r="Y132" s="1127">
        <v>0</v>
      </c>
      <c r="Z132" s="1127">
        <v>0</v>
      </c>
      <c r="AA132" s="1127">
        <v>0</v>
      </c>
      <c r="AB132" s="1127">
        <v>0</v>
      </c>
      <c r="AC132" s="1127">
        <v>0</v>
      </c>
      <c r="AD132" s="1127">
        <v>0</v>
      </c>
      <c r="AE132" s="1127">
        <v>0</v>
      </c>
      <c r="AF132" s="1119"/>
      <c r="AG132" s="1120"/>
      <c r="AH132" s="1121"/>
      <c r="AI132" s="1121"/>
      <c r="AJ132" s="1121"/>
      <c r="AK132" s="1121"/>
      <c r="AL132" s="1121"/>
      <c r="AM132" s="1122"/>
      <c r="AN132" s="1123"/>
      <c r="AO132" s="1123"/>
      <c r="AP132" s="1123"/>
      <c r="AQ132" s="1121"/>
      <c r="AR132" s="1121"/>
      <c r="AS132" s="1123"/>
      <c r="AT132" s="1121"/>
      <c r="AU132" s="1123"/>
      <c r="AV132" s="1122"/>
      <c r="AW132" s="1123"/>
      <c r="AX132" s="1123"/>
      <c r="AY132" s="1124"/>
    </row>
    <row r="133" spans="1:51" s="36" customFormat="1" ht="12" customHeight="1" thickBot="1" x14ac:dyDescent="0.3">
      <c r="A133" s="975"/>
      <c r="B133" s="1200"/>
      <c r="C133" s="1201"/>
      <c r="D133" s="96" t="s">
        <v>305</v>
      </c>
      <c r="E133" s="1128">
        <v>506477998</v>
      </c>
      <c r="F133" s="1128">
        <v>506477998</v>
      </c>
      <c r="G133" s="1129">
        <v>506477998</v>
      </c>
      <c r="H133" s="1130">
        <v>506477998</v>
      </c>
      <c r="I133" s="1130">
        <v>506477998</v>
      </c>
      <c r="J133" s="1130">
        <v>0</v>
      </c>
      <c r="K133" s="1130">
        <v>0</v>
      </c>
      <c r="L133" s="1130">
        <v>0</v>
      </c>
      <c r="M133" s="1130">
        <v>0</v>
      </c>
      <c r="N133" s="1130">
        <v>0</v>
      </c>
      <c r="O133" s="1130">
        <v>0</v>
      </c>
      <c r="P133" s="1130">
        <v>0</v>
      </c>
      <c r="Q133" s="1130">
        <v>0</v>
      </c>
      <c r="R133" s="1130">
        <v>0</v>
      </c>
      <c r="S133" s="1131"/>
      <c r="T133" s="1129">
        <v>202405817</v>
      </c>
      <c r="U133" s="1130">
        <v>392676484</v>
      </c>
      <c r="V133" s="1130">
        <v>424981833</v>
      </c>
      <c r="W133" s="1130">
        <v>0</v>
      </c>
      <c r="X133" s="1130">
        <v>0</v>
      </c>
      <c r="Y133" s="1130">
        <v>0</v>
      </c>
      <c r="Z133" s="1130">
        <v>0</v>
      </c>
      <c r="AA133" s="1130">
        <v>0</v>
      </c>
      <c r="AB133" s="1130">
        <v>0</v>
      </c>
      <c r="AC133" s="1130">
        <v>0</v>
      </c>
      <c r="AD133" s="1130">
        <v>0</v>
      </c>
      <c r="AE133" s="1130">
        <v>0</v>
      </c>
      <c r="AF133" s="1131"/>
      <c r="AG133" s="1132"/>
      <c r="AH133" s="1133"/>
      <c r="AI133" s="1133"/>
      <c r="AJ133" s="1133"/>
      <c r="AK133" s="1133"/>
      <c r="AL133" s="1133"/>
      <c r="AM133" s="1134"/>
      <c r="AN133" s="1135"/>
      <c r="AO133" s="1135"/>
      <c r="AP133" s="1135"/>
      <c r="AQ133" s="1133"/>
      <c r="AR133" s="1133"/>
      <c r="AS133" s="1135"/>
      <c r="AT133" s="1133"/>
      <c r="AU133" s="1135"/>
      <c r="AV133" s="1134"/>
      <c r="AW133" s="1135"/>
      <c r="AX133" s="1135"/>
      <c r="AY133" s="1136"/>
    </row>
    <row r="134" spans="1:51" s="36" customFormat="1" ht="12" customHeight="1" thickBot="1" x14ac:dyDescent="0.3">
      <c r="A134" s="964">
        <v>3</v>
      </c>
      <c r="B134" s="1196" t="s">
        <v>326</v>
      </c>
      <c r="C134" s="1144" t="s">
        <v>276</v>
      </c>
      <c r="D134" s="92" t="s">
        <v>41</v>
      </c>
      <c r="E134" s="1137">
        <v>430</v>
      </c>
      <c r="F134" s="1137">
        <v>430</v>
      </c>
      <c r="G134" s="1138">
        <v>430</v>
      </c>
      <c r="H134" s="1139">
        <v>430</v>
      </c>
      <c r="I134" s="1171">
        <v>430</v>
      </c>
      <c r="J134" s="1171"/>
      <c r="K134" s="1171"/>
      <c r="L134" s="1171"/>
      <c r="M134" s="1171"/>
      <c r="N134" s="287"/>
      <c r="O134" s="287"/>
      <c r="P134" s="287"/>
      <c r="Q134" s="287"/>
      <c r="R134" s="287"/>
      <c r="S134" s="1141"/>
      <c r="T134" s="1172">
        <v>3</v>
      </c>
      <c r="U134" s="1173">
        <v>16</v>
      </c>
      <c r="V134" s="1173">
        <v>45</v>
      </c>
      <c r="W134" s="1173"/>
      <c r="X134" s="1173"/>
      <c r="Y134" s="1173"/>
      <c r="Z134" s="1173"/>
      <c r="AA134" s="1173"/>
      <c r="AB134" s="1173"/>
      <c r="AC134" s="1173"/>
      <c r="AD134" s="1173"/>
      <c r="AE134" s="1173"/>
      <c r="AF134" s="1141"/>
      <c r="AG134" s="966" t="s">
        <v>276</v>
      </c>
      <c r="AH134" s="969" t="s">
        <v>398</v>
      </c>
      <c r="AI134" s="969" t="s">
        <v>69</v>
      </c>
      <c r="AJ134" s="1143" t="s">
        <v>399</v>
      </c>
      <c r="AK134" s="969" t="s">
        <v>276</v>
      </c>
      <c r="AL134" s="969" t="s">
        <v>69</v>
      </c>
      <c r="AM134" s="969" t="s">
        <v>277</v>
      </c>
      <c r="AN134" s="1145">
        <v>578855</v>
      </c>
      <c r="AO134" s="1145">
        <v>266128</v>
      </c>
      <c r="AP134" s="1145">
        <v>312727</v>
      </c>
      <c r="AQ134" s="969" t="s">
        <v>69</v>
      </c>
      <c r="AR134" s="1146" t="s">
        <v>278</v>
      </c>
      <c r="AS134" s="1147">
        <v>578855</v>
      </c>
      <c r="AT134" s="1146" t="s">
        <v>278</v>
      </c>
      <c r="AU134" s="1147">
        <v>578855</v>
      </c>
      <c r="AV134" s="1146" t="s">
        <v>279</v>
      </c>
      <c r="AW134" s="1147">
        <v>578855</v>
      </c>
      <c r="AX134" s="1145">
        <v>578855</v>
      </c>
      <c r="AY134" s="1174"/>
    </row>
    <row r="135" spans="1:51" s="36" customFormat="1" ht="12" customHeight="1" thickBot="1" x14ac:dyDescent="0.3">
      <c r="A135" s="965"/>
      <c r="B135" s="1197"/>
      <c r="C135" s="1152"/>
      <c r="D135" s="88" t="s">
        <v>3</v>
      </c>
      <c r="E135" s="90">
        <v>50927012</v>
      </c>
      <c r="F135" s="90">
        <v>50927012</v>
      </c>
      <c r="G135" s="134">
        <v>50927012</v>
      </c>
      <c r="H135" s="299">
        <v>50927012</v>
      </c>
      <c r="I135" s="89">
        <v>50927012</v>
      </c>
      <c r="J135" s="89"/>
      <c r="K135" s="89"/>
      <c r="L135" s="89"/>
      <c r="M135" s="89"/>
      <c r="N135" s="287"/>
      <c r="O135" s="287"/>
      <c r="P135" s="287"/>
      <c r="Q135" s="287"/>
      <c r="R135" s="287"/>
      <c r="S135" s="1149"/>
      <c r="T135" s="134">
        <v>32335013</v>
      </c>
      <c r="U135" s="1173">
        <v>32335013</v>
      </c>
      <c r="V135" s="1173">
        <v>32335013</v>
      </c>
      <c r="W135" s="1173"/>
      <c r="X135" s="1173"/>
      <c r="Y135" s="1173"/>
      <c r="Z135" s="1173"/>
      <c r="AA135" s="1173"/>
      <c r="AB135" s="1173"/>
      <c r="AC135" s="1173"/>
      <c r="AD135" s="1173"/>
      <c r="AE135" s="1173"/>
      <c r="AF135" s="1149"/>
      <c r="AG135" s="967"/>
      <c r="AH135" s="970"/>
      <c r="AI135" s="970"/>
      <c r="AJ135" s="1151"/>
      <c r="AK135" s="970"/>
      <c r="AL135" s="970"/>
      <c r="AM135" s="970"/>
      <c r="AN135" s="1153"/>
      <c r="AO135" s="1153"/>
      <c r="AP135" s="1153"/>
      <c r="AQ135" s="970"/>
      <c r="AR135" s="1154"/>
      <c r="AS135" s="1155"/>
      <c r="AT135" s="1154"/>
      <c r="AU135" s="1155"/>
      <c r="AV135" s="1154"/>
      <c r="AW135" s="1155"/>
      <c r="AX135" s="1153"/>
      <c r="AY135" s="1174"/>
    </row>
    <row r="136" spans="1:51" s="36" customFormat="1" ht="12" customHeight="1" thickBot="1" x14ac:dyDescent="0.3">
      <c r="A136" s="965"/>
      <c r="B136" s="1197"/>
      <c r="C136" s="1152"/>
      <c r="D136" s="88" t="s">
        <v>42</v>
      </c>
      <c r="E136" s="285">
        <v>0</v>
      </c>
      <c r="F136" s="285">
        <v>0</v>
      </c>
      <c r="G136" s="290">
        <v>0</v>
      </c>
      <c r="H136" s="1157">
        <v>0</v>
      </c>
      <c r="I136" s="287">
        <v>0</v>
      </c>
      <c r="J136" s="287"/>
      <c r="K136" s="287"/>
      <c r="L136" s="287"/>
      <c r="M136" s="287"/>
      <c r="N136" s="287"/>
      <c r="O136" s="287"/>
      <c r="P136" s="287"/>
      <c r="Q136" s="287"/>
      <c r="R136" s="287"/>
      <c r="S136" s="1149"/>
      <c r="T136" s="1175">
        <v>0</v>
      </c>
      <c r="U136" s="1176">
        <v>0</v>
      </c>
      <c r="V136" s="1176">
        <v>0</v>
      </c>
      <c r="W136" s="1176"/>
      <c r="X136" s="1176"/>
      <c r="Y136" s="1176"/>
      <c r="Z136" s="1176"/>
      <c r="AA136" s="1176"/>
      <c r="AB136" s="1176"/>
      <c r="AC136" s="1176"/>
      <c r="AD136" s="1176"/>
      <c r="AE136" s="1176"/>
      <c r="AF136" s="1149"/>
      <c r="AG136" s="967"/>
      <c r="AH136" s="970"/>
      <c r="AI136" s="970"/>
      <c r="AJ136" s="1151"/>
      <c r="AK136" s="970"/>
      <c r="AL136" s="970"/>
      <c r="AM136" s="970"/>
      <c r="AN136" s="1153"/>
      <c r="AO136" s="1153"/>
      <c r="AP136" s="1153"/>
      <c r="AQ136" s="970"/>
      <c r="AR136" s="1154"/>
      <c r="AS136" s="1155"/>
      <c r="AT136" s="1154"/>
      <c r="AU136" s="1155"/>
      <c r="AV136" s="1154"/>
      <c r="AW136" s="1155"/>
      <c r="AX136" s="1153"/>
      <c r="AY136" s="1174"/>
    </row>
    <row r="137" spans="1:51" s="36" customFormat="1" ht="12" customHeight="1" thickBot="1" x14ac:dyDescent="0.3">
      <c r="A137" s="965"/>
      <c r="B137" s="1197"/>
      <c r="C137" s="1152"/>
      <c r="D137" s="88" t="s">
        <v>4</v>
      </c>
      <c r="E137" s="285">
        <v>4133144</v>
      </c>
      <c r="F137" s="285">
        <v>4133144</v>
      </c>
      <c r="G137" s="290">
        <v>4133144</v>
      </c>
      <c r="H137" s="1157">
        <v>4133144</v>
      </c>
      <c r="I137" s="287">
        <v>4133144</v>
      </c>
      <c r="J137" s="287"/>
      <c r="K137" s="287"/>
      <c r="L137" s="287"/>
      <c r="M137" s="287"/>
      <c r="N137" s="287"/>
      <c r="O137" s="287"/>
      <c r="P137" s="287"/>
      <c r="Q137" s="287"/>
      <c r="R137" s="287"/>
      <c r="S137" s="1149"/>
      <c r="T137" s="134">
        <v>955880</v>
      </c>
      <c r="U137" s="1173">
        <v>1529796</v>
      </c>
      <c r="V137" s="1173">
        <v>2022968</v>
      </c>
      <c r="W137" s="1173"/>
      <c r="X137" s="1173"/>
      <c r="Y137" s="1173"/>
      <c r="Z137" s="287"/>
      <c r="AA137" s="287"/>
      <c r="AB137" s="287"/>
      <c r="AC137" s="287"/>
      <c r="AD137" s="287"/>
      <c r="AE137" s="287"/>
      <c r="AF137" s="1149"/>
      <c r="AG137" s="967"/>
      <c r="AH137" s="970"/>
      <c r="AI137" s="970"/>
      <c r="AJ137" s="1151"/>
      <c r="AK137" s="970"/>
      <c r="AL137" s="970"/>
      <c r="AM137" s="970"/>
      <c r="AN137" s="1153"/>
      <c r="AO137" s="1153"/>
      <c r="AP137" s="1153"/>
      <c r="AQ137" s="970"/>
      <c r="AR137" s="1154"/>
      <c r="AS137" s="1155"/>
      <c r="AT137" s="1154"/>
      <c r="AU137" s="1155"/>
      <c r="AV137" s="1154"/>
      <c r="AW137" s="1155"/>
      <c r="AX137" s="1153"/>
      <c r="AY137" s="1174"/>
    </row>
    <row r="138" spans="1:51" s="36" customFormat="1" ht="12" customHeight="1" thickBot="1" x14ac:dyDescent="0.3">
      <c r="A138" s="965"/>
      <c r="B138" s="1197"/>
      <c r="C138" s="1152"/>
      <c r="D138" s="88" t="s">
        <v>43</v>
      </c>
      <c r="E138" s="285">
        <v>430</v>
      </c>
      <c r="F138" s="285">
        <v>430</v>
      </c>
      <c r="G138" s="290">
        <v>430</v>
      </c>
      <c r="H138" s="1157">
        <v>430</v>
      </c>
      <c r="I138" s="287">
        <v>430</v>
      </c>
      <c r="J138" s="287"/>
      <c r="K138" s="287"/>
      <c r="L138" s="287"/>
      <c r="M138" s="287"/>
      <c r="N138" s="287"/>
      <c r="O138" s="287"/>
      <c r="P138" s="287"/>
      <c r="Q138" s="287"/>
      <c r="R138" s="287"/>
      <c r="S138" s="1149"/>
      <c r="T138" s="1157">
        <v>3</v>
      </c>
      <c r="U138" s="287">
        <v>16</v>
      </c>
      <c r="V138" s="287">
        <v>45</v>
      </c>
      <c r="W138" s="287"/>
      <c r="X138" s="287"/>
      <c r="Y138" s="287"/>
      <c r="Z138" s="287"/>
      <c r="AA138" s="287"/>
      <c r="AB138" s="287"/>
      <c r="AC138" s="287"/>
      <c r="AD138" s="287"/>
      <c r="AE138" s="287"/>
      <c r="AF138" s="1149"/>
      <c r="AG138" s="967"/>
      <c r="AH138" s="970"/>
      <c r="AI138" s="970"/>
      <c r="AJ138" s="1151"/>
      <c r="AK138" s="970"/>
      <c r="AL138" s="970"/>
      <c r="AM138" s="970"/>
      <c r="AN138" s="1153"/>
      <c r="AO138" s="1153"/>
      <c r="AP138" s="1153"/>
      <c r="AQ138" s="970"/>
      <c r="AR138" s="1154"/>
      <c r="AS138" s="1155"/>
      <c r="AT138" s="1154"/>
      <c r="AU138" s="1155"/>
      <c r="AV138" s="1154"/>
      <c r="AW138" s="1155"/>
      <c r="AX138" s="1153"/>
      <c r="AY138" s="1174"/>
    </row>
    <row r="139" spans="1:51" s="36" customFormat="1" ht="12" customHeight="1" thickBot="1" x14ac:dyDescent="0.3">
      <c r="A139" s="965"/>
      <c r="B139" s="1197"/>
      <c r="C139" s="1166"/>
      <c r="D139" s="135" t="s">
        <v>45</v>
      </c>
      <c r="E139" s="1158">
        <v>55060156</v>
      </c>
      <c r="F139" s="1158">
        <v>55060156</v>
      </c>
      <c r="G139" s="1159">
        <v>55060156</v>
      </c>
      <c r="H139" s="1160">
        <v>55060156</v>
      </c>
      <c r="I139" s="1162">
        <v>55060156</v>
      </c>
      <c r="J139" s="1162"/>
      <c r="K139" s="1162"/>
      <c r="L139" s="1162"/>
      <c r="M139" s="1162"/>
      <c r="N139" s="1177"/>
      <c r="O139" s="1177"/>
      <c r="P139" s="1177"/>
      <c r="Q139" s="1177"/>
      <c r="R139" s="1177"/>
      <c r="S139" s="1163"/>
      <c r="T139" s="1178">
        <v>33290893</v>
      </c>
      <c r="U139" s="1177">
        <v>33864809</v>
      </c>
      <c r="V139" s="1177">
        <v>34357981</v>
      </c>
      <c r="W139" s="1177"/>
      <c r="X139" s="1177"/>
      <c r="Y139" s="1177"/>
      <c r="Z139" s="1177"/>
      <c r="AA139" s="1177"/>
      <c r="AB139" s="1177"/>
      <c r="AC139" s="1177"/>
      <c r="AD139" s="1177"/>
      <c r="AE139" s="1177"/>
      <c r="AF139" s="1163"/>
      <c r="AG139" s="968"/>
      <c r="AH139" s="971"/>
      <c r="AI139" s="971"/>
      <c r="AJ139" s="1165"/>
      <c r="AK139" s="971"/>
      <c r="AL139" s="971"/>
      <c r="AM139" s="971"/>
      <c r="AN139" s="1167"/>
      <c r="AO139" s="1167"/>
      <c r="AP139" s="1167"/>
      <c r="AQ139" s="971"/>
      <c r="AR139" s="1168"/>
      <c r="AS139" s="1169"/>
      <c r="AT139" s="1168"/>
      <c r="AU139" s="1169"/>
      <c r="AV139" s="1168"/>
      <c r="AW139" s="1169"/>
      <c r="AX139" s="1167"/>
      <c r="AY139" s="1174"/>
    </row>
    <row r="140" spans="1:51" s="36" customFormat="1" ht="12" customHeight="1" thickBot="1" x14ac:dyDescent="0.3">
      <c r="A140" s="965"/>
      <c r="B140" s="1197"/>
      <c r="C140" s="1144" t="s">
        <v>280</v>
      </c>
      <c r="D140" s="87" t="s">
        <v>41</v>
      </c>
      <c r="E140" s="1137">
        <v>156</v>
      </c>
      <c r="F140" s="1137">
        <v>156</v>
      </c>
      <c r="G140" s="1138">
        <v>156</v>
      </c>
      <c r="H140" s="1139">
        <v>156</v>
      </c>
      <c r="I140" s="1171">
        <v>156</v>
      </c>
      <c r="J140" s="1171"/>
      <c r="K140" s="1171"/>
      <c r="L140" s="1171"/>
      <c r="M140" s="1171"/>
      <c r="N140" s="1179"/>
      <c r="O140" s="287"/>
      <c r="P140" s="287"/>
      <c r="Q140" s="287"/>
      <c r="R140" s="287"/>
      <c r="S140" s="1141"/>
      <c r="T140" s="1172">
        <v>3</v>
      </c>
      <c r="U140" s="1173">
        <v>19</v>
      </c>
      <c r="V140" s="1173">
        <v>30</v>
      </c>
      <c r="W140" s="1173"/>
      <c r="X140" s="1173"/>
      <c r="Y140" s="1173"/>
      <c r="Z140" s="1173"/>
      <c r="AA140" s="1173"/>
      <c r="AB140" s="1173"/>
      <c r="AC140" s="1173"/>
      <c r="AD140" s="1173"/>
      <c r="AE140" s="1173"/>
      <c r="AF140" s="1141"/>
      <c r="AG140" s="966" t="s">
        <v>280</v>
      </c>
      <c r="AH140" s="969" t="s">
        <v>391</v>
      </c>
      <c r="AI140" s="969" t="s">
        <v>69</v>
      </c>
      <c r="AJ140" s="1143" t="s">
        <v>399</v>
      </c>
      <c r="AK140" s="969" t="s">
        <v>280</v>
      </c>
      <c r="AL140" s="969" t="s">
        <v>69</v>
      </c>
      <c r="AM140" s="969" t="s">
        <v>277</v>
      </c>
      <c r="AN140" s="1145">
        <v>175418</v>
      </c>
      <c r="AO140" s="1145">
        <v>84230</v>
      </c>
      <c r="AP140" s="1145">
        <v>91188</v>
      </c>
      <c r="AQ140" s="969" t="s">
        <v>69</v>
      </c>
      <c r="AR140" s="1146" t="s">
        <v>278</v>
      </c>
      <c r="AS140" s="1147">
        <v>175418</v>
      </c>
      <c r="AT140" s="1146" t="s">
        <v>278</v>
      </c>
      <c r="AU140" s="1147">
        <v>175418</v>
      </c>
      <c r="AV140" s="1146" t="s">
        <v>279</v>
      </c>
      <c r="AW140" s="1147">
        <v>175418</v>
      </c>
      <c r="AX140" s="1145">
        <v>175418</v>
      </c>
      <c r="AY140" s="1174"/>
    </row>
    <row r="141" spans="1:51" s="36" customFormat="1" ht="12" customHeight="1" thickBot="1" x14ac:dyDescent="0.3">
      <c r="A141" s="965"/>
      <c r="B141" s="1197"/>
      <c r="C141" s="1152"/>
      <c r="D141" s="88" t="s">
        <v>3</v>
      </c>
      <c r="E141" s="90">
        <v>18451816</v>
      </c>
      <c r="F141" s="90">
        <v>18451816</v>
      </c>
      <c r="G141" s="134">
        <v>18451816</v>
      </c>
      <c r="H141" s="299">
        <v>18451816</v>
      </c>
      <c r="I141" s="89">
        <v>18451816</v>
      </c>
      <c r="J141" s="89"/>
      <c r="K141" s="89"/>
      <c r="L141" s="89"/>
      <c r="M141" s="89"/>
      <c r="N141" s="287"/>
      <c r="O141" s="287"/>
      <c r="P141" s="287"/>
      <c r="Q141" s="287"/>
      <c r="R141" s="287"/>
      <c r="S141" s="1149"/>
      <c r="T141" s="134">
        <v>21556675</v>
      </c>
      <c r="U141" s="1173">
        <v>21556675</v>
      </c>
      <c r="V141" s="1173">
        <v>21556675</v>
      </c>
      <c r="W141" s="1173"/>
      <c r="X141" s="1173"/>
      <c r="Y141" s="1173"/>
      <c r="Z141" s="1173"/>
      <c r="AA141" s="1173"/>
      <c r="AB141" s="1173"/>
      <c r="AC141" s="1173"/>
      <c r="AD141" s="1173"/>
      <c r="AE141" s="1173"/>
      <c r="AF141" s="1149"/>
      <c r="AG141" s="967"/>
      <c r="AH141" s="970"/>
      <c r="AI141" s="970"/>
      <c r="AJ141" s="1151"/>
      <c r="AK141" s="970"/>
      <c r="AL141" s="970"/>
      <c r="AM141" s="970"/>
      <c r="AN141" s="1153"/>
      <c r="AO141" s="1153"/>
      <c r="AP141" s="1153"/>
      <c r="AQ141" s="970"/>
      <c r="AR141" s="1154"/>
      <c r="AS141" s="1155"/>
      <c r="AT141" s="1154"/>
      <c r="AU141" s="1155"/>
      <c r="AV141" s="1154"/>
      <c r="AW141" s="1155"/>
      <c r="AX141" s="1153"/>
      <c r="AY141" s="1174"/>
    </row>
    <row r="142" spans="1:51" s="36" customFormat="1" ht="12" customHeight="1" thickBot="1" x14ac:dyDescent="0.3">
      <c r="A142" s="965"/>
      <c r="B142" s="1197"/>
      <c r="C142" s="1152"/>
      <c r="D142" s="88" t="s">
        <v>42</v>
      </c>
      <c r="E142" s="285">
        <v>0</v>
      </c>
      <c r="F142" s="285">
        <v>0</v>
      </c>
      <c r="G142" s="290">
        <v>0</v>
      </c>
      <c r="H142" s="1157">
        <v>0</v>
      </c>
      <c r="I142" s="287">
        <v>0</v>
      </c>
      <c r="J142" s="287"/>
      <c r="K142" s="287"/>
      <c r="L142" s="287"/>
      <c r="M142" s="287"/>
      <c r="N142" s="287"/>
      <c r="O142" s="287"/>
      <c r="P142" s="287"/>
      <c r="Q142" s="287"/>
      <c r="R142" s="287"/>
      <c r="S142" s="1149"/>
      <c r="T142" s="1175">
        <v>0</v>
      </c>
      <c r="U142" s="1176">
        <v>0</v>
      </c>
      <c r="V142" s="1176">
        <v>0</v>
      </c>
      <c r="W142" s="1176"/>
      <c r="X142" s="1176"/>
      <c r="Y142" s="1176"/>
      <c r="Z142" s="1176"/>
      <c r="AA142" s="1176"/>
      <c r="AB142" s="1176"/>
      <c r="AC142" s="1176"/>
      <c r="AD142" s="1176"/>
      <c r="AE142" s="1176"/>
      <c r="AF142" s="1149"/>
      <c r="AG142" s="967"/>
      <c r="AH142" s="970"/>
      <c r="AI142" s="970"/>
      <c r="AJ142" s="1151"/>
      <c r="AK142" s="970"/>
      <c r="AL142" s="970"/>
      <c r="AM142" s="970"/>
      <c r="AN142" s="1153"/>
      <c r="AO142" s="1153"/>
      <c r="AP142" s="1153"/>
      <c r="AQ142" s="970"/>
      <c r="AR142" s="1154"/>
      <c r="AS142" s="1155"/>
      <c r="AT142" s="1154"/>
      <c r="AU142" s="1155"/>
      <c r="AV142" s="1154"/>
      <c r="AW142" s="1155"/>
      <c r="AX142" s="1153"/>
      <c r="AY142" s="1174"/>
    </row>
    <row r="143" spans="1:51" s="36" customFormat="1" ht="12" customHeight="1" thickBot="1" x14ac:dyDescent="0.3">
      <c r="A143" s="965"/>
      <c r="B143" s="1197"/>
      <c r="C143" s="1152"/>
      <c r="D143" s="88" t="s">
        <v>4</v>
      </c>
      <c r="E143" s="285">
        <v>1497516</v>
      </c>
      <c r="F143" s="285">
        <v>1497516</v>
      </c>
      <c r="G143" s="290">
        <v>1497516</v>
      </c>
      <c r="H143" s="1157">
        <v>1497516</v>
      </c>
      <c r="I143" s="287">
        <v>1497516</v>
      </c>
      <c r="J143" s="287"/>
      <c r="K143" s="287"/>
      <c r="L143" s="287"/>
      <c r="M143" s="287"/>
      <c r="N143" s="287"/>
      <c r="O143" s="287"/>
      <c r="P143" s="287"/>
      <c r="Q143" s="287"/>
      <c r="R143" s="287"/>
      <c r="S143" s="1149"/>
      <c r="T143" s="134">
        <v>346333</v>
      </c>
      <c r="U143" s="1173">
        <v>554274</v>
      </c>
      <c r="V143" s="1173">
        <v>732960</v>
      </c>
      <c r="W143" s="1173"/>
      <c r="X143" s="1173"/>
      <c r="Y143" s="1173"/>
      <c r="Z143" s="287"/>
      <c r="AA143" s="287"/>
      <c r="AB143" s="287"/>
      <c r="AC143" s="287"/>
      <c r="AD143" s="287"/>
      <c r="AE143" s="287"/>
      <c r="AF143" s="1149"/>
      <c r="AG143" s="967"/>
      <c r="AH143" s="970"/>
      <c r="AI143" s="970"/>
      <c r="AJ143" s="1151"/>
      <c r="AK143" s="970"/>
      <c r="AL143" s="970"/>
      <c r="AM143" s="970"/>
      <c r="AN143" s="1153"/>
      <c r="AO143" s="1153"/>
      <c r="AP143" s="1153"/>
      <c r="AQ143" s="970"/>
      <c r="AR143" s="1154"/>
      <c r="AS143" s="1155"/>
      <c r="AT143" s="1154"/>
      <c r="AU143" s="1155"/>
      <c r="AV143" s="1154"/>
      <c r="AW143" s="1155"/>
      <c r="AX143" s="1153"/>
      <c r="AY143" s="1174"/>
    </row>
    <row r="144" spans="1:51" s="36" customFormat="1" ht="12" customHeight="1" thickBot="1" x14ac:dyDescent="0.3">
      <c r="A144" s="965"/>
      <c r="B144" s="1197"/>
      <c r="C144" s="1152"/>
      <c r="D144" s="88" t="s">
        <v>43</v>
      </c>
      <c r="E144" s="285">
        <v>156</v>
      </c>
      <c r="F144" s="285">
        <v>156</v>
      </c>
      <c r="G144" s="290">
        <v>156</v>
      </c>
      <c r="H144" s="1157">
        <v>156</v>
      </c>
      <c r="I144" s="287">
        <v>156</v>
      </c>
      <c r="J144" s="287"/>
      <c r="K144" s="287"/>
      <c r="L144" s="287"/>
      <c r="M144" s="287"/>
      <c r="N144" s="287"/>
      <c r="O144" s="287"/>
      <c r="P144" s="287"/>
      <c r="Q144" s="287"/>
      <c r="R144" s="287"/>
      <c r="S144" s="1149"/>
      <c r="T144" s="1157">
        <v>3</v>
      </c>
      <c r="U144" s="287">
        <v>19</v>
      </c>
      <c r="V144" s="287">
        <v>30</v>
      </c>
      <c r="W144" s="287"/>
      <c r="X144" s="287"/>
      <c r="Y144" s="287"/>
      <c r="Z144" s="287"/>
      <c r="AA144" s="287"/>
      <c r="AB144" s="287"/>
      <c r="AC144" s="287"/>
      <c r="AD144" s="287"/>
      <c r="AE144" s="287"/>
      <c r="AF144" s="1149"/>
      <c r="AG144" s="967"/>
      <c r="AH144" s="970"/>
      <c r="AI144" s="970"/>
      <c r="AJ144" s="1151"/>
      <c r="AK144" s="970"/>
      <c r="AL144" s="970"/>
      <c r="AM144" s="970"/>
      <c r="AN144" s="1153"/>
      <c r="AO144" s="1153"/>
      <c r="AP144" s="1153"/>
      <c r="AQ144" s="970"/>
      <c r="AR144" s="1154"/>
      <c r="AS144" s="1155"/>
      <c r="AT144" s="1154"/>
      <c r="AU144" s="1155"/>
      <c r="AV144" s="1154"/>
      <c r="AW144" s="1155"/>
      <c r="AX144" s="1153"/>
      <c r="AY144" s="1174"/>
    </row>
    <row r="145" spans="1:51" s="36" customFormat="1" ht="12" customHeight="1" thickBot="1" x14ac:dyDescent="0.3">
      <c r="A145" s="965"/>
      <c r="B145" s="1197"/>
      <c r="C145" s="1166"/>
      <c r="D145" s="135" t="s">
        <v>45</v>
      </c>
      <c r="E145" s="1158">
        <v>19949332</v>
      </c>
      <c r="F145" s="1158">
        <v>19949332</v>
      </c>
      <c r="G145" s="1159">
        <v>19949332</v>
      </c>
      <c r="H145" s="1160">
        <v>19949332</v>
      </c>
      <c r="I145" s="1162">
        <v>19949332</v>
      </c>
      <c r="J145" s="1162"/>
      <c r="K145" s="1162"/>
      <c r="L145" s="1162"/>
      <c r="M145" s="1162"/>
      <c r="N145" s="1177"/>
      <c r="O145" s="1177"/>
      <c r="P145" s="1177"/>
      <c r="Q145" s="1177"/>
      <c r="R145" s="1177"/>
      <c r="S145" s="1163"/>
      <c r="T145" s="1178">
        <v>21903008</v>
      </c>
      <c r="U145" s="1177">
        <v>22110949</v>
      </c>
      <c r="V145" s="1177">
        <v>22289635</v>
      </c>
      <c r="W145" s="1177"/>
      <c r="X145" s="1177"/>
      <c r="Y145" s="1177"/>
      <c r="Z145" s="1177"/>
      <c r="AA145" s="1177"/>
      <c r="AB145" s="1177"/>
      <c r="AC145" s="1177"/>
      <c r="AD145" s="1177"/>
      <c r="AE145" s="1177"/>
      <c r="AF145" s="1163"/>
      <c r="AG145" s="968"/>
      <c r="AH145" s="971"/>
      <c r="AI145" s="971"/>
      <c r="AJ145" s="1165"/>
      <c r="AK145" s="971"/>
      <c r="AL145" s="971"/>
      <c r="AM145" s="971"/>
      <c r="AN145" s="1167"/>
      <c r="AO145" s="1167"/>
      <c r="AP145" s="1167"/>
      <c r="AQ145" s="971"/>
      <c r="AR145" s="1168"/>
      <c r="AS145" s="1169"/>
      <c r="AT145" s="1168"/>
      <c r="AU145" s="1169"/>
      <c r="AV145" s="1168"/>
      <c r="AW145" s="1169"/>
      <c r="AX145" s="1167"/>
      <c r="AY145" s="1174"/>
    </row>
    <row r="146" spans="1:51" s="36" customFormat="1" ht="12" customHeight="1" thickBot="1" x14ac:dyDescent="0.3">
      <c r="A146" s="965"/>
      <c r="B146" s="1197"/>
      <c r="C146" s="1144" t="s">
        <v>281</v>
      </c>
      <c r="D146" s="92" t="s">
        <v>41</v>
      </c>
      <c r="E146" s="1137">
        <v>54</v>
      </c>
      <c r="F146" s="1137">
        <v>54</v>
      </c>
      <c r="G146" s="1138">
        <v>54</v>
      </c>
      <c r="H146" s="1139">
        <v>54</v>
      </c>
      <c r="I146" s="1171">
        <v>54</v>
      </c>
      <c r="J146" s="1171"/>
      <c r="K146" s="1171"/>
      <c r="L146" s="1171"/>
      <c r="M146" s="1171"/>
      <c r="N146" s="287"/>
      <c r="O146" s="287"/>
      <c r="P146" s="287"/>
      <c r="Q146" s="287"/>
      <c r="R146" s="287"/>
      <c r="S146" s="1141"/>
      <c r="T146" s="1172">
        <v>1</v>
      </c>
      <c r="U146" s="1173">
        <v>9</v>
      </c>
      <c r="V146" s="1173">
        <v>13</v>
      </c>
      <c r="W146" s="1173"/>
      <c r="X146" s="1173"/>
      <c r="Y146" s="1173"/>
      <c r="Z146" s="1173"/>
      <c r="AA146" s="1173"/>
      <c r="AB146" s="1173"/>
      <c r="AC146" s="1173"/>
      <c r="AD146" s="1173"/>
      <c r="AE146" s="1173"/>
      <c r="AF146" s="1141"/>
      <c r="AG146" s="966" t="s">
        <v>281</v>
      </c>
      <c r="AH146" s="969" t="s">
        <v>397</v>
      </c>
      <c r="AI146" s="969" t="s">
        <v>69</v>
      </c>
      <c r="AJ146" s="1143" t="s">
        <v>399</v>
      </c>
      <c r="AK146" s="969" t="s">
        <v>281</v>
      </c>
      <c r="AL146" s="969" t="s">
        <v>69</v>
      </c>
      <c r="AM146" s="969" t="s">
        <v>277</v>
      </c>
      <c r="AN146" s="1145">
        <v>106571</v>
      </c>
      <c r="AO146" s="1145">
        <v>52699</v>
      </c>
      <c r="AP146" s="1145">
        <v>53872</v>
      </c>
      <c r="AQ146" s="969" t="s">
        <v>69</v>
      </c>
      <c r="AR146" s="1146" t="s">
        <v>278</v>
      </c>
      <c r="AS146" s="1147">
        <v>106571</v>
      </c>
      <c r="AT146" s="1146" t="s">
        <v>278</v>
      </c>
      <c r="AU146" s="1147">
        <v>106571</v>
      </c>
      <c r="AV146" s="1146" t="s">
        <v>279</v>
      </c>
      <c r="AW146" s="1147">
        <v>106571</v>
      </c>
      <c r="AX146" s="1145">
        <v>106571</v>
      </c>
      <c r="AY146" s="1174"/>
    </row>
    <row r="147" spans="1:51" s="36" customFormat="1" ht="12" customHeight="1" thickBot="1" x14ac:dyDescent="0.3">
      <c r="A147" s="965"/>
      <c r="B147" s="1197"/>
      <c r="C147" s="1152"/>
      <c r="D147" s="88" t="s">
        <v>3</v>
      </c>
      <c r="E147" s="90">
        <v>6396629</v>
      </c>
      <c r="F147" s="90">
        <v>6396629</v>
      </c>
      <c r="G147" s="134">
        <v>6396629</v>
      </c>
      <c r="H147" s="299">
        <v>6396629</v>
      </c>
      <c r="I147" s="89">
        <v>6396629</v>
      </c>
      <c r="J147" s="89"/>
      <c r="K147" s="89"/>
      <c r="L147" s="89"/>
      <c r="M147" s="89"/>
      <c r="N147" s="287"/>
      <c r="O147" s="287"/>
      <c r="P147" s="287"/>
      <c r="Q147" s="287"/>
      <c r="R147" s="287"/>
      <c r="S147" s="1149"/>
      <c r="T147" s="134">
        <v>9341226</v>
      </c>
      <c r="U147" s="1173">
        <v>9341226</v>
      </c>
      <c r="V147" s="1173">
        <v>9341226</v>
      </c>
      <c r="W147" s="1173"/>
      <c r="X147" s="1173"/>
      <c r="Y147" s="1173"/>
      <c r="Z147" s="1173"/>
      <c r="AA147" s="1173"/>
      <c r="AB147" s="1173"/>
      <c r="AC147" s="1173"/>
      <c r="AD147" s="1173"/>
      <c r="AE147" s="1173"/>
      <c r="AF147" s="1149"/>
      <c r="AG147" s="967"/>
      <c r="AH147" s="970"/>
      <c r="AI147" s="970"/>
      <c r="AJ147" s="1151"/>
      <c r="AK147" s="970"/>
      <c r="AL147" s="970"/>
      <c r="AM147" s="970"/>
      <c r="AN147" s="1153"/>
      <c r="AO147" s="1153"/>
      <c r="AP147" s="1153"/>
      <c r="AQ147" s="970"/>
      <c r="AR147" s="1154"/>
      <c r="AS147" s="1155"/>
      <c r="AT147" s="1154"/>
      <c r="AU147" s="1155"/>
      <c r="AV147" s="1154"/>
      <c r="AW147" s="1155"/>
      <c r="AX147" s="1153"/>
      <c r="AY147" s="1174"/>
    </row>
    <row r="148" spans="1:51" s="36" customFormat="1" ht="12" customHeight="1" thickBot="1" x14ac:dyDescent="0.3">
      <c r="A148" s="965"/>
      <c r="B148" s="1197"/>
      <c r="C148" s="1152"/>
      <c r="D148" s="88" t="s">
        <v>42</v>
      </c>
      <c r="E148" s="285">
        <v>0</v>
      </c>
      <c r="F148" s="285">
        <v>0</v>
      </c>
      <c r="G148" s="290">
        <v>0</v>
      </c>
      <c r="H148" s="1157">
        <v>0</v>
      </c>
      <c r="I148" s="287">
        <v>0</v>
      </c>
      <c r="J148" s="287"/>
      <c r="K148" s="287"/>
      <c r="L148" s="287"/>
      <c r="M148" s="287"/>
      <c r="N148" s="287"/>
      <c r="O148" s="287"/>
      <c r="P148" s="287"/>
      <c r="Q148" s="287"/>
      <c r="R148" s="287"/>
      <c r="S148" s="1149"/>
      <c r="T148" s="1175">
        <v>0</v>
      </c>
      <c r="U148" s="1176">
        <v>0</v>
      </c>
      <c r="V148" s="1176">
        <v>0</v>
      </c>
      <c r="W148" s="1176"/>
      <c r="X148" s="1176"/>
      <c r="Y148" s="1176"/>
      <c r="Z148" s="1176"/>
      <c r="AA148" s="1176"/>
      <c r="AB148" s="1176"/>
      <c r="AC148" s="1176"/>
      <c r="AD148" s="1176"/>
      <c r="AE148" s="1176"/>
      <c r="AF148" s="1149"/>
      <c r="AG148" s="967"/>
      <c r="AH148" s="970"/>
      <c r="AI148" s="970"/>
      <c r="AJ148" s="1151"/>
      <c r="AK148" s="970"/>
      <c r="AL148" s="970"/>
      <c r="AM148" s="970"/>
      <c r="AN148" s="1153"/>
      <c r="AO148" s="1153"/>
      <c r="AP148" s="1153"/>
      <c r="AQ148" s="970"/>
      <c r="AR148" s="1154"/>
      <c r="AS148" s="1155"/>
      <c r="AT148" s="1154"/>
      <c r="AU148" s="1155"/>
      <c r="AV148" s="1154"/>
      <c r="AW148" s="1155"/>
      <c r="AX148" s="1153"/>
      <c r="AY148" s="1174"/>
    </row>
    <row r="149" spans="1:51" s="36" customFormat="1" ht="12" customHeight="1" thickBot="1" x14ac:dyDescent="0.3">
      <c r="A149" s="965"/>
      <c r="B149" s="1197"/>
      <c r="C149" s="1152"/>
      <c r="D149" s="88" t="s">
        <v>4</v>
      </c>
      <c r="E149" s="285">
        <v>519139</v>
      </c>
      <c r="F149" s="285">
        <v>519139</v>
      </c>
      <c r="G149" s="290">
        <v>519139</v>
      </c>
      <c r="H149" s="1157">
        <v>519139</v>
      </c>
      <c r="I149" s="287">
        <v>519139</v>
      </c>
      <c r="J149" s="287"/>
      <c r="K149" s="287"/>
      <c r="L149" s="287"/>
      <c r="M149" s="287"/>
      <c r="N149" s="287"/>
      <c r="O149" s="287"/>
      <c r="P149" s="287"/>
      <c r="Q149" s="287"/>
      <c r="R149" s="287"/>
      <c r="S149" s="1149"/>
      <c r="T149" s="134">
        <v>120062</v>
      </c>
      <c r="U149" s="1173">
        <v>192148</v>
      </c>
      <c r="V149" s="1173">
        <v>254093</v>
      </c>
      <c r="W149" s="1173"/>
      <c r="X149" s="1173"/>
      <c r="Y149" s="1173"/>
      <c r="Z149" s="287"/>
      <c r="AA149" s="287"/>
      <c r="AB149" s="287"/>
      <c r="AC149" s="287"/>
      <c r="AD149" s="287"/>
      <c r="AE149" s="287"/>
      <c r="AF149" s="1149"/>
      <c r="AG149" s="967"/>
      <c r="AH149" s="970"/>
      <c r="AI149" s="970"/>
      <c r="AJ149" s="1151"/>
      <c r="AK149" s="970"/>
      <c r="AL149" s="970"/>
      <c r="AM149" s="970"/>
      <c r="AN149" s="1153"/>
      <c r="AO149" s="1153"/>
      <c r="AP149" s="1153"/>
      <c r="AQ149" s="970"/>
      <c r="AR149" s="1154"/>
      <c r="AS149" s="1155"/>
      <c r="AT149" s="1154"/>
      <c r="AU149" s="1155"/>
      <c r="AV149" s="1154"/>
      <c r="AW149" s="1155"/>
      <c r="AX149" s="1153"/>
      <c r="AY149" s="1174"/>
    </row>
    <row r="150" spans="1:51" s="36" customFormat="1" ht="12" customHeight="1" thickBot="1" x14ac:dyDescent="0.3">
      <c r="A150" s="965"/>
      <c r="B150" s="1197"/>
      <c r="C150" s="1152"/>
      <c r="D150" s="88" t="s">
        <v>43</v>
      </c>
      <c r="E150" s="285">
        <v>54</v>
      </c>
      <c r="F150" s="285">
        <v>54</v>
      </c>
      <c r="G150" s="290">
        <v>54</v>
      </c>
      <c r="H150" s="1157">
        <v>54</v>
      </c>
      <c r="I150" s="287">
        <v>54</v>
      </c>
      <c r="J150" s="287"/>
      <c r="K150" s="287"/>
      <c r="L150" s="287"/>
      <c r="M150" s="287"/>
      <c r="N150" s="287"/>
      <c r="O150" s="287"/>
      <c r="P150" s="287"/>
      <c r="Q150" s="287"/>
      <c r="R150" s="287"/>
      <c r="S150" s="1149"/>
      <c r="T150" s="1157">
        <v>1</v>
      </c>
      <c r="U150" s="287">
        <v>9</v>
      </c>
      <c r="V150" s="287">
        <v>13</v>
      </c>
      <c r="W150" s="287"/>
      <c r="X150" s="287"/>
      <c r="Y150" s="287"/>
      <c r="Z150" s="287"/>
      <c r="AA150" s="287"/>
      <c r="AB150" s="287"/>
      <c r="AC150" s="287"/>
      <c r="AD150" s="287"/>
      <c r="AE150" s="287"/>
      <c r="AF150" s="1149"/>
      <c r="AG150" s="967"/>
      <c r="AH150" s="970"/>
      <c r="AI150" s="970"/>
      <c r="AJ150" s="1151"/>
      <c r="AK150" s="970"/>
      <c r="AL150" s="970"/>
      <c r="AM150" s="970"/>
      <c r="AN150" s="1153"/>
      <c r="AO150" s="1153"/>
      <c r="AP150" s="1153"/>
      <c r="AQ150" s="970"/>
      <c r="AR150" s="1154"/>
      <c r="AS150" s="1155"/>
      <c r="AT150" s="1154"/>
      <c r="AU150" s="1155"/>
      <c r="AV150" s="1154"/>
      <c r="AW150" s="1155"/>
      <c r="AX150" s="1153"/>
      <c r="AY150" s="1174"/>
    </row>
    <row r="151" spans="1:51" s="36" customFormat="1" ht="12" customHeight="1" thickBot="1" x14ac:dyDescent="0.3">
      <c r="A151" s="965"/>
      <c r="B151" s="1197"/>
      <c r="C151" s="1166"/>
      <c r="D151" s="135" t="s">
        <v>45</v>
      </c>
      <c r="E151" s="1158">
        <v>6915768</v>
      </c>
      <c r="F151" s="1158">
        <v>6915768</v>
      </c>
      <c r="G151" s="1159">
        <v>6915768</v>
      </c>
      <c r="H151" s="1160">
        <v>6915768</v>
      </c>
      <c r="I151" s="1162">
        <v>6915768</v>
      </c>
      <c r="J151" s="1162"/>
      <c r="K151" s="1162"/>
      <c r="L151" s="1162"/>
      <c r="M151" s="1162"/>
      <c r="N151" s="1177"/>
      <c r="O151" s="1177"/>
      <c r="P151" s="1177"/>
      <c r="Q151" s="1177"/>
      <c r="R151" s="1177"/>
      <c r="S151" s="1163"/>
      <c r="T151" s="1178">
        <v>9461288</v>
      </c>
      <c r="U151" s="1177">
        <v>9533374</v>
      </c>
      <c r="V151" s="1177">
        <v>9595319</v>
      </c>
      <c r="W151" s="1177"/>
      <c r="X151" s="1177"/>
      <c r="Y151" s="1177"/>
      <c r="Z151" s="1177"/>
      <c r="AA151" s="1177"/>
      <c r="AB151" s="1177"/>
      <c r="AC151" s="1177"/>
      <c r="AD151" s="1177"/>
      <c r="AE151" s="1177"/>
      <c r="AF151" s="1163"/>
      <c r="AG151" s="968"/>
      <c r="AH151" s="971"/>
      <c r="AI151" s="971"/>
      <c r="AJ151" s="1165"/>
      <c r="AK151" s="971"/>
      <c r="AL151" s="971"/>
      <c r="AM151" s="971"/>
      <c r="AN151" s="1167"/>
      <c r="AO151" s="1167"/>
      <c r="AP151" s="1167"/>
      <c r="AQ151" s="971"/>
      <c r="AR151" s="1168"/>
      <c r="AS151" s="1169"/>
      <c r="AT151" s="1168"/>
      <c r="AU151" s="1169"/>
      <c r="AV151" s="1168"/>
      <c r="AW151" s="1169"/>
      <c r="AX151" s="1167"/>
      <c r="AY151" s="1174"/>
    </row>
    <row r="152" spans="1:51" s="36" customFormat="1" ht="12" customHeight="1" thickBot="1" x14ac:dyDescent="0.3">
      <c r="A152" s="965"/>
      <c r="B152" s="1197"/>
      <c r="C152" s="1144" t="s">
        <v>282</v>
      </c>
      <c r="D152" s="92" t="s">
        <v>41</v>
      </c>
      <c r="E152" s="1137">
        <v>216</v>
      </c>
      <c r="F152" s="1137">
        <v>216</v>
      </c>
      <c r="G152" s="1138">
        <v>216</v>
      </c>
      <c r="H152" s="1139">
        <v>216</v>
      </c>
      <c r="I152" s="1171">
        <v>216</v>
      </c>
      <c r="J152" s="1171"/>
      <c r="K152" s="1171"/>
      <c r="L152" s="1171"/>
      <c r="M152" s="1171"/>
      <c r="N152" s="287"/>
      <c r="O152" s="287"/>
      <c r="P152" s="287"/>
      <c r="Q152" s="287"/>
      <c r="R152" s="287"/>
      <c r="S152" s="1141"/>
      <c r="T152" s="1172">
        <v>4</v>
      </c>
      <c r="U152" s="1173">
        <v>13</v>
      </c>
      <c r="V152" s="1173">
        <v>29</v>
      </c>
      <c r="W152" s="1173"/>
      <c r="X152" s="1173"/>
      <c r="Y152" s="1173"/>
      <c r="Z152" s="1173"/>
      <c r="AA152" s="1173"/>
      <c r="AB152" s="1173"/>
      <c r="AC152" s="1173"/>
      <c r="AD152" s="1173"/>
      <c r="AE152" s="1173"/>
      <c r="AF152" s="1141"/>
      <c r="AG152" s="966" t="s">
        <v>282</v>
      </c>
      <c r="AH152" s="969" t="s">
        <v>372</v>
      </c>
      <c r="AI152" s="969" t="s">
        <v>69</v>
      </c>
      <c r="AJ152" s="1143" t="s">
        <v>399</v>
      </c>
      <c r="AK152" s="969" t="s">
        <v>282</v>
      </c>
      <c r="AL152" s="969" t="s">
        <v>69</v>
      </c>
      <c r="AM152" s="969" t="s">
        <v>277</v>
      </c>
      <c r="AN152" s="1145">
        <v>403605</v>
      </c>
      <c r="AO152" s="1145">
        <v>194562</v>
      </c>
      <c r="AP152" s="1145">
        <v>209043</v>
      </c>
      <c r="AQ152" s="969" t="s">
        <v>69</v>
      </c>
      <c r="AR152" s="1146" t="s">
        <v>278</v>
      </c>
      <c r="AS152" s="1147">
        <v>403605</v>
      </c>
      <c r="AT152" s="1146" t="s">
        <v>278</v>
      </c>
      <c r="AU152" s="1147">
        <v>403605</v>
      </c>
      <c r="AV152" s="1146" t="s">
        <v>279</v>
      </c>
      <c r="AW152" s="1147">
        <v>403605</v>
      </c>
      <c r="AX152" s="1145">
        <v>403605</v>
      </c>
      <c r="AY152" s="1174"/>
    </row>
    <row r="153" spans="1:51" s="36" customFormat="1" ht="12" customHeight="1" thickBot="1" x14ac:dyDescent="0.3">
      <c r="A153" s="965"/>
      <c r="B153" s="1197"/>
      <c r="C153" s="1152"/>
      <c r="D153" s="88" t="s">
        <v>3</v>
      </c>
      <c r="E153" s="90">
        <v>25586518</v>
      </c>
      <c r="F153" s="90">
        <v>25586518</v>
      </c>
      <c r="G153" s="134">
        <v>25586518</v>
      </c>
      <c r="H153" s="299">
        <v>25586518</v>
      </c>
      <c r="I153" s="89">
        <v>25586518</v>
      </c>
      <c r="J153" s="89"/>
      <c r="K153" s="89"/>
      <c r="L153" s="89"/>
      <c r="M153" s="89"/>
      <c r="N153" s="287"/>
      <c r="O153" s="287"/>
      <c r="P153" s="287"/>
      <c r="Q153" s="287"/>
      <c r="R153" s="287"/>
      <c r="S153" s="1149"/>
      <c r="T153" s="134">
        <v>20838119</v>
      </c>
      <c r="U153" s="1173">
        <v>20838119</v>
      </c>
      <c r="V153" s="1173">
        <v>20838119</v>
      </c>
      <c r="W153" s="1173"/>
      <c r="X153" s="1173"/>
      <c r="Y153" s="1173"/>
      <c r="Z153" s="1173"/>
      <c r="AA153" s="1173"/>
      <c r="AB153" s="1173"/>
      <c r="AC153" s="1173"/>
      <c r="AD153" s="1173"/>
      <c r="AE153" s="1173"/>
      <c r="AF153" s="1149"/>
      <c r="AG153" s="967"/>
      <c r="AH153" s="970"/>
      <c r="AI153" s="970"/>
      <c r="AJ153" s="1151"/>
      <c r="AK153" s="970"/>
      <c r="AL153" s="970"/>
      <c r="AM153" s="970"/>
      <c r="AN153" s="1153"/>
      <c r="AO153" s="1153"/>
      <c r="AP153" s="1153"/>
      <c r="AQ153" s="970"/>
      <c r="AR153" s="1154"/>
      <c r="AS153" s="1155"/>
      <c r="AT153" s="1154"/>
      <c r="AU153" s="1155"/>
      <c r="AV153" s="1154"/>
      <c r="AW153" s="1155"/>
      <c r="AX153" s="1153"/>
      <c r="AY153" s="1174"/>
    </row>
    <row r="154" spans="1:51" s="36" customFormat="1" ht="12" customHeight="1" thickBot="1" x14ac:dyDescent="0.3">
      <c r="A154" s="965"/>
      <c r="B154" s="1197"/>
      <c r="C154" s="1152"/>
      <c r="D154" s="88" t="s">
        <v>42</v>
      </c>
      <c r="E154" s="285">
        <v>0</v>
      </c>
      <c r="F154" s="285">
        <v>0</v>
      </c>
      <c r="G154" s="290">
        <v>0</v>
      </c>
      <c r="H154" s="1157">
        <v>0</v>
      </c>
      <c r="I154" s="287">
        <v>0</v>
      </c>
      <c r="J154" s="287"/>
      <c r="K154" s="287"/>
      <c r="L154" s="287"/>
      <c r="M154" s="287"/>
      <c r="N154" s="287"/>
      <c r="O154" s="287"/>
      <c r="P154" s="287"/>
      <c r="Q154" s="287"/>
      <c r="R154" s="287"/>
      <c r="S154" s="1149"/>
      <c r="T154" s="1175">
        <v>0</v>
      </c>
      <c r="U154" s="1176">
        <v>0</v>
      </c>
      <c r="V154" s="1176">
        <v>0</v>
      </c>
      <c r="W154" s="1176"/>
      <c r="X154" s="1176"/>
      <c r="Y154" s="1176"/>
      <c r="Z154" s="1176"/>
      <c r="AA154" s="1176"/>
      <c r="AB154" s="1176"/>
      <c r="AC154" s="1176"/>
      <c r="AD154" s="1176"/>
      <c r="AE154" s="1176"/>
      <c r="AF154" s="1149"/>
      <c r="AG154" s="967"/>
      <c r="AH154" s="970"/>
      <c r="AI154" s="970"/>
      <c r="AJ154" s="1151"/>
      <c r="AK154" s="970"/>
      <c r="AL154" s="970"/>
      <c r="AM154" s="970"/>
      <c r="AN154" s="1153"/>
      <c r="AO154" s="1153"/>
      <c r="AP154" s="1153"/>
      <c r="AQ154" s="970"/>
      <c r="AR154" s="1154"/>
      <c r="AS154" s="1155"/>
      <c r="AT154" s="1154"/>
      <c r="AU154" s="1155"/>
      <c r="AV154" s="1154"/>
      <c r="AW154" s="1155"/>
      <c r="AX154" s="1153"/>
      <c r="AY154" s="1174"/>
    </row>
    <row r="155" spans="1:51" s="36" customFormat="1" ht="12" customHeight="1" thickBot="1" x14ac:dyDescent="0.3">
      <c r="A155" s="965"/>
      <c r="B155" s="1197"/>
      <c r="C155" s="1152"/>
      <c r="D155" s="88" t="s">
        <v>4</v>
      </c>
      <c r="E155" s="285">
        <v>2076556</v>
      </c>
      <c r="F155" s="285">
        <v>2076556</v>
      </c>
      <c r="G155" s="290">
        <v>2076556</v>
      </c>
      <c r="H155" s="1157">
        <v>2076556</v>
      </c>
      <c r="I155" s="287">
        <v>2076556</v>
      </c>
      <c r="J155" s="287"/>
      <c r="K155" s="287"/>
      <c r="L155" s="287"/>
      <c r="M155" s="287"/>
      <c r="N155" s="287"/>
      <c r="O155" s="287"/>
      <c r="P155" s="287"/>
      <c r="Q155" s="287"/>
      <c r="R155" s="287"/>
      <c r="S155" s="1149"/>
      <c r="T155" s="134">
        <v>480249</v>
      </c>
      <c r="U155" s="1173">
        <v>768593</v>
      </c>
      <c r="V155" s="1173">
        <v>1016371</v>
      </c>
      <c r="W155" s="1173"/>
      <c r="X155" s="1173"/>
      <c r="Y155" s="1173"/>
      <c r="Z155" s="287"/>
      <c r="AA155" s="287"/>
      <c r="AB155" s="287"/>
      <c r="AC155" s="287"/>
      <c r="AD155" s="287"/>
      <c r="AE155" s="287"/>
      <c r="AF155" s="1149"/>
      <c r="AG155" s="967"/>
      <c r="AH155" s="970"/>
      <c r="AI155" s="970"/>
      <c r="AJ155" s="1151"/>
      <c r="AK155" s="970"/>
      <c r="AL155" s="970"/>
      <c r="AM155" s="970"/>
      <c r="AN155" s="1153"/>
      <c r="AO155" s="1153"/>
      <c r="AP155" s="1153"/>
      <c r="AQ155" s="970"/>
      <c r="AR155" s="1154"/>
      <c r="AS155" s="1155"/>
      <c r="AT155" s="1154"/>
      <c r="AU155" s="1155"/>
      <c r="AV155" s="1154"/>
      <c r="AW155" s="1155"/>
      <c r="AX155" s="1153"/>
      <c r="AY155" s="1174"/>
    </row>
    <row r="156" spans="1:51" s="36" customFormat="1" ht="12" customHeight="1" thickBot="1" x14ac:dyDescent="0.3">
      <c r="A156" s="965"/>
      <c r="B156" s="1197"/>
      <c r="C156" s="1152"/>
      <c r="D156" s="88" t="s">
        <v>43</v>
      </c>
      <c r="E156" s="285">
        <v>216</v>
      </c>
      <c r="F156" s="285">
        <v>216</v>
      </c>
      <c r="G156" s="290">
        <v>216</v>
      </c>
      <c r="H156" s="1157">
        <v>216</v>
      </c>
      <c r="I156" s="287">
        <v>216</v>
      </c>
      <c r="J156" s="287"/>
      <c r="K156" s="287"/>
      <c r="L156" s="287"/>
      <c r="M156" s="287"/>
      <c r="N156" s="287"/>
      <c r="O156" s="287"/>
      <c r="P156" s="287"/>
      <c r="Q156" s="287"/>
      <c r="R156" s="287"/>
      <c r="S156" s="1149"/>
      <c r="T156" s="1157">
        <v>4</v>
      </c>
      <c r="U156" s="287">
        <v>13</v>
      </c>
      <c r="V156" s="287">
        <v>29</v>
      </c>
      <c r="W156" s="287"/>
      <c r="X156" s="287"/>
      <c r="Y156" s="287"/>
      <c r="Z156" s="287"/>
      <c r="AA156" s="287"/>
      <c r="AB156" s="287"/>
      <c r="AC156" s="287"/>
      <c r="AD156" s="287"/>
      <c r="AE156" s="287"/>
      <c r="AF156" s="1149"/>
      <c r="AG156" s="967"/>
      <c r="AH156" s="970"/>
      <c r="AI156" s="970"/>
      <c r="AJ156" s="1151"/>
      <c r="AK156" s="970"/>
      <c r="AL156" s="970"/>
      <c r="AM156" s="970"/>
      <c r="AN156" s="1153"/>
      <c r="AO156" s="1153"/>
      <c r="AP156" s="1153"/>
      <c r="AQ156" s="970"/>
      <c r="AR156" s="1154"/>
      <c r="AS156" s="1155"/>
      <c r="AT156" s="1154"/>
      <c r="AU156" s="1155"/>
      <c r="AV156" s="1154"/>
      <c r="AW156" s="1155"/>
      <c r="AX156" s="1153"/>
      <c r="AY156" s="1174"/>
    </row>
    <row r="157" spans="1:51" s="36" customFormat="1" ht="12" customHeight="1" thickBot="1" x14ac:dyDescent="0.3">
      <c r="A157" s="965"/>
      <c r="B157" s="1197"/>
      <c r="C157" s="1166"/>
      <c r="D157" s="135" t="s">
        <v>45</v>
      </c>
      <c r="E157" s="1158">
        <v>27663074</v>
      </c>
      <c r="F157" s="1158">
        <v>27663074</v>
      </c>
      <c r="G157" s="1159">
        <v>27663074</v>
      </c>
      <c r="H157" s="1160">
        <v>27663074</v>
      </c>
      <c r="I157" s="1162">
        <v>27663074</v>
      </c>
      <c r="J157" s="1162"/>
      <c r="K157" s="1162"/>
      <c r="L157" s="1162"/>
      <c r="M157" s="1162"/>
      <c r="N157" s="1177"/>
      <c r="O157" s="1177"/>
      <c r="P157" s="1177"/>
      <c r="Q157" s="1177"/>
      <c r="R157" s="1177"/>
      <c r="S157" s="1163"/>
      <c r="T157" s="1178">
        <v>21318368</v>
      </c>
      <c r="U157" s="1177">
        <v>21606712</v>
      </c>
      <c r="V157" s="1177">
        <v>21854490</v>
      </c>
      <c r="W157" s="1177"/>
      <c r="X157" s="1177"/>
      <c r="Y157" s="1177"/>
      <c r="Z157" s="1177"/>
      <c r="AA157" s="1177"/>
      <c r="AB157" s="1177"/>
      <c r="AC157" s="1177"/>
      <c r="AD157" s="1177"/>
      <c r="AE157" s="1177"/>
      <c r="AF157" s="1163"/>
      <c r="AG157" s="968"/>
      <c r="AH157" s="971"/>
      <c r="AI157" s="971"/>
      <c r="AJ157" s="1165"/>
      <c r="AK157" s="971"/>
      <c r="AL157" s="971"/>
      <c r="AM157" s="971"/>
      <c r="AN157" s="1167"/>
      <c r="AO157" s="1167"/>
      <c r="AP157" s="1167"/>
      <c r="AQ157" s="971"/>
      <c r="AR157" s="1168"/>
      <c r="AS157" s="1169"/>
      <c r="AT157" s="1168"/>
      <c r="AU157" s="1169"/>
      <c r="AV157" s="1168"/>
      <c r="AW157" s="1169"/>
      <c r="AX157" s="1167"/>
      <c r="AY157" s="1174"/>
    </row>
    <row r="158" spans="1:51" s="36" customFormat="1" ht="12" customHeight="1" thickBot="1" x14ac:dyDescent="0.3">
      <c r="A158" s="965"/>
      <c r="B158" s="1197"/>
      <c r="C158" s="1144" t="s">
        <v>283</v>
      </c>
      <c r="D158" s="92" t="s">
        <v>41</v>
      </c>
      <c r="E158" s="1137">
        <v>81</v>
      </c>
      <c r="F158" s="1137">
        <v>81</v>
      </c>
      <c r="G158" s="1138">
        <v>81</v>
      </c>
      <c r="H158" s="1139">
        <v>81</v>
      </c>
      <c r="I158" s="1171">
        <v>81</v>
      </c>
      <c r="J158" s="1171"/>
      <c r="K158" s="1171"/>
      <c r="L158" s="1171"/>
      <c r="M158" s="1171"/>
      <c r="N158" s="287"/>
      <c r="O158" s="287"/>
      <c r="P158" s="287"/>
      <c r="Q158" s="287"/>
      <c r="R158" s="287"/>
      <c r="S158" s="1141"/>
      <c r="T158" s="1172">
        <v>0</v>
      </c>
      <c r="U158" s="1173">
        <v>2</v>
      </c>
      <c r="V158" s="1173">
        <v>5</v>
      </c>
      <c r="W158" s="1173"/>
      <c r="X158" s="1173"/>
      <c r="Y158" s="1173"/>
      <c r="Z158" s="1173"/>
      <c r="AA158" s="1173"/>
      <c r="AB158" s="1173"/>
      <c r="AC158" s="1173"/>
      <c r="AD158" s="1173"/>
      <c r="AE158" s="1173"/>
      <c r="AF158" s="1141"/>
      <c r="AG158" s="966" t="s">
        <v>283</v>
      </c>
      <c r="AH158" s="969" t="s">
        <v>375</v>
      </c>
      <c r="AI158" s="969" t="s">
        <v>69</v>
      </c>
      <c r="AJ158" s="1143" t="s">
        <v>399</v>
      </c>
      <c r="AK158" s="969" t="s">
        <v>283</v>
      </c>
      <c r="AL158" s="969" t="s">
        <v>69</v>
      </c>
      <c r="AM158" s="969" t="s">
        <v>277</v>
      </c>
      <c r="AN158" s="1145">
        <v>390861</v>
      </c>
      <c r="AO158" s="1145">
        <v>192966</v>
      </c>
      <c r="AP158" s="1145">
        <v>197895</v>
      </c>
      <c r="AQ158" s="969" t="s">
        <v>69</v>
      </c>
      <c r="AR158" s="1146" t="s">
        <v>278</v>
      </c>
      <c r="AS158" s="1147">
        <v>390861</v>
      </c>
      <c r="AT158" s="1146" t="s">
        <v>278</v>
      </c>
      <c r="AU158" s="1147">
        <v>390861</v>
      </c>
      <c r="AV158" s="1146" t="s">
        <v>279</v>
      </c>
      <c r="AW158" s="1147">
        <v>390861</v>
      </c>
      <c r="AX158" s="1145">
        <v>390861</v>
      </c>
      <c r="AY158" s="1174"/>
    </row>
    <row r="159" spans="1:51" s="36" customFormat="1" ht="12" customHeight="1" thickBot="1" x14ac:dyDescent="0.3">
      <c r="A159" s="965"/>
      <c r="B159" s="1197"/>
      <c r="C159" s="1152"/>
      <c r="D159" s="88" t="s">
        <v>3</v>
      </c>
      <c r="E159" s="90">
        <v>9594944</v>
      </c>
      <c r="F159" s="90">
        <v>9594944</v>
      </c>
      <c r="G159" s="134">
        <v>9594944</v>
      </c>
      <c r="H159" s="299">
        <v>9594944</v>
      </c>
      <c r="I159" s="89">
        <v>9594944</v>
      </c>
      <c r="J159" s="89"/>
      <c r="K159" s="89"/>
      <c r="L159" s="89"/>
      <c r="M159" s="89"/>
      <c r="N159" s="287"/>
      <c r="O159" s="287"/>
      <c r="P159" s="287"/>
      <c r="Q159" s="287"/>
      <c r="R159" s="287"/>
      <c r="S159" s="1149"/>
      <c r="T159" s="134">
        <v>3592779</v>
      </c>
      <c r="U159" s="1173">
        <v>3592779</v>
      </c>
      <c r="V159" s="1173">
        <v>3592779</v>
      </c>
      <c r="W159" s="1173"/>
      <c r="X159" s="1173"/>
      <c r="Y159" s="1173"/>
      <c r="Z159" s="1173"/>
      <c r="AA159" s="1173"/>
      <c r="AB159" s="1173"/>
      <c r="AC159" s="1173"/>
      <c r="AD159" s="1173"/>
      <c r="AE159" s="1173"/>
      <c r="AF159" s="1149"/>
      <c r="AG159" s="967"/>
      <c r="AH159" s="970"/>
      <c r="AI159" s="970"/>
      <c r="AJ159" s="1151"/>
      <c r="AK159" s="970"/>
      <c r="AL159" s="970"/>
      <c r="AM159" s="970"/>
      <c r="AN159" s="1153"/>
      <c r="AO159" s="1153"/>
      <c r="AP159" s="1153"/>
      <c r="AQ159" s="970"/>
      <c r="AR159" s="1154"/>
      <c r="AS159" s="1155"/>
      <c r="AT159" s="1154"/>
      <c r="AU159" s="1155"/>
      <c r="AV159" s="1154"/>
      <c r="AW159" s="1155"/>
      <c r="AX159" s="1153"/>
      <c r="AY159" s="1174"/>
    </row>
    <row r="160" spans="1:51" s="36" customFormat="1" ht="12" customHeight="1" thickBot="1" x14ac:dyDescent="0.3">
      <c r="A160" s="965"/>
      <c r="B160" s="1197"/>
      <c r="C160" s="1152"/>
      <c r="D160" s="88" t="s">
        <v>42</v>
      </c>
      <c r="E160" s="285">
        <v>0</v>
      </c>
      <c r="F160" s="285">
        <v>0</v>
      </c>
      <c r="G160" s="290">
        <v>0</v>
      </c>
      <c r="H160" s="1157">
        <v>0</v>
      </c>
      <c r="I160" s="287">
        <v>0</v>
      </c>
      <c r="J160" s="287"/>
      <c r="K160" s="287"/>
      <c r="L160" s="287"/>
      <c r="M160" s="287"/>
      <c r="N160" s="287"/>
      <c r="O160" s="287"/>
      <c r="P160" s="287"/>
      <c r="Q160" s="287"/>
      <c r="R160" s="287"/>
      <c r="S160" s="1149"/>
      <c r="T160" s="1175">
        <v>0</v>
      </c>
      <c r="U160" s="1176">
        <v>0</v>
      </c>
      <c r="V160" s="1176">
        <v>0</v>
      </c>
      <c r="W160" s="1176"/>
      <c r="X160" s="1176"/>
      <c r="Y160" s="1176"/>
      <c r="Z160" s="1176"/>
      <c r="AA160" s="1176"/>
      <c r="AB160" s="1176"/>
      <c r="AC160" s="1176"/>
      <c r="AD160" s="1176"/>
      <c r="AE160" s="1176"/>
      <c r="AF160" s="1149"/>
      <c r="AG160" s="967"/>
      <c r="AH160" s="970"/>
      <c r="AI160" s="970"/>
      <c r="AJ160" s="1151"/>
      <c r="AK160" s="970"/>
      <c r="AL160" s="970"/>
      <c r="AM160" s="970"/>
      <c r="AN160" s="1153"/>
      <c r="AO160" s="1153"/>
      <c r="AP160" s="1153"/>
      <c r="AQ160" s="970"/>
      <c r="AR160" s="1154"/>
      <c r="AS160" s="1155"/>
      <c r="AT160" s="1154"/>
      <c r="AU160" s="1155"/>
      <c r="AV160" s="1154"/>
      <c r="AW160" s="1155"/>
      <c r="AX160" s="1153"/>
      <c r="AY160" s="1174"/>
    </row>
    <row r="161" spans="1:51" s="36" customFormat="1" ht="12" customHeight="1" thickBot="1" x14ac:dyDescent="0.3">
      <c r="A161" s="965"/>
      <c r="B161" s="1197"/>
      <c r="C161" s="1152"/>
      <c r="D161" s="88" t="s">
        <v>4</v>
      </c>
      <c r="E161" s="285">
        <v>778708</v>
      </c>
      <c r="F161" s="285">
        <v>778708</v>
      </c>
      <c r="G161" s="290">
        <v>778708</v>
      </c>
      <c r="H161" s="1157">
        <v>778708</v>
      </c>
      <c r="I161" s="287">
        <v>778708</v>
      </c>
      <c r="J161" s="287"/>
      <c r="K161" s="287"/>
      <c r="L161" s="287"/>
      <c r="M161" s="287"/>
      <c r="N161" s="287"/>
      <c r="O161" s="287"/>
      <c r="P161" s="287"/>
      <c r="Q161" s="287"/>
      <c r="R161" s="287"/>
      <c r="S161" s="1149"/>
      <c r="T161" s="134">
        <v>180093</v>
      </c>
      <c r="U161" s="1173">
        <v>288222</v>
      </c>
      <c r="V161" s="1173">
        <v>381139</v>
      </c>
      <c r="W161" s="1173"/>
      <c r="X161" s="1173"/>
      <c r="Y161" s="1173"/>
      <c r="Z161" s="287"/>
      <c r="AA161" s="287"/>
      <c r="AB161" s="287"/>
      <c r="AC161" s="287"/>
      <c r="AD161" s="287"/>
      <c r="AE161" s="287"/>
      <c r="AF161" s="1149"/>
      <c r="AG161" s="967"/>
      <c r="AH161" s="970"/>
      <c r="AI161" s="970"/>
      <c r="AJ161" s="1151"/>
      <c r="AK161" s="970"/>
      <c r="AL161" s="970"/>
      <c r="AM161" s="970"/>
      <c r="AN161" s="1153"/>
      <c r="AO161" s="1153"/>
      <c r="AP161" s="1153"/>
      <c r="AQ161" s="970"/>
      <c r="AR161" s="1154"/>
      <c r="AS161" s="1155"/>
      <c r="AT161" s="1154"/>
      <c r="AU161" s="1155"/>
      <c r="AV161" s="1154"/>
      <c r="AW161" s="1155"/>
      <c r="AX161" s="1153"/>
      <c r="AY161" s="1174"/>
    </row>
    <row r="162" spans="1:51" s="36" customFormat="1" ht="12" customHeight="1" thickBot="1" x14ac:dyDescent="0.3">
      <c r="A162" s="965"/>
      <c r="B162" s="1197"/>
      <c r="C162" s="1152"/>
      <c r="D162" s="88" t="s">
        <v>43</v>
      </c>
      <c r="E162" s="285">
        <v>81</v>
      </c>
      <c r="F162" s="285">
        <v>81</v>
      </c>
      <c r="G162" s="290">
        <v>81</v>
      </c>
      <c r="H162" s="1157">
        <v>81</v>
      </c>
      <c r="I162" s="287">
        <v>81</v>
      </c>
      <c r="J162" s="287"/>
      <c r="K162" s="287"/>
      <c r="L162" s="287"/>
      <c r="M162" s="287"/>
      <c r="N162" s="287"/>
      <c r="O162" s="287"/>
      <c r="P162" s="287"/>
      <c r="Q162" s="287"/>
      <c r="R162" s="287"/>
      <c r="S162" s="1149"/>
      <c r="T162" s="1157">
        <v>0</v>
      </c>
      <c r="U162" s="287">
        <v>2</v>
      </c>
      <c r="V162" s="287">
        <v>5</v>
      </c>
      <c r="W162" s="287"/>
      <c r="X162" s="287"/>
      <c r="Y162" s="287"/>
      <c r="Z162" s="287"/>
      <c r="AA162" s="287"/>
      <c r="AB162" s="287"/>
      <c r="AC162" s="287"/>
      <c r="AD162" s="287"/>
      <c r="AE162" s="287"/>
      <c r="AF162" s="1149"/>
      <c r="AG162" s="967"/>
      <c r="AH162" s="970"/>
      <c r="AI162" s="970"/>
      <c r="AJ162" s="1151"/>
      <c r="AK162" s="970"/>
      <c r="AL162" s="970"/>
      <c r="AM162" s="970"/>
      <c r="AN162" s="1153"/>
      <c r="AO162" s="1153"/>
      <c r="AP162" s="1153"/>
      <c r="AQ162" s="970"/>
      <c r="AR162" s="1154"/>
      <c r="AS162" s="1155"/>
      <c r="AT162" s="1154"/>
      <c r="AU162" s="1155"/>
      <c r="AV162" s="1154"/>
      <c r="AW162" s="1155"/>
      <c r="AX162" s="1153"/>
      <c r="AY162" s="1174"/>
    </row>
    <row r="163" spans="1:51" s="36" customFormat="1" ht="12" customHeight="1" thickBot="1" x14ac:dyDescent="0.3">
      <c r="A163" s="965"/>
      <c r="B163" s="1197"/>
      <c r="C163" s="1166"/>
      <c r="D163" s="135" t="s">
        <v>45</v>
      </c>
      <c r="E163" s="1158">
        <v>10373652</v>
      </c>
      <c r="F163" s="1158">
        <v>10373652</v>
      </c>
      <c r="G163" s="1159">
        <v>10373652</v>
      </c>
      <c r="H163" s="1160">
        <v>10373652</v>
      </c>
      <c r="I163" s="1162">
        <v>10373652</v>
      </c>
      <c r="J163" s="1162"/>
      <c r="K163" s="1162"/>
      <c r="L163" s="1162"/>
      <c r="M163" s="1162"/>
      <c r="N163" s="1177"/>
      <c r="O163" s="1177"/>
      <c r="P163" s="1177"/>
      <c r="Q163" s="1177"/>
      <c r="R163" s="1177"/>
      <c r="S163" s="1163"/>
      <c r="T163" s="1178">
        <v>3772872</v>
      </c>
      <c r="U163" s="1177">
        <v>3881001</v>
      </c>
      <c r="V163" s="1177">
        <v>3973918</v>
      </c>
      <c r="W163" s="1177"/>
      <c r="X163" s="1177"/>
      <c r="Y163" s="1177"/>
      <c r="Z163" s="1177"/>
      <c r="AA163" s="1177"/>
      <c r="AB163" s="1177"/>
      <c r="AC163" s="1177"/>
      <c r="AD163" s="1177"/>
      <c r="AE163" s="1177"/>
      <c r="AF163" s="1163"/>
      <c r="AG163" s="968"/>
      <c r="AH163" s="971"/>
      <c r="AI163" s="971"/>
      <c r="AJ163" s="1165"/>
      <c r="AK163" s="971"/>
      <c r="AL163" s="971"/>
      <c r="AM163" s="971"/>
      <c r="AN163" s="1167"/>
      <c r="AO163" s="1167"/>
      <c r="AP163" s="1167"/>
      <c r="AQ163" s="971"/>
      <c r="AR163" s="1168"/>
      <c r="AS163" s="1169"/>
      <c r="AT163" s="1168"/>
      <c r="AU163" s="1169"/>
      <c r="AV163" s="1168"/>
      <c r="AW163" s="1169"/>
      <c r="AX163" s="1167"/>
      <c r="AY163" s="1174"/>
    </row>
    <row r="164" spans="1:51" s="36" customFormat="1" ht="12" customHeight="1" thickBot="1" x14ac:dyDescent="0.3">
      <c r="A164" s="965"/>
      <c r="B164" s="1197"/>
      <c r="C164" s="1144" t="s">
        <v>284</v>
      </c>
      <c r="D164" s="92" t="s">
        <v>41</v>
      </c>
      <c r="E164" s="1137">
        <v>266</v>
      </c>
      <c r="F164" s="1137">
        <v>266</v>
      </c>
      <c r="G164" s="1138">
        <v>266</v>
      </c>
      <c r="H164" s="1139">
        <v>266</v>
      </c>
      <c r="I164" s="1171">
        <v>266</v>
      </c>
      <c r="J164" s="1171"/>
      <c r="K164" s="1171"/>
      <c r="L164" s="1171"/>
      <c r="M164" s="1171"/>
      <c r="N164" s="287"/>
      <c r="O164" s="287"/>
      <c r="P164" s="287"/>
      <c r="Q164" s="287"/>
      <c r="R164" s="287"/>
      <c r="S164" s="1141"/>
      <c r="T164" s="1172">
        <v>4</v>
      </c>
      <c r="U164" s="1173">
        <v>16</v>
      </c>
      <c r="V164" s="1173">
        <v>33</v>
      </c>
      <c r="W164" s="1173"/>
      <c r="X164" s="1173"/>
      <c r="Y164" s="1173"/>
      <c r="Z164" s="1173"/>
      <c r="AA164" s="1173"/>
      <c r="AB164" s="1173"/>
      <c r="AC164" s="1173"/>
      <c r="AD164" s="1173"/>
      <c r="AE164" s="1173"/>
      <c r="AF164" s="1141"/>
      <c r="AG164" s="966" t="s">
        <v>284</v>
      </c>
      <c r="AH164" s="969" t="s">
        <v>285</v>
      </c>
      <c r="AI164" s="969" t="s">
        <v>69</v>
      </c>
      <c r="AJ164" s="1143" t="s">
        <v>399</v>
      </c>
      <c r="AK164" s="969" t="s">
        <v>284</v>
      </c>
      <c r="AL164" s="969" t="s">
        <v>69</v>
      </c>
      <c r="AM164" s="969" t="s">
        <v>277</v>
      </c>
      <c r="AN164" s="1145">
        <v>181476</v>
      </c>
      <c r="AO164" s="1145">
        <v>89990</v>
      </c>
      <c r="AP164" s="1145">
        <v>91486</v>
      </c>
      <c r="AQ164" s="969" t="s">
        <v>69</v>
      </c>
      <c r="AR164" s="1146" t="s">
        <v>278</v>
      </c>
      <c r="AS164" s="1147">
        <v>181476</v>
      </c>
      <c r="AT164" s="1146" t="s">
        <v>278</v>
      </c>
      <c r="AU164" s="1147">
        <v>181476</v>
      </c>
      <c r="AV164" s="1146" t="s">
        <v>279</v>
      </c>
      <c r="AW164" s="1147">
        <v>181476</v>
      </c>
      <c r="AX164" s="1145">
        <v>181476</v>
      </c>
      <c r="AY164" s="1174"/>
    </row>
    <row r="165" spans="1:51" s="36" customFormat="1" ht="12" customHeight="1" thickBot="1" x14ac:dyDescent="0.3">
      <c r="A165" s="965"/>
      <c r="B165" s="1197"/>
      <c r="C165" s="1152"/>
      <c r="D165" s="88" t="s">
        <v>3</v>
      </c>
      <c r="E165" s="90">
        <v>31491099</v>
      </c>
      <c r="F165" s="90">
        <v>31491099</v>
      </c>
      <c r="G165" s="134">
        <v>31491099</v>
      </c>
      <c r="H165" s="299">
        <v>31491099</v>
      </c>
      <c r="I165" s="89">
        <v>31491099</v>
      </c>
      <c r="J165" s="89"/>
      <c r="K165" s="89"/>
      <c r="L165" s="89"/>
      <c r="M165" s="89"/>
      <c r="N165" s="287"/>
      <c r="O165" s="287"/>
      <c r="P165" s="287"/>
      <c r="Q165" s="287"/>
      <c r="R165" s="287"/>
      <c r="S165" s="1149"/>
      <c r="T165" s="134">
        <v>23712343</v>
      </c>
      <c r="U165" s="1173">
        <v>23712343</v>
      </c>
      <c r="V165" s="1173">
        <v>23712343</v>
      </c>
      <c r="W165" s="1173"/>
      <c r="X165" s="1173"/>
      <c r="Y165" s="1173"/>
      <c r="Z165" s="1173"/>
      <c r="AA165" s="1173"/>
      <c r="AB165" s="1173"/>
      <c r="AC165" s="1173"/>
      <c r="AD165" s="1173"/>
      <c r="AE165" s="1173"/>
      <c r="AF165" s="1149"/>
      <c r="AG165" s="967"/>
      <c r="AH165" s="970"/>
      <c r="AI165" s="970"/>
      <c r="AJ165" s="1151"/>
      <c r="AK165" s="970"/>
      <c r="AL165" s="970"/>
      <c r="AM165" s="970"/>
      <c r="AN165" s="1153"/>
      <c r="AO165" s="1153"/>
      <c r="AP165" s="1153"/>
      <c r="AQ165" s="970"/>
      <c r="AR165" s="1154"/>
      <c r="AS165" s="1155"/>
      <c r="AT165" s="1154"/>
      <c r="AU165" s="1155"/>
      <c r="AV165" s="1154"/>
      <c r="AW165" s="1155"/>
      <c r="AX165" s="1153"/>
      <c r="AY165" s="1174"/>
    </row>
    <row r="166" spans="1:51" s="36" customFormat="1" ht="12" customHeight="1" thickBot="1" x14ac:dyDescent="0.3">
      <c r="A166" s="965"/>
      <c r="B166" s="1197"/>
      <c r="C166" s="1152"/>
      <c r="D166" s="88" t="s">
        <v>42</v>
      </c>
      <c r="E166" s="285">
        <v>0</v>
      </c>
      <c r="F166" s="285">
        <v>0</v>
      </c>
      <c r="G166" s="290">
        <v>0</v>
      </c>
      <c r="H166" s="1157">
        <v>0</v>
      </c>
      <c r="I166" s="287">
        <v>0</v>
      </c>
      <c r="J166" s="287"/>
      <c r="K166" s="287"/>
      <c r="L166" s="287"/>
      <c r="M166" s="287"/>
      <c r="N166" s="287"/>
      <c r="O166" s="287"/>
      <c r="P166" s="287"/>
      <c r="Q166" s="287"/>
      <c r="R166" s="287"/>
      <c r="S166" s="1149"/>
      <c r="T166" s="1175">
        <v>0</v>
      </c>
      <c r="U166" s="1176">
        <v>0</v>
      </c>
      <c r="V166" s="1176">
        <v>0</v>
      </c>
      <c r="W166" s="1176"/>
      <c r="X166" s="1176"/>
      <c r="Y166" s="1176"/>
      <c r="Z166" s="1176"/>
      <c r="AA166" s="1176"/>
      <c r="AB166" s="1176"/>
      <c r="AC166" s="1176"/>
      <c r="AD166" s="1176"/>
      <c r="AE166" s="1176"/>
      <c r="AF166" s="1149"/>
      <c r="AG166" s="967"/>
      <c r="AH166" s="970"/>
      <c r="AI166" s="970"/>
      <c r="AJ166" s="1151"/>
      <c r="AK166" s="970"/>
      <c r="AL166" s="970"/>
      <c r="AM166" s="970"/>
      <c r="AN166" s="1153"/>
      <c r="AO166" s="1153"/>
      <c r="AP166" s="1153"/>
      <c r="AQ166" s="970"/>
      <c r="AR166" s="1154"/>
      <c r="AS166" s="1155"/>
      <c r="AT166" s="1154"/>
      <c r="AU166" s="1155"/>
      <c r="AV166" s="1154"/>
      <c r="AW166" s="1155"/>
      <c r="AX166" s="1153"/>
      <c r="AY166" s="1174"/>
    </row>
    <row r="167" spans="1:51" s="36" customFormat="1" ht="12" customHeight="1" thickBot="1" x14ac:dyDescent="0.3">
      <c r="A167" s="965"/>
      <c r="B167" s="1197"/>
      <c r="C167" s="1152"/>
      <c r="D167" s="88" t="s">
        <v>4</v>
      </c>
      <c r="E167" s="285">
        <v>2555761</v>
      </c>
      <c r="F167" s="285">
        <v>2555761</v>
      </c>
      <c r="G167" s="290">
        <v>2555761</v>
      </c>
      <c r="H167" s="1157">
        <v>2555761</v>
      </c>
      <c r="I167" s="287">
        <v>2555761</v>
      </c>
      <c r="J167" s="287"/>
      <c r="K167" s="287"/>
      <c r="L167" s="287"/>
      <c r="M167" s="287"/>
      <c r="N167" s="287"/>
      <c r="O167" s="287"/>
      <c r="P167" s="287"/>
      <c r="Q167" s="287"/>
      <c r="R167" s="287"/>
      <c r="S167" s="1149"/>
      <c r="T167" s="134">
        <v>591075</v>
      </c>
      <c r="U167" s="1173">
        <v>945961</v>
      </c>
      <c r="V167" s="1173">
        <v>1250918</v>
      </c>
      <c r="W167" s="1173"/>
      <c r="X167" s="1173"/>
      <c r="Y167" s="1173"/>
      <c r="Z167" s="287"/>
      <c r="AA167" s="287"/>
      <c r="AB167" s="287"/>
      <c r="AC167" s="287"/>
      <c r="AD167" s="287"/>
      <c r="AE167" s="287"/>
      <c r="AF167" s="1149"/>
      <c r="AG167" s="967"/>
      <c r="AH167" s="970"/>
      <c r="AI167" s="970"/>
      <c r="AJ167" s="1151"/>
      <c r="AK167" s="970"/>
      <c r="AL167" s="970"/>
      <c r="AM167" s="970"/>
      <c r="AN167" s="1153"/>
      <c r="AO167" s="1153"/>
      <c r="AP167" s="1153"/>
      <c r="AQ167" s="970"/>
      <c r="AR167" s="1154"/>
      <c r="AS167" s="1155"/>
      <c r="AT167" s="1154"/>
      <c r="AU167" s="1155"/>
      <c r="AV167" s="1154"/>
      <c r="AW167" s="1155"/>
      <c r="AX167" s="1153"/>
      <c r="AY167" s="1174"/>
    </row>
    <row r="168" spans="1:51" s="36" customFormat="1" ht="12" customHeight="1" thickBot="1" x14ac:dyDescent="0.3">
      <c r="A168" s="965"/>
      <c r="B168" s="1197"/>
      <c r="C168" s="1152"/>
      <c r="D168" s="88" t="s">
        <v>43</v>
      </c>
      <c r="E168" s="285">
        <v>266</v>
      </c>
      <c r="F168" s="285">
        <v>266</v>
      </c>
      <c r="G168" s="290">
        <v>266</v>
      </c>
      <c r="H168" s="1157">
        <v>266</v>
      </c>
      <c r="I168" s="287">
        <v>266</v>
      </c>
      <c r="J168" s="287"/>
      <c r="K168" s="287"/>
      <c r="L168" s="287"/>
      <c r="M168" s="287"/>
      <c r="N168" s="287"/>
      <c r="O168" s="287"/>
      <c r="P168" s="287"/>
      <c r="Q168" s="287"/>
      <c r="R168" s="287"/>
      <c r="S168" s="1149"/>
      <c r="T168" s="1157">
        <v>4</v>
      </c>
      <c r="U168" s="287">
        <v>16</v>
      </c>
      <c r="V168" s="287">
        <v>33</v>
      </c>
      <c r="W168" s="287"/>
      <c r="X168" s="287"/>
      <c r="Y168" s="287"/>
      <c r="Z168" s="287"/>
      <c r="AA168" s="287"/>
      <c r="AB168" s="287"/>
      <c r="AC168" s="287"/>
      <c r="AD168" s="287"/>
      <c r="AE168" s="287"/>
      <c r="AF168" s="1149"/>
      <c r="AG168" s="967"/>
      <c r="AH168" s="970"/>
      <c r="AI168" s="970"/>
      <c r="AJ168" s="1151"/>
      <c r="AK168" s="970"/>
      <c r="AL168" s="970"/>
      <c r="AM168" s="970"/>
      <c r="AN168" s="1153"/>
      <c r="AO168" s="1153"/>
      <c r="AP168" s="1153"/>
      <c r="AQ168" s="970"/>
      <c r="AR168" s="1154"/>
      <c r="AS168" s="1155"/>
      <c r="AT168" s="1154"/>
      <c r="AU168" s="1155"/>
      <c r="AV168" s="1154"/>
      <c r="AW168" s="1155"/>
      <c r="AX168" s="1153"/>
      <c r="AY168" s="1174"/>
    </row>
    <row r="169" spans="1:51" s="36" customFormat="1" ht="12" customHeight="1" thickBot="1" x14ac:dyDescent="0.3">
      <c r="A169" s="965"/>
      <c r="B169" s="1197"/>
      <c r="C169" s="1166"/>
      <c r="D169" s="135" t="s">
        <v>45</v>
      </c>
      <c r="E169" s="1158">
        <v>34046860</v>
      </c>
      <c r="F169" s="1158">
        <v>34046860</v>
      </c>
      <c r="G169" s="1159">
        <v>34046860</v>
      </c>
      <c r="H169" s="1160">
        <v>34046860</v>
      </c>
      <c r="I169" s="1162">
        <v>34046860</v>
      </c>
      <c r="J169" s="1162"/>
      <c r="K169" s="1162"/>
      <c r="L169" s="1162"/>
      <c r="M169" s="1162"/>
      <c r="N169" s="1177"/>
      <c r="O169" s="1177"/>
      <c r="P169" s="1177"/>
      <c r="Q169" s="1177"/>
      <c r="R169" s="1177"/>
      <c r="S169" s="1163"/>
      <c r="T169" s="1178">
        <v>24303418</v>
      </c>
      <c r="U169" s="1177">
        <v>24658304</v>
      </c>
      <c r="V169" s="1177">
        <v>24963261</v>
      </c>
      <c r="W169" s="1177"/>
      <c r="X169" s="1177"/>
      <c r="Y169" s="1177"/>
      <c r="Z169" s="1177"/>
      <c r="AA169" s="1177"/>
      <c r="AB169" s="1177"/>
      <c r="AC169" s="1177"/>
      <c r="AD169" s="1177"/>
      <c r="AE169" s="1177"/>
      <c r="AF169" s="1163"/>
      <c r="AG169" s="968"/>
      <c r="AH169" s="971"/>
      <c r="AI169" s="971"/>
      <c r="AJ169" s="1165"/>
      <c r="AK169" s="971"/>
      <c r="AL169" s="971"/>
      <c r="AM169" s="971"/>
      <c r="AN169" s="1167"/>
      <c r="AO169" s="1167"/>
      <c r="AP169" s="1167"/>
      <c r="AQ169" s="971"/>
      <c r="AR169" s="1168"/>
      <c r="AS169" s="1169"/>
      <c r="AT169" s="1168"/>
      <c r="AU169" s="1169"/>
      <c r="AV169" s="1168"/>
      <c r="AW169" s="1169"/>
      <c r="AX169" s="1167"/>
      <c r="AY169" s="1174"/>
    </row>
    <row r="170" spans="1:51" s="36" customFormat="1" ht="12" customHeight="1" thickBot="1" x14ac:dyDescent="0.3">
      <c r="A170" s="965"/>
      <c r="B170" s="1197"/>
      <c r="C170" s="1144" t="s">
        <v>286</v>
      </c>
      <c r="D170" s="92" t="s">
        <v>41</v>
      </c>
      <c r="E170" s="1137">
        <v>324</v>
      </c>
      <c r="F170" s="1137">
        <v>324</v>
      </c>
      <c r="G170" s="1138">
        <v>324</v>
      </c>
      <c r="H170" s="1139">
        <v>324</v>
      </c>
      <c r="I170" s="1171">
        <v>324</v>
      </c>
      <c r="J170" s="1171"/>
      <c r="K170" s="1171"/>
      <c r="L170" s="1171"/>
      <c r="M170" s="1171"/>
      <c r="N170" s="287"/>
      <c r="O170" s="287"/>
      <c r="P170" s="287"/>
      <c r="Q170" s="287"/>
      <c r="R170" s="287"/>
      <c r="S170" s="1141"/>
      <c r="T170" s="1172">
        <v>1</v>
      </c>
      <c r="U170" s="1173">
        <v>17</v>
      </c>
      <c r="V170" s="1173">
        <v>24</v>
      </c>
      <c r="W170" s="1173"/>
      <c r="X170" s="1173"/>
      <c r="Y170" s="1173"/>
      <c r="Z170" s="1173"/>
      <c r="AA170" s="1173"/>
      <c r="AB170" s="1173"/>
      <c r="AC170" s="1173"/>
      <c r="AD170" s="1173"/>
      <c r="AE170" s="1173"/>
      <c r="AF170" s="1141"/>
      <c r="AG170" s="966" t="s">
        <v>286</v>
      </c>
      <c r="AH170" s="969" t="s">
        <v>368</v>
      </c>
      <c r="AI170" s="969" t="s">
        <v>69</v>
      </c>
      <c r="AJ170" s="1143" t="s">
        <v>399</v>
      </c>
      <c r="AK170" s="969" t="s">
        <v>286</v>
      </c>
      <c r="AL170" s="969" t="s">
        <v>69</v>
      </c>
      <c r="AM170" s="969" t="s">
        <v>277</v>
      </c>
      <c r="AN170" s="1145">
        <v>726293</v>
      </c>
      <c r="AO170" s="1145">
        <v>349432</v>
      </c>
      <c r="AP170" s="1145">
        <v>376861</v>
      </c>
      <c r="AQ170" s="969" t="s">
        <v>69</v>
      </c>
      <c r="AR170" s="1146" t="s">
        <v>278</v>
      </c>
      <c r="AS170" s="1147">
        <v>726293</v>
      </c>
      <c r="AT170" s="1146" t="s">
        <v>278</v>
      </c>
      <c r="AU170" s="1147">
        <v>726293</v>
      </c>
      <c r="AV170" s="1146" t="s">
        <v>279</v>
      </c>
      <c r="AW170" s="1147">
        <v>726293</v>
      </c>
      <c r="AX170" s="1145">
        <v>726293</v>
      </c>
      <c r="AY170" s="1174"/>
    </row>
    <row r="171" spans="1:51" s="36" customFormat="1" ht="12" customHeight="1" thickBot="1" x14ac:dyDescent="0.3">
      <c r="A171" s="965"/>
      <c r="B171" s="1197"/>
      <c r="C171" s="1152"/>
      <c r="D171" s="88" t="s">
        <v>3</v>
      </c>
      <c r="E171" s="90">
        <v>38379777</v>
      </c>
      <c r="F171" s="90">
        <v>38379777</v>
      </c>
      <c r="G171" s="134">
        <v>38379777</v>
      </c>
      <c r="H171" s="299">
        <v>38379777</v>
      </c>
      <c r="I171" s="89">
        <v>38379777</v>
      </c>
      <c r="J171" s="89"/>
      <c r="K171" s="89"/>
      <c r="L171" s="89"/>
      <c r="M171" s="89"/>
      <c r="N171" s="287"/>
      <c r="O171" s="287"/>
      <c r="P171" s="287"/>
      <c r="Q171" s="287"/>
      <c r="R171" s="287"/>
      <c r="S171" s="1149"/>
      <c r="T171" s="134">
        <v>17245340</v>
      </c>
      <c r="U171" s="1173">
        <v>17245340</v>
      </c>
      <c r="V171" s="1173">
        <v>17245340</v>
      </c>
      <c r="W171" s="1173"/>
      <c r="X171" s="1173"/>
      <c r="Y171" s="1173"/>
      <c r="Z171" s="1173"/>
      <c r="AA171" s="1173"/>
      <c r="AB171" s="1173"/>
      <c r="AC171" s="1173"/>
      <c r="AD171" s="1173"/>
      <c r="AE171" s="1173"/>
      <c r="AF171" s="1149"/>
      <c r="AG171" s="967"/>
      <c r="AH171" s="970"/>
      <c r="AI171" s="970"/>
      <c r="AJ171" s="1151"/>
      <c r="AK171" s="970"/>
      <c r="AL171" s="970"/>
      <c r="AM171" s="970"/>
      <c r="AN171" s="1153"/>
      <c r="AO171" s="1153"/>
      <c r="AP171" s="1153"/>
      <c r="AQ171" s="970"/>
      <c r="AR171" s="1154"/>
      <c r="AS171" s="1155"/>
      <c r="AT171" s="1154"/>
      <c r="AU171" s="1155"/>
      <c r="AV171" s="1154"/>
      <c r="AW171" s="1155"/>
      <c r="AX171" s="1153"/>
      <c r="AY171" s="1174"/>
    </row>
    <row r="172" spans="1:51" s="36" customFormat="1" ht="12" customHeight="1" thickBot="1" x14ac:dyDescent="0.3">
      <c r="A172" s="965"/>
      <c r="B172" s="1197"/>
      <c r="C172" s="1152"/>
      <c r="D172" s="88" t="s">
        <v>42</v>
      </c>
      <c r="E172" s="285">
        <v>0</v>
      </c>
      <c r="F172" s="285">
        <v>0</v>
      </c>
      <c r="G172" s="290">
        <v>0</v>
      </c>
      <c r="H172" s="1157">
        <v>0</v>
      </c>
      <c r="I172" s="287">
        <v>0</v>
      </c>
      <c r="J172" s="287"/>
      <c r="K172" s="287"/>
      <c r="L172" s="287"/>
      <c r="M172" s="287"/>
      <c r="N172" s="287"/>
      <c r="O172" s="287"/>
      <c r="P172" s="287"/>
      <c r="Q172" s="287"/>
      <c r="R172" s="287"/>
      <c r="S172" s="1149"/>
      <c r="T172" s="1175">
        <v>0</v>
      </c>
      <c r="U172" s="1176">
        <v>0</v>
      </c>
      <c r="V172" s="1176">
        <v>0</v>
      </c>
      <c r="W172" s="1176"/>
      <c r="X172" s="1176"/>
      <c r="Y172" s="1176"/>
      <c r="Z172" s="1176"/>
      <c r="AA172" s="1176"/>
      <c r="AB172" s="1176"/>
      <c r="AC172" s="1176"/>
      <c r="AD172" s="1176"/>
      <c r="AE172" s="1176"/>
      <c r="AF172" s="1149"/>
      <c r="AG172" s="967"/>
      <c r="AH172" s="970"/>
      <c r="AI172" s="970"/>
      <c r="AJ172" s="1151"/>
      <c r="AK172" s="970"/>
      <c r="AL172" s="970"/>
      <c r="AM172" s="970"/>
      <c r="AN172" s="1153"/>
      <c r="AO172" s="1153"/>
      <c r="AP172" s="1153"/>
      <c r="AQ172" s="970"/>
      <c r="AR172" s="1154"/>
      <c r="AS172" s="1155"/>
      <c r="AT172" s="1154"/>
      <c r="AU172" s="1155"/>
      <c r="AV172" s="1154"/>
      <c r="AW172" s="1155"/>
      <c r="AX172" s="1153"/>
      <c r="AY172" s="1174"/>
    </row>
    <row r="173" spans="1:51" s="36" customFormat="1" ht="12" customHeight="1" thickBot="1" x14ac:dyDescent="0.3">
      <c r="A173" s="965"/>
      <c r="B173" s="1197"/>
      <c r="C173" s="1152"/>
      <c r="D173" s="88" t="s">
        <v>4</v>
      </c>
      <c r="E173" s="285">
        <v>3114833</v>
      </c>
      <c r="F173" s="285">
        <v>3114833</v>
      </c>
      <c r="G173" s="290">
        <v>3114833</v>
      </c>
      <c r="H173" s="1157">
        <v>3114833</v>
      </c>
      <c r="I173" s="287">
        <v>3114833</v>
      </c>
      <c r="J173" s="287"/>
      <c r="K173" s="287"/>
      <c r="L173" s="287"/>
      <c r="M173" s="287"/>
      <c r="N173" s="287"/>
      <c r="O173" s="287"/>
      <c r="P173" s="287"/>
      <c r="Q173" s="287"/>
      <c r="R173" s="287"/>
      <c r="S173" s="1149"/>
      <c r="T173" s="134">
        <v>720373</v>
      </c>
      <c r="U173" s="1173">
        <v>1152890</v>
      </c>
      <c r="V173" s="1173">
        <v>1524556</v>
      </c>
      <c r="W173" s="1173"/>
      <c r="X173" s="1173"/>
      <c r="Y173" s="1173"/>
      <c r="Z173" s="287"/>
      <c r="AA173" s="287"/>
      <c r="AB173" s="287"/>
      <c r="AC173" s="287"/>
      <c r="AD173" s="287"/>
      <c r="AE173" s="287"/>
      <c r="AF173" s="1149"/>
      <c r="AG173" s="967"/>
      <c r="AH173" s="970"/>
      <c r="AI173" s="970"/>
      <c r="AJ173" s="1151"/>
      <c r="AK173" s="970"/>
      <c r="AL173" s="970"/>
      <c r="AM173" s="970"/>
      <c r="AN173" s="1153"/>
      <c r="AO173" s="1153"/>
      <c r="AP173" s="1153"/>
      <c r="AQ173" s="970"/>
      <c r="AR173" s="1154"/>
      <c r="AS173" s="1155"/>
      <c r="AT173" s="1154"/>
      <c r="AU173" s="1155"/>
      <c r="AV173" s="1154"/>
      <c r="AW173" s="1155"/>
      <c r="AX173" s="1153"/>
      <c r="AY173" s="1174"/>
    </row>
    <row r="174" spans="1:51" s="36" customFormat="1" ht="12" customHeight="1" thickBot="1" x14ac:dyDescent="0.3">
      <c r="A174" s="965"/>
      <c r="B174" s="1197"/>
      <c r="C174" s="1152"/>
      <c r="D174" s="88" t="s">
        <v>43</v>
      </c>
      <c r="E174" s="285">
        <v>324</v>
      </c>
      <c r="F174" s="285">
        <v>324</v>
      </c>
      <c r="G174" s="290">
        <v>324</v>
      </c>
      <c r="H174" s="1157">
        <v>324</v>
      </c>
      <c r="I174" s="287">
        <v>324</v>
      </c>
      <c r="J174" s="287"/>
      <c r="K174" s="287"/>
      <c r="L174" s="287"/>
      <c r="M174" s="287"/>
      <c r="N174" s="287"/>
      <c r="O174" s="287"/>
      <c r="P174" s="287"/>
      <c r="Q174" s="287"/>
      <c r="R174" s="287"/>
      <c r="S174" s="1149"/>
      <c r="T174" s="1157">
        <v>1</v>
      </c>
      <c r="U174" s="287">
        <v>17</v>
      </c>
      <c r="V174" s="287">
        <v>24</v>
      </c>
      <c r="W174" s="287"/>
      <c r="X174" s="287"/>
      <c r="Y174" s="287"/>
      <c r="Z174" s="287"/>
      <c r="AA174" s="287"/>
      <c r="AB174" s="287"/>
      <c r="AC174" s="287"/>
      <c r="AD174" s="287"/>
      <c r="AE174" s="287"/>
      <c r="AF174" s="1149"/>
      <c r="AG174" s="967"/>
      <c r="AH174" s="970"/>
      <c r="AI174" s="970"/>
      <c r="AJ174" s="1151"/>
      <c r="AK174" s="970"/>
      <c r="AL174" s="970"/>
      <c r="AM174" s="970"/>
      <c r="AN174" s="1153"/>
      <c r="AO174" s="1153"/>
      <c r="AP174" s="1153"/>
      <c r="AQ174" s="970"/>
      <c r="AR174" s="1154"/>
      <c r="AS174" s="1155"/>
      <c r="AT174" s="1154"/>
      <c r="AU174" s="1155"/>
      <c r="AV174" s="1154"/>
      <c r="AW174" s="1155"/>
      <c r="AX174" s="1153"/>
      <c r="AY174" s="1174"/>
    </row>
    <row r="175" spans="1:51" s="36" customFormat="1" ht="12" customHeight="1" thickBot="1" x14ac:dyDescent="0.3">
      <c r="A175" s="965"/>
      <c r="B175" s="1197"/>
      <c r="C175" s="1166"/>
      <c r="D175" s="135" t="s">
        <v>45</v>
      </c>
      <c r="E175" s="1158">
        <v>41494610</v>
      </c>
      <c r="F175" s="1158">
        <v>41494610</v>
      </c>
      <c r="G175" s="1159">
        <v>41494610</v>
      </c>
      <c r="H175" s="1160">
        <v>41494610</v>
      </c>
      <c r="I175" s="1162">
        <v>41494610</v>
      </c>
      <c r="J175" s="1162"/>
      <c r="K175" s="1162"/>
      <c r="L175" s="1162"/>
      <c r="M175" s="1162"/>
      <c r="N175" s="1177"/>
      <c r="O175" s="1177"/>
      <c r="P175" s="1177"/>
      <c r="Q175" s="1177"/>
      <c r="R175" s="1177"/>
      <c r="S175" s="1163"/>
      <c r="T175" s="1178">
        <v>17965713</v>
      </c>
      <c r="U175" s="1177">
        <v>18398230</v>
      </c>
      <c r="V175" s="1177">
        <v>18769896</v>
      </c>
      <c r="W175" s="1177"/>
      <c r="X175" s="1177"/>
      <c r="Y175" s="1177"/>
      <c r="Z175" s="1177"/>
      <c r="AA175" s="1177"/>
      <c r="AB175" s="1177"/>
      <c r="AC175" s="1177"/>
      <c r="AD175" s="1177"/>
      <c r="AE175" s="1177"/>
      <c r="AF175" s="1163"/>
      <c r="AG175" s="968"/>
      <c r="AH175" s="971"/>
      <c r="AI175" s="971"/>
      <c r="AJ175" s="1165"/>
      <c r="AK175" s="971"/>
      <c r="AL175" s="971"/>
      <c r="AM175" s="971"/>
      <c r="AN175" s="1167"/>
      <c r="AO175" s="1167"/>
      <c r="AP175" s="1167"/>
      <c r="AQ175" s="971"/>
      <c r="AR175" s="1168"/>
      <c r="AS175" s="1169"/>
      <c r="AT175" s="1168"/>
      <c r="AU175" s="1169"/>
      <c r="AV175" s="1168"/>
      <c r="AW175" s="1169"/>
      <c r="AX175" s="1167"/>
      <c r="AY175" s="1174"/>
    </row>
    <row r="176" spans="1:51" s="36" customFormat="1" ht="12" customHeight="1" thickBot="1" x14ac:dyDescent="0.3">
      <c r="A176" s="965"/>
      <c r="B176" s="1197"/>
      <c r="C176" s="1144" t="s">
        <v>287</v>
      </c>
      <c r="D176" s="92" t="s">
        <v>41</v>
      </c>
      <c r="E176" s="1137">
        <v>688</v>
      </c>
      <c r="F176" s="1137">
        <v>688</v>
      </c>
      <c r="G176" s="1138">
        <v>688</v>
      </c>
      <c r="H176" s="1139">
        <v>688</v>
      </c>
      <c r="I176" s="1171">
        <v>688</v>
      </c>
      <c r="J176" s="1171"/>
      <c r="K176" s="1171"/>
      <c r="L176" s="1171"/>
      <c r="M176" s="1171"/>
      <c r="N176" s="287"/>
      <c r="O176" s="287"/>
      <c r="P176" s="287"/>
      <c r="Q176" s="287"/>
      <c r="R176" s="287"/>
      <c r="S176" s="1141"/>
      <c r="T176" s="1172">
        <v>10</v>
      </c>
      <c r="U176" s="1173">
        <v>57</v>
      </c>
      <c r="V176" s="1173">
        <v>100</v>
      </c>
      <c r="W176" s="1173"/>
      <c r="X176" s="1173"/>
      <c r="Y176" s="1173"/>
      <c r="Z176" s="1173"/>
      <c r="AA176" s="1173"/>
      <c r="AB176" s="1173"/>
      <c r="AC176" s="1173"/>
      <c r="AD176" s="1173"/>
      <c r="AE176" s="1173"/>
      <c r="AF176" s="1141"/>
      <c r="AG176" s="966" t="s">
        <v>287</v>
      </c>
      <c r="AH176" s="969" t="s">
        <v>395</v>
      </c>
      <c r="AI176" s="969" t="s">
        <v>69</v>
      </c>
      <c r="AJ176" s="1143" t="s">
        <v>399</v>
      </c>
      <c r="AK176" s="969" t="s">
        <v>287</v>
      </c>
      <c r="AL176" s="969" t="s">
        <v>69</v>
      </c>
      <c r="AM176" s="969" t="s">
        <v>277</v>
      </c>
      <c r="AN176" s="1145">
        <v>1034293</v>
      </c>
      <c r="AO176" s="1145">
        <v>500515</v>
      </c>
      <c r="AP176" s="1145">
        <v>533778</v>
      </c>
      <c r="AQ176" s="969" t="s">
        <v>69</v>
      </c>
      <c r="AR176" s="1146" t="s">
        <v>278</v>
      </c>
      <c r="AS176" s="1147">
        <v>1034293</v>
      </c>
      <c r="AT176" s="1146" t="s">
        <v>278</v>
      </c>
      <c r="AU176" s="1147">
        <v>1034293</v>
      </c>
      <c r="AV176" s="1146" t="s">
        <v>279</v>
      </c>
      <c r="AW176" s="1147">
        <v>1034293</v>
      </c>
      <c r="AX176" s="1145">
        <v>1034293</v>
      </c>
      <c r="AY176" s="1174"/>
    </row>
    <row r="177" spans="1:51" s="36" customFormat="1" ht="12" customHeight="1" thickBot="1" x14ac:dyDescent="0.3">
      <c r="A177" s="965"/>
      <c r="B177" s="1197"/>
      <c r="C177" s="1152"/>
      <c r="D177" s="88" t="s">
        <v>3</v>
      </c>
      <c r="E177" s="90">
        <v>81434014</v>
      </c>
      <c r="F177" s="90">
        <v>81434014</v>
      </c>
      <c r="G177" s="134">
        <v>81434014</v>
      </c>
      <c r="H177" s="299">
        <v>81434014</v>
      </c>
      <c r="I177" s="89">
        <v>81434014</v>
      </c>
      <c r="J177" s="89"/>
      <c r="K177" s="89"/>
      <c r="L177" s="89"/>
      <c r="M177" s="89"/>
      <c r="N177" s="287"/>
      <c r="O177" s="287"/>
      <c r="P177" s="287"/>
      <c r="Q177" s="287"/>
      <c r="R177" s="287"/>
      <c r="S177" s="1149"/>
      <c r="T177" s="134">
        <v>71855583</v>
      </c>
      <c r="U177" s="1173">
        <v>71855583</v>
      </c>
      <c r="V177" s="1173">
        <v>71855583</v>
      </c>
      <c r="W177" s="1173"/>
      <c r="X177" s="1173"/>
      <c r="Y177" s="1173"/>
      <c r="Z177" s="1173"/>
      <c r="AA177" s="1173"/>
      <c r="AB177" s="1173"/>
      <c r="AC177" s="1173"/>
      <c r="AD177" s="1173"/>
      <c r="AE177" s="1173"/>
      <c r="AF177" s="1149"/>
      <c r="AG177" s="967"/>
      <c r="AH177" s="970"/>
      <c r="AI177" s="970"/>
      <c r="AJ177" s="1151"/>
      <c r="AK177" s="970"/>
      <c r="AL177" s="970"/>
      <c r="AM177" s="970"/>
      <c r="AN177" s="1153"/>
      <c r="AO177" s="1153"/>
      <c r="AP177" s="1153"/>
      <c r="AQ177" s="970"/>
      <c r="AR177" s="1154"/>
      <c r="AS177" s="1155"/>
      <c r="AT177" s="1154"/>
      <c r="AU177" s="1155"/>
      <c r="AV177" s="1154"/>
      <c r="AW177" s="1155"/>
      <c r="AX177" s="1153"/>
      <c r="AY177" s="1174"/>
    </row>
    <row r="178" spans="1:51" s="36" customFormat="1" ht="12" customHeight="1" thickBot="1" x14ac:dyDescent="0.3">
      <c r="A178" s="965"/>
      <c r="B178" s="1197"/>
      <c r="C178" s="1152"/>
      <c r="D178" s="88" t="s">
        <v>42</v>
      </c>
      <c r="E178" s="285">
        <v>0</v>
      </c>
      <c r="F178" s="285">
        <v>0</v>
      </c>
      <c r="G178" s="290">
        <v>0</v>
      </c>
      <c r="H178" s="1157">
        <v>0</v>
      </c>
      <c r="I178" s="287">
        <v>0</v>
      </c>
      <c r="J178" s="287"/>
      <c r="K178" s="287"/>
      <c r="L178" s="287"/>
      <c r="M178" s="287"/>
      <c r="N178" s="287"/>
      <c r="O178" s="287"/>
      <c r="P178" s="287"/>
      <c r="Q178" s="287"/>
      <c r="R178" s="287"/>
      <c r="S178" s="1149"/>
      <c r="T178" s="1175">
        <v>0</v>
      </c>
      <c r="U178" s="1176">
        <v>0</v>
      </c>
      <c r="V178" s="1176">
        <v>0</v>
      </c>
      <c r="W178" s="1176"/>
      <c r="X178" s="1176"/>
      <c r="Y178" s="1176"/>
      <c r="Z178" s="1176"/>
      <c r="AA178" s="1176"/>
      <c r="AB178" s="1176"/>
      <c r="AC178" s="1176"/>
      <c r="AD178" s="1176"/>
      <c r="AE178" s="1176"/>
      <c r="AF178" s="1149"/>
      <c r="AG178" s="967"/>
      <c r="AH178" s="970"/>
      <c r="AI178" s="970"/>
      <c r="AJ178" s="1151"/>
      <c r="AK178" s="970"/>
      <c r="AL178" s="970"/>
      <c r="AM178" s="970"/>
      <c r="AN178" s="1153"/>
      <c r="AO178" s="1153"/>
      <c r="AP178" s="1153"/>
      <c r="AQ178" s="970"/>
      <c r="AR178" s="1154"/>
      <c r="AS178" s="1155"/>
      <c r="AT178" s="1154"/>
      <c r="AU178" s="1155"/>
      <c r="AV178" s="1154"/>
      <c r="AW178" s="1155"/>
      <c r="AX178" s="1153"/>
      <c r="AY178" s="1174"/>
    </row>
    <row r="179" spans="1:51" s="36" customFormat="1" ht="12" customHeight="1" thickBot="1" x14ac:dyDescent="0.3">
      <c r="A179" s="965"/>
      <c r="B179" s="1197"/>
      <c r="C179" s="1152"/>
      <c r="D179" s="88" t="s">
        <v>4</v>
      </c>
      <c r="E179" s="285">
        <v>6609038</v>
      </c>
      <c r="F179" s="285">
        <v>6609038</v>
      </c>
      <c r="G179" s="290">
        <v>6609038</v>
      </c>
      <c r="H179" s="1157">
        <v>6609038</v>
      </c>
      <c r="I179" s="287">
        <v>6609038</v>
      </c>
      <c r="J179" s="287"/>
      <c r="K179" s="287"/>
      <c r="L179" s="287"/>
      <c r="M179" s="287"/>
      <c r="N179" s="287"/>
      <c r="O179" s="287"/>
      <c r="P179" s="287"/>
      <c r="Q179" s="287"/>
      <c r="R179" s="287"/>
      <c r="S179" s="1149"/>
      <c r="T179" s="134">
        <v>1528484</v>
      </c>
      <c r="U179" s="1173">
        <v>2446196</v>
      </c>
      <c r="V179" s="1173">
        <v>3234795</v>
      </c>
      <c r="W179" s="1173"/>
      <c r="X179" s="1173"/>
      <c r="Y179" s="1173"/>
      <c r="Z179" s="287"/>
      <c r="AA179" s="287"/>
      <c r="AB179" s="287"/>
      <c r="AC179" s="287"/>
      <c r="AD179" s="287"/>
      <c r="AE179" s="287"/>
      <c r="AF179" s="1149"/>
      <c r="AG179" s="967"/>
      <c r="AH179" s="970"/>
      <c r="AI179" s="970"/>
      <c r="AJ179" s="1151"/>
      <c r="AK179" s="970"/>
      <c r="AL179" s="970"/>
      <c r="AM179" s="970"/>
      <c r="AN179" s="1153"/>
      <c r="AO179" s="1153"/>
      <c r="AP179" s="1153"/>
      <c r="AQ179" s="970"/>
      <c r="AR179" s="1154"/>
      <c r="AS179" s="1155"/>
      <c r="AT179" s="1154"/>
      <c r="AU179" s="1155"/>
      <c r="AV179" s="1154"/>
      <c r="AW179" s="1155"/>
      <c r="AX179" s="1153"/>
      <c r="AY179" s="1174"/>
    </row>
    <row r="180" spans="1:51" s="36" customFormat="1" ht="12" customHeight="1" thickBot="1" x14ac:dyDescent="0.3">
      <c r="A180" s="965"/>
      <c r="B180" s="1197"/>
      <c r="C180" s="1152"/>
      <c r="D180" s="88" t="s">
        <v>43</v>
      </c>
      <c r="E180" s="285">
        <v>688</v>
      </c>
      <c r="F180" s="285">
        <v>688</v>
      </c>
      <c r="G180" s="290">
        <v>688</v>
      </c>
      <c r="H180" s="1157">
        <v>688</v>
      </c>
      <c r="I180" s="287">
        <v>688</v>
      </c>
      <c r="J180" s="287"/>
      <c r="K180" s="287"/>
      <c r="L180" s="287"/>
      <c r="M180" s="287"/>
      <c r="N180" s="287"/>
      <c r="O180" s="287"/>
      <c r="P180" s="287"/>
      <c r="Q180" s="287"/>
      <c r="R180" s="287"/>
      <c r="S180" s="1149"/>
      <c r="T180" s="1157">
        <v>10</v>
      </c>
      <c r="U180" s="287">
        <v>57</v>
      </c>
      <c r="V180" s="287">
        <v>100</v>
      </c>
      <c r="W180" s="287"/>
      <c r="X180" s="287"/>
      <c r="Y180" s="287"/>
      <c r="Z180" s="287"/>
      <c r="AA180" s="287"/>
      <c r="AB180" s="287"/>
      <c r="AC180" s="287"/>
      <c r="AD180" s="287"/>
      <c r="AE180" s="287"/>
      <c r="AF180" s="1149"/>
      <c r="AG180" s="967"/>
      <c r="AH180" s="970"/>
      <c r="AI180" s="970"/>
      <c r="AJ180" s="1151"/>
      <c r="AK180" s="970"/>
      <c r="AL180" s="970"/>
      <c r="AM180" s="970"/>
      <c r="AN180" s="1153"/>
      <c r="AO180" s="1153"/>
      <c r="AP180" s="1153"/>
      <c r="AQ180" s="970"/>
      <c r="AR180" s="1154"/>
      <c r="AS180" s="1155"/>
      <c r="AT180" s="1154"/>
      <c r="AU180" s="1155"/>
      <c r="AV180" s="1154"/>
      <c r="AW180" s="1155"/>
      <c r="AX180" s="1153"/>
      <c r="AY180" s="1174"/>
    </row>
    <row r="181" spans="1:51" s="36" customFormat="1" ht="12" customHeight="1" thickBot="1" x14ac:dyDescent="0.3">
      <c r="A181" s="965"/>
      <c r="B181" s="1197"/>
      <c r="C181" s="1166"/>
      <c r="D181" s="135" t="s">
        <v>45</v>
      </c>
      <c r="E181" s="1158">
        <v>88043052</v>
      </c>
      <c r="F181" s="1158">
        <v>88043052</v>
      </c>
      <c r="G181" s="1159">
        <v>88043052</v>
      </c>
      <c r="H181" s="1160">
        <v>88043052</v>
      </c>
      <c r="I181" s="1162">
        <v>88043052</v>
      </c>
      <c r="J181" s="1162"/>
      <c r="K181" s="1162"/>
      <c r="L181" s="1162"/>
      <c r="M181" s="1162"/>
      <c r="N181" s="1177"/>
      <c r="O181" s="1177"/>
      <c r="P181" s="1177"/>
      <c r="Q181" s="1177"/>
      <c r="R181" s="1177"/>
      <c r="S181" s="1163"/>
      <c r="T181" s="1178">
        <v>73384067</v>
      </c>
      <c r="U181" s="1177">
        <v>74301779</v>
      </c>
      <c r="V181" s="1177">
        <v>75090378</v>
      </c>
      <c r="W181" s="1177"/>
      <c r="X181" s="1177"/>
      <c r="Y181" s="1177"/>
      <c r="Z181" s="1177"/>
      <c r="AA181" s="1177"/>
      <c r="AB181" s="1177"/>
      <c r="AC181" s="1177"/>
      <c r="AD181" s="1177"/>
      <c r="AE181" s="1177"/>
      <c r="AF181" s="1163"/>
      <c r="AG181" s="968"/>
      <c r="AH181" s="971"/>
      <c r="AI181" s="971"/>
      <c r="AJ181" s="1165"/>
      <c r="AK181" s="971"/>
      <c r="AL181" s="971"/>
      <c r="AM181" s="971"/>
      <c r="AN181" s="1167"/>
      <c r="AO181" s="1167"/>
      <c r="AP181" s="1167"/>
      <c r="AQ181" s="971"/>
      <c r="AR181" s="1168"/>
      <c r="AS181" s="1169"/>
      <c r="AT181" s="1168"/>
      <c r="AU181" s="1169"/>
      <c r="AV181" s="1168"/>
      <c r="AW181" s="1169"/>
      <c r="AX181" s="1167"/>
      <c r="AY181" s="1174"/>
    </row>
    <row r="182" spans="1:51" s="36" customFormat="1" ht="12" customHeight="1" thickBot="1" x14ac:dyDescent="0.3">
      <c r="A182" s="965"/>
      <c r="B182" s="1197"/>
      <c r="C182" s="1144" t="s">
        <v>288</v>
      </c>
      <c r="D182" s="92" t="s">
        <v>41</v>
      </c>
      <c r="E182" s="1137">
        <v>1104</v>
      </c>
      <c r="F182" s="1137">
        <v>1104</v>
      </c>
      <c r="G182" s="1138">
        <v>1104</v>
      </c>
      <c r="H182" s="1139">
        <v>1104</v>
      </c>
      <c r="I182" s="1171">
        <v>1104</v>
      </c>
      <c r="J182" s="1171"/>
      <c r="K182" s="1171"/>
      <c r="L182" s="1171"/>
      <c r="M182" s="1171"/>
      <c r="N182" s="287"/>
      <c r="O182" s="287"/>
      <c r="P182" s="287"/>
      <c r="Q182" s="287"/>
      <c r="R182" s="287"/>
      <c r="S182" s="1141"/>
      <c r="T182" s="1172">
        <v>16</v>
      </c>
      <c r="U182" s="1173">
        <v>172</v>
      </c>
      <c r="V182" s="1173">
        <v>335</v>
      </c>
      <c r="W182" s="1173"/>
      <c r="X182" s="1173"/>
      <c r="Y182" s="1173"/>
      <c r="Z182" s="1173"/>
      <c r="AA182" s="1173"/>
      <c r="AB182" s="1173"/>
      <c r="AC182" s="1173"/>
      <c r="AD182" s="1173"/>
      <c r="AE182" s="1173"/>
      <c r="AF182" s="1141" t="s">
        <v>364</v>
      </c>
      <c r="AG182" s="966" t="s">
        <v>288</v>
      </c>
      <c r="AH182" s="969" t="s">
        <v>394</v>
      </c>
      <c r="AI182" s="969" t="s">
        <v>69</v>
      </c>
      <c r="AJ182" s="1143" t="s">
        <v>399</v>
      </c>
      <c r="AK182" s="969" t="s">
        <v>288</v>
      </c>
      <c r="AL182" s="969" t="s">
        <v>69</v>
      </c>
      <c r="AM182" s="969" t="s">
        <v>277</v>
      </c>
      <c r="AN182" s="1145">
        <v>399020</v>
      </c>
      <c r="AO182" s="1145">
        <v>186689</v>
      </c>
      <c r="AP182" s="1145">
        <v>212331</v>
      </c>
      <c r="AQ182" s="969" t="s">
        <v>69</v>
      </c>
      <c r="AR182" s="1146" t="s">
        <v>278</v>
      </c>
      <c r="AS182" s="1147">
        <v>399020</v>
      </c>
      <c r="AT182" s="1146" t="s">
        <v>278</v>
      </c>
      <c r="AU182" s="1147">
        <v>399020</v>
      </c>
      <c r="AV182" s="1146" t="s">
        <v>279</v>
      </c>
      <c r="AW182" s="1147">
        <v>399020</v>
      </c>
      <c r="AX182" s="1145">
        <v>399020</v>
      </c>
      <c r="AY182" s="1174"/>
    </row>
    <row r="183" spans="1:51" s="36" customFormat="1" ht="12" customHeight="1" thickBot="1" x14ac:dyDescent="0.3">
      <c r="A183" s="965"/>
      <c r="B183" s="1197"/>
      <c r="C183" s="1152"/>
      <c r="D183" s="88" t="s">
        <v>3</v>
      </c>
      <c r="E183" s="90">
        <v>130638856</v>
      </c>
      <c r="F183" s="90">
        <v>130638856</v>
      </c>
      <c r="G183" s="134">
        <v>130638856</v>
      </c>
      <c r="H183" s="299">
        <v>130638856</v>
      </c>
      <c r="I183" s="89">
        <v>130638856</v>
      </c>
      <c r="J183" s="89"/>
      <c r="K183" s="89"/>
      <c r="L183" s="89"/>
      <c r="M183" s="89"/>
      <c r="N183" s="287"/>
      <c r="O183" s="287"/>
      <c r="P183" s="287"/>
      <c r="Q183" s="287"/>
      <c r="R183" s="287"/>
      <c r="S183" s="1149"/>
      <c r="T183" s="134">
        <v>240716201</v>
      </c>
      <c r="U183" s="1173">
        <v>240716201</v>
      </c>
      <c r="V183" s="1173">
        <v>240716201</v>
      </c>
      <c r="W183" s="1173"/>
      <c r="X183" s="1173"/>
      <c r="Y183" s="1173"/>
      <c r="Z183" s="1173"/>
      <c r="AA183" s="1173"/>
      <c r="AB183" s="1173"/>
      <c r="AC183" s="1173"/>
      <c r="AD183" s="1173"/>
      <c r="AE183" s="1173"/>
      <c r="AF183" s="1149"/>
      <c r="AG183" s="967"/>
      <c r="AH183" s="970"/>
      <c r="AI183" s="970"/>
      <c r="AJ183" s="1151"/>
      <c r="AK183" s="970"/>
      <c r="AL183" s="970"/>
      <c r="AM183" s="970"/>
      <c r="AN183" s="1153"/>
      <c r="AO183" s="1153"/>
      <c r="AP183" s="1153"/>
      <c r="AQ183" s="970"/>
      <c r="AR183" s="1154"/>
      <c r="AS183" s="1155"/>
      <c r="AT183" s="1154"/>
      <c r="AU183" s="1155"/>
      <c r="AV183" s="1154"/>
      <c r="AW183" s="1155"/>
      <c r="AX183" s="1153"/>
      <c r="AY183" s="1174"/>
    </row>
    <row r="184" spans="1:51" s="36" customFormat="1" ht="12" customHeight="1" thickBot="1" x14ac:dyDescent="0.3">
      <c r="A184" s="965"/>
      <c r="B184" s="1197"/>
      <c r="C184" s="1152"/>
      <c r="D184" s="88" t="s">
        <v>42</v>
      </c>
      <c r="E184" s="285">
        <v>0</v>
      </c>
      <c r="F184" s="285">
        <v>0</v>
      </c>
      <c r="G184" s="290">
        <v>0</v>
      </c>
      <c r="H184" s="1157">
        <v>0</v>
      </c>
      <c r="I184" s="287">
        <v>0</v>
      </c>
      <c r="J184" s="287"/>
      <c r="K184" s="287"/>
      <c r="L184" s="287"/>
      <c r="M184" s="287"/>
      <c r="N184" s="287"/>
      <c r="O184" s="287"/>
      <c r="P184" s="287"/>
      <c r="Q184" s="287"/>
      <c r="R184" s="287"/>
      <c r="S184" s="1149"/>
      <c r="T184" s="1175">
        <v>0</v>
      </c>
      <c r="U184" s="1176">
        <v>0</v>
      </c>
      <c r="V184" s="1176">
        <v>0</v>
      </c>
      <c r="W184" s="1176"/>
      <c r="X184" s="1176"/>
      <c r="Y184" s="1176"/>
      <c r="Z184" s="1176"/>
      <c r="AA184" s="1176"/>
      <c r="AB184" s="1176"/>
      <c r="AC184" s="1176"/>
      <c r="AD184" s="1176"/>
      <c r="AE184" s="1176"/>
      <c r="AF184" s="1149"/>
      <c r="AG184" s="967"/>
      <c r="AH184" s="970"/>
      <c r="AI184" s="970"/>
      <c r="AJ184" s="1151"/>
      <c r="AK184" s="970"/>
      <c r="AL184" s="970"/>
      <c r="AM184" s="970"/>
      <c r="AN184" s="1153"/>
      <c r="AO184" s="1153"/>
      <c r="AP184" s="1153"/>
      <c r="AQ184" s="970"/>
      <c r="AR184" s="1154"/>
      <c r="AS184" s="1155"/>
      <c r="AT184" s="1154"/>
      <c r="AU184" s="1155"/>
      <c r="AV184" s="1154"/>
      <c r="AW184" s="1155"/>
      <c r="AX184" s="1153"/>
      <c r="AY184" s="1174"/>
    </row>
    <row r="185" spans="1:51" s="36" customFormat="1" ht="12" customHeight="1" thickBot="1" x14ac:dyDescent="0.3">
      <c r="A185" s="965"/>
      <c r="B185" s="1197"/>
      <c r="C185" s="1152"/>
      <c r="D185" s="88" t="s">
        <v>4</v>
      </c>
      <c r="E185" s="285">
        <v>10602414</v>
      </c>
      <c r="F185" s="285">
        <v>10602414</v>
      </c>
      <c r="G185" s="290">
        <v>10602414</v>
      </c>
      <c r="H185" s="1157">
        <v>10602414</v>
      </c>
      <c r="I185" s="287">
        <v>10602414</v>
      </c>
      <c r="J185" s="287"/>
      <c r="K185" s="287"/>
      <c r="L185" s="287"/>
      <c r="M185" s="287"/>
      <c r="N185" s="287"/>
      <c r="O185" s="287"/>
      <c r="P185" s="287"/>
      <c r="Q185" s="287"/>
      <c r="R185" s="287"/>
      <c r="S185" s="1149"/>
      <c r="T185" s="134">
        <v>2452039</v>
      </c>
      <c r="U185" s="1173">
        <v>3924260</v>
      </c>
      <c r="V185" s="1173">
        <v>5189353</v>
      </c>
      <c r="W185" s="1173"/>
      <c r="X185" s="1173"/>
      <c r="Y185" s="1173"/>
      <c r="Z185" s="287"/>
      <c r="AA185" s="287"/>
      <c r="AB185" s="287"/>
      <c r="AC185" s="287"/>
      <c r="AD185" s="287"/>
      <c r="AE185" s="287"/>
      <c r="AF185" s="1149"/>
      <c r="AG185" s="967"/>
      <c r="AH185" s="970"/>
      <c r="AI185" s="970"/>
      <c r="AJ185" s="1151"/>
      <c r="AK185" s="970"/>
      <c r="AL185" s="970"/>
      <c r="AM185" s="970"/>
      <c r="AN185" s="1153"/>
      <c r="AO185" s="1153"/>
      <c r="AP185" s="1153"/>
      <c r="AQ185" s="970"/>
      <c r="AR185" s="1154"/>
      <c r="AS185" s="1155"/>
      <c r="AT185" s="1154"/>
      <c r="AU185" s="1155"/>
      <c r="AV185" s="1154"/>
      <c r="AW185" s="1155"/>
      <c r="AX185" s="1153"/>
      <c r="AY185" s="1174"/>
    </row>
    <row r="186" spans="1:51" s="36" customFormat="1" ht="12" customHeight="1" thickBot="1" x14ac:dyDescent="0.3">
      <c r="A186" s="965"/>
      <c r="B186" s="1197"/>
      <c r="C186" s="1152"/>
      <c r="D186" s="88" t="s">
        <v>43</v>
      </c>
      <c r="E186" s="285">
        <v>1104</v>
      </c>
      <c r="F186" s="285">
        <v>1104</v>
      </c>
      <c r="G186" s="290">
        <v>1104</v>
      </c>
      <c r="H186" s="1157">
        <v>1104</v>
      </c>
      <c r="I186" s="287">
        <v>1104</v>
      </c>
      <c r="J186" s="287"/>
      <c r="K186" s="287"/>
      <c r="L186" s="287"/>
      <c r="M186" s="287"/>
      <c r="N186" s="287"/>
      <c r="O186" s="287"/>
      <c r="P186" s="287"/>
      <c r="Q186" s="287"/>
      <c r="R186" s="287"/>
      <c r="S186" s="1149"/>
      <c r="T186" s="1157">
        <v>16</v>
      </c>
      <c r="U186" s="287">
        <v>172</v>
      </c>
      <c r="V186" s="287">
        <v>335</v>
      </c>
      <c r="W186" s="287"/>
      <c r="X186" s="287"/>
      <c r="Y186" s="287"/>
      <c r="Z186" s="287"/>
      <c r="AA186" s="287"/>
      <c r="AB186" s="287"/>
      <c r="AC186" s="287"/>
      <c r="AD186" s="287"/>
      <c r="AE186" s="287"/>
      <c r="AF186" s="1149"/>
      <c r="AG186" s="967"/>
      <c r="AH186" s="970"/>
      <c r="AI186" s="970"/>
      <c r="AJ186" s="1151"/>
      <c r="AK186" s="970"/>
      <c r="AL186" s="970"/>
      <c r="AM186" s="970"/>
      <c r="AN186" s="1153"/>
      <c r="AO186" s="1153"/>
      <c r="AP186" s="1153"/>
      <c r="AQ186" s="970"/>
      <c r="AR186" s="1154"/>
      <c r="AS186" s="1155"/>
      <c r="AT186" s="1154"/>
      <c r="AU186" s="1155"/>
      <c r="AV186" s="1154"/>
      <c r="AW186" s="1155"/>
      <c r="AX186" s="1153"/>
      <c r="AY186" s="1174"/>
    </row>
    <row r="187" spans="1:51" s="36" customFormat="1" ht="12" customHeight="1" thickBot="1" x14ac:dyDescent="0.3">
      <c r="A187" s="965"/>
      <c r="B187" s="1197"/>
      <c r="C187" s="1166"/>
      <c r="D187" s="135" t="s">
        <v>45</v>
      </c>
      <c r="E187" s="1158">
        <v>141241270</v>
      </c>
      <c r="F187" s="1158">
        <v>141241270</v>
      </c>
      <c r="G187" s="1159">
        <v>141241270</v>
      </c>
      <c r="H187" s="1160">
        <v>141241270</v>
      </c>
      <c r="I187" s="1162">
        <v>141241270</v>
      </c>
      <c r="J187" s="1162"/>
      <c r="K187" s="1162"/>
      <c r="L187" s="1162"/>
      <c r="M187" s="1162"/>
      <c r="N187" s="1177"/>
      <c r="O187" s="1177"/>
      <c r="P187" s="1177"/>
      <c r="Q187" s="1177"/>
      <c r="R187" s="1177"/>
      <c r="S187" s="1163"/>
      <c r="T187" s="1178">
        <v>243168240</v>
      </c>
      <c r="U187" s="1177">
        <v>244640461</v>
      </c>
      <c r="V187" s="1177">
        <v>245905554</v>
      </c>
      <c r="W187" s="1177"/>
      <c r="X187" s="1177"/>
      <c r="Y187" s="1177"/>
      <c r="Z187" s="1177"/>
      <c r="AA187" s="1177"/>
      <c r="AB187" s="1177"/>
      <c r="AC187" s="1177"/>
      <c r="AD187" s="1177"/>
      <c r="AE187" s="1177"/>
      <c r="AF187" s="1163"/>
      <c r="AG187" s="968"/>
      <c r="AH187" s="971"/>
      <c r="AI187" s="971"/>
      <c r="AJ187" s="1165"/>
      <c r="AK187" s="971"/>
      <c r="AL187" s="971"/>
      <c r="AM187" s="971"/>
      <c r="AN187" s="1167"/>
      <c r="AO187" s="1167"/>
      <c r="AP187" s="1167"/>
      <c r="AQ187" s="971"/>
      <c r="AR187" s="1168"/>
      <c r="AS187" s="1169"/>
      <c r="AT187" s="1168"/>
      <c r="AU187" s="1169"/>
      <c r="AV187" s="1168"/>
      <c r="AW187" s="1169"/>
      <c r="AX187" s="1167"/>
      <c r="AY187" s="1174"/>
    </row>
    <row r="188" spans="1:51" s="36" customFormat="1" ht="12" customHeight="1" thickBot="1" x14ac:dyDescent="0.3">
      <c r="A188" s="965"/>
      <c r="B188" s="1197"/>
      <c r="C188" s="1144" t="s">
        <v>289</v>
      </c>
      <c r="D188" s="92" t="s">
        <v>41</v>
      </c>
      <c r="E188" s="1137">
        <v>2044</v>
      </c>
      <c r="F188" s="1137">
        <v>2044</v>
      </c>
      <c r="G188" s="1138">
        <v>2044</v>
      </c>
      <c r="H188" s="1139">
        <v>2044</v>
      </c>
      <c r="I188" s="1171">
        <v>2044</v>
      </c>
      <c r="J188" s="1171"/>
      <c r="K188" s="1171"/>
      <c r="L188" s="1171"/>
      <c r="M188" s="1171"/>
      <c r="N188" s="287"/>
      <c r="O188" s="287"/>
      <c r="P188" s="287"/>
      <c r="Q188" s="287"/>
      <c r="R188" s="287"/>
      <c r="S188" s="1141"/>
      <c r="T188" s="1172">
        <v>24</v>
      </c>
      <c r="U188" s="1173">
        <v>124</v>
      </c>
      <c r="V188" s="1173">
        <v>242</v>
      </c>
      <c r="W188" s="1173"/>
      <c r="X188" s="1173"/>
      <c r="Y188" s="1173"/>
      <c r="Z188" s="1173"/>
      <c r="AA188" s="1173"/>
      <c r="AB188" s="1173"/>
      <c r="AC188" s="1173"/>
      <c r="AD188" s="1173"/>
      <c r="AE188" s="1173"/>
      <c r="AF188" s="1141"/>
      <c r="AG188" s="966" t="s">
        <v>289</v>
      </c>
      <c r="AH188" s="969" t="s">
        <v>393</v>
      </c>
      <c r="AI188" s="969" t="s">
        <v>69</v>
      </c>
      <c r="AJ188" s="1143" t="s">
        <v>399</v>
      </c>
      <c r="AK188" s="969" t="s">
        <v>289</v>
      </c>
      <c r="AL188" s="969" t="s">
        <v>69</v>
      </c>
      <c r="AM188" s="969" t="s">
        <v>277</v>
      </c>
      <c r="AN188" s="1145">
        <v>815262</v>
      </c>
      <c r="AO188" s="1145">
        <v>386382</v>
      </c>
      <c r="AP188" s="1145">
        <v>428880</v>
      </c>
      <c r="AQ188" s="969" t="s">
        <v>69</v>
      </c>
      <c r="AR188" s="1146" t="s">
        <v>278</v>
      </c>
      <c r="AS188" s="1147">
        <v>815262</v>
      </c>
      <c r="AT188" s="1146" t="s">
        <v>278</v>
      </c>
      <c r="AU188" s="1147">
        <v>815262</v>
      </c>
      <c r="AV188" s="1146" t="s">
        <v>279</v>
      </c>
      <c r="AW188" s="1147">
        <v>815262</v>
      </c>
      <c r="AX188" s="1145">
        <v>815262</v>
      </c>
      <c r="AY188" s="1174"/>
    </row>
    <row r="189" spans="1:51" s="36" customFormat="1" ht="12" customHeight="1" thickBot="1" x14ac:dyDescent="0.3">
      <c r="A189" s="965"/>
      <c r="B189" s="1197"/>
      <c r="C189" s="1152"/>
      <c r="D189" s="88" t="s">
        <v>3</v>
      </c>
      <c r="E189" s="90">
        <v>241841799</v>
      </c>
      <c r="F189" s="90">
        <v>241841799</v>
      </c>
      <c r="G189" s="134">
        <v>241841799</v>
      </c>
      <c r="H189" s="299">
        <v>241841799</v>
      </c>
      <c r="I189" s="89">
        <v>241841799</v>
      </c>
      <c r="J189" s="89"/>
      <c r="K189" s="89"/>
      <c r="L189" s="89"/>
      <c r="M189" s="89"/>
      <c r="N189" s="287"/>
      <c r="O189" s="287"/>
      <c r="P189" s="287"/>
      <c r="Q189" s="287"/>
      <c r="R189" s="287"/>
      <c r="S189" s="1149"/>
      <c r="T189" s="134">
        <v>173890512</v>
      </c>
      <c r="U189" s="1173">
        <v>173890512</v>
      </c>
      <c r="V189" s="1173">
        <v>173890512</v>
      </c>
      <c r="W189" s="1173"/>
      <c r="X189" s="1173"/>
      <c r="Y189" s="1173"/>
      <c r="Z189" s="1173"/>
      <c r="AA189" s="1173"/>
      <c r="AB189" s="1173"/>
      <c r="AC189" s="1173"/>
      <c r="AD189" s="1173"/>
      <c r="AE189" s="1173"/>
      <c r="AF189" s="1149"/>
      <c r="AG189" s="967"/>
      <c r="AH189" s="970"/>
      <c r="AI189" s="970"/>
      <c r="AJ189" s="1151"/>
      <c r="AK189" s="970"/>
      <c r="AL189" s="970"/>
      <c r="AM189" s="970"/>
      <c r="AN189" s="1153"/>
      <c r="AO189" s="1153"/>
      <c r="AP189" s="1153"/>
      <c r="AQ189" s="970"/>
      <c r="AR189" s="1154"/>
      <c r="AS189" s="1155"/>
      <c r="AT189" s="1154"/>
      <c r="AU189" s="1155"/>
      <c r="AV189" s="1154"/>
      <c r="AW189" s="1155"/>
      <c r="AX189" s="1153"/>
      <c r="AY189" s="1174"/>
    </row>
    <row r="190" spans="1:51" s="36" customFormat="1" ht="12" customHeight="1" thickBot="1" x14ac:dyDescent="0.3">
      <c r="A190" s="965"/>
      <c r="B190" s="1197"/>
      <c r="C190" s="1152"/>
      <c r="D190" s="88" t="s">
        <v>42</v>
      </c>
      <c r="E190" s="285">
        <v>0</v>
      </c>
      <c r="F190" s="285">
        <v>0</v>
      </c>
      <c r="G190" s="290">
        <v>0</v>
      </c>
      <c r="H190" s="1157">
        <v>0</v>
      </c>
      <c r="I190" s="287">
        <v>0</v>
      </c>
      <c r="J190" s="287"/>
      <c r="K190" s="287"/>
      <c r="L190" s="287"/>
      <c r="M190" s="287"/>
      <c r="N190" s="287"/>
      <c r="O190" s="287"/>
      <c r="P190" s="287"/>
      <c r="Q190" s="287"/>
      <c r="R190" s="287"/>
      <c r="S190" s="1149"/>
      <c r="T190" s="1175">
        <v>0</v>
      </c>
      <c r="U190" s="1176">
        <v>0</v>
      </c>
      <c r="V190" s="1176">
        <v>0</v>
      </c>
      <c r="W190" s="1176"/>
      <c r="X190" s="1176"/>
      <c r="Y190" s="1176"/>
      <c r="Z190" s="1176"/>
      <c r="AA190" s="1176"/>
      <c r="AB190" s="1176"/>
      <c r="AC190" s="1176"/>
      <c r="AD190" s="1176"/>
      <c r="AE190" s="1176"/>
      <c r="AF190" s="1149"/>
      <c r="AG190" s="967"/>
      <c r="AH190" s="970"/>
      <c r="AI190" s="970"/>
      <c r="AJ190" s="1151"/>
      <c r="AK190" s="970"/>
      <c r="AL190" s="970"/>
      <c r="AM190" s="970"/>
      <c r="AN190" s="1153"/>
      <c r="AO190" s="1153"/>
      <c r="AP190" s="1153"/>
      <c r="AQ190" s="970"/>
      <c r="AR190" s="1154"/>
      <c r="AS190" s="1155"/>
      <c r="AT190" s="1154"/>
      <c r="AU190" s="1155"/>
      <c r="AV190" s="1154"/>
      <c r="AW190" s="1155"/>
      <c r="AX190" s="1153"/>
      <c r="AY190" s="1174"/>
    </row>
    <row r="191" spans="1:51" s="36" customFormat="1" ht="12" customHeight="1" thickBot="1" x14ac:dyDescent="0.3">
      <c r="A191" s="965"/>
      <c r="B191" s="1197"/>
      <c r="C191" s="1152"/>
      <c r="D191" s="88" t="s">
        <v>4</v>
      </c>
      <c r="E191" s="285">
        <v>19627444</v>
      </c>
      <c r="F191" s="285">
        <v>19627444</v>
      </c>
      <c r="G191" s="290">
        <v>19627444</v>
      </c>
      <c r="H191" s="1157">
        <v>19627444</v>
      </c>
      <c r="I191" s="287">
        <v>19627444</v>
      </c>
      <c r="J191" s="287"/>
      <c r="K191" s="287"/>
      <c r="L191" s="287"/>
      <c r="M191" s="287"/>
      <c r="N191" s="287"/>
      <c r="O191" s="287"/>
      <c r="P191" s="287"/>
      <c r="Q191" s="287"/>
      <c r="R191" s="287"/>
      <c r="S191" s="1149"/>
      <c r="T191" s="134">
        <v>4539274</v>
      </c>
      <c r="U191" s="1173">
        <v>7264686</v>
      </c>
      <c r="V191" s="1173">
        <v>9606655</v>
      </c>
      <c r="W191" s="1173"/>
      <c r="X191" s="1173"/>
      <c r="Y191" s="1173"/>
      <c r="Z191" s="287"/>
      <c r="AA191" s="287"/>
      <c r="AB191" s="287"/>
      <c r="AC191" s="287"/>
      <c r="AD191" s="287"/>
      <c r="AE191" s="287"/>
      <c r="AF191" s="1149"/>
      <c r="AG191" s="967"/>
      <c r="AH191" s="970"/>
      <c r="AI191" s="970"/>
      <c r="AJ191" s="1151"/>
      <c r="AK191" s="970"/>
      <c r="AL191" s="970"/>
      <c r="AM191" s="970"/>
      <c r="AN191" s="1153"/>
      <c r="AO191" s="1153"/>
      <c r="AP191" s="1153"/>
      <c r="AQ191" s="970"/>
      <c r="AR191" s="1154"/>
      <c r="AS191" s="1155"/>
      <c r="AT191" s="1154"/>
      <c r="AU191" s="1155"/>
      <c r="AV191" s="1154"/>
      <c r="AW191" s="1155"/>
      <c r="AX191" s="1153"/>
      <c r="AY191" s="1174"/>
    </row>
    <row r="192" spans="1:51" s="36" customFormat="1" ht="12" customHeight="1" thickBot="1" x14ac:dyDescent="0.3">
      <c r="A192" s="965"/>
      <c r="B192" s="1197"/>
      <c r="C192" s="1152"/>
      <c r="D192" s="88" t="s">
        <v>43</v>
      </c>
      <c r="E192" s="285">
        <v>2044</v>
      </c>
      <c r="F192" s="285">
        <v>2044</v>
      </c>
      <c r="G192" s="290">
        <v>2044</v>
      </c>
      <c r="H192" s="1157">
        <v>2044</v>
      </c>
      <c r="I192" s="287">
        <v>2044</v>
      </c>
      <c r="J192" s="287"/>
      <c r="K192" s="287"/>
      <c r="L192" s="287"/>
      <c r="M192" s="287"/>
      <c r="N192" s="287"/>
      <c r="O192" s="287"/>
      <c r="P192" s="287"/>
      <c r="Q192" s="287"/>
      <c r="R192" s="287"/>
      <c r="S192" s="1149"/>
      <c r="T192" s="1157">
        <v>24</v>
      </c>
      <c r="U192" s="287">
        <v>124</v>
      </c>
      <c r="V192" s="287">
        <v>242</v>
      </c>
      <c r="W192" s="287"/>
      <c r="X192" s="287"/>
      <c r="Y192" s="287"/>
      <c r="Z192" s="287"/>
      <c r="AA192" s="287"/>
      <c r="AB192" s="287"/>
      <c r="AC192" s="287"/>
      <c r="AD192" s="287"/>
      <c r="AE192" s="287"/>
      <c r="AF192" s="1149"/>
      <c r="AG192" s="967"/>
      <c r="AH192" s="970"/>
      <c r="AI192" s="970"/>
      <c r="AJ192" s="1151"/>
      <c r="AK192" s="970"/>
      <c r="AL192" s="970"/>
      <c r="AM192" s="970"/>
      <c r="AN192" s="1153"/>
      <c r="AO192" s="1153"/>
      <c r="AP192" s="1153"/>
      <c r="AQ192" s="970"/>
      <c r="AR192" s="1154"/>
      <c r="AS192" s="1155"/>
      <c r="AT192" s="1154"/>
      <c r="AU192" s="1155"/>
      <c r="AV192" s="1154"/>
      <c r="AW192" s="1155"/>
      <c r="AX192" s="1153"/>
      <c r="AY192" s="1174"/>
    </row>
    <row r="193" spans="1:51" s="36" customFormat="1" ht="12" customHeight="1" thickBot="1" x14ac:dyDescent="0.3">
      <c r="A193" s="965"/>
      <c r="B193" s="1197"/>
      <c r="C193" s="1166"/>
      <c r="D193" s="135" t="s">
        <v>45</v>
      </c>
      <c r="E193" s="1158">
        <v>261469243</v>
      </c>
      <c r="F193" s="1158">
        <v>261469243</v>
      </c>
      <c r="G193" s="1159">
        <v>261469243</v>
      </c>
      <c r="H193" s="1160">
        <v>261469243</v>
      </c>
      <c r="I193" s="1162">
        <v>261469243</v>
      </c>
      <c r="J193" s="1162"/>
      <c r="K193" s="1162"/>
      <c r="L193" s="1162"/>
      <c r="M193" s="1162"/>
      <c r="N193" s="1177"/>
      <c r="O193" s="1177"/>
      <c r="P193" s="1177"/>
      <c r="Q193" s="1177"/>
      <c r="R193" s="1177"/>
      <c r="S193" s="1163"/>
      <c r="T193" s="1178">
        <v>178429786</v>
      </c>
      <c r="U193" s="1177">
        <v>181155198</v>
      </c>
      <c r="V193" s="1177">
        <v>183497167</v>
      </c>
      <c r="W193" s="1177"/>
      <c r="X193" s="1177"/>
      <c r="Y193" s="1177"/>
      <c r="Z193" s="1177"/>
      <c r="AA193" s="1177"/>
      <c r="AB193" s="1177"/>
      <c r="AC193" s="1177"/>
      <c r="AD193" s="1177"/>
      <c r="AE193" s="1177"/>
      <c r="AF193" s="1163"/>
      <c r="AG193" s="968"/>
      <c r="AH193" s="971"/>
      <c r="AI193" s="971"/>
      <c r="AJ193" s="1165"/>
      <c r="AK193" s="971"/>
      <c r="AL193" s="971"/>
      <c r="AM193" s="971"/>
      <c r="AN193" s="1167"/>
      <c r="AO193" s="1167"/>
      <c r="AP193" s="1167"/>
      <c r="AQ193" s="971"/>
      <c r="AR193" s="1168"/>
      <c r="AS193" s="1169"/>
      <c r="AT193" s="1168"/>
      <c r="AU193" s="1169"/>
      <c r="AV193" s="1168"/>
      <c r="AW193" s="1169"/>
      <c r="AX193" s="1167"/>
      <c r="AY193" s="1174"/>
    </row>
    <row r="194" spans="1:51" s="36" customFormat="1" ht="12" customHeight="1" thickBot="1" x14ac:dyDescent="0.3">
      <c r="A194" s="965"/>
      <c r="B194" s="1197"/>
      <c r="C194" s="1144" t="s">
        <v>290</v>
      </c>
      <c r="D194" s="92" t="s">
        <v>41</v>
      </c>
      <c r="E194" s="1137">
        <v>414</v>
      </c>
      <c r="F194" s="1137">
        <v>414</v>
      </c>
      <c r="G194" s="1138">
        <v>414</v>
      </c>
      <c r="H194" s="1139">
        <v>414</v>
      </c>
      <c r="I194" s="1171">
        <v>414</v>
      </c>
      <c r="J194" s="1171"/>
      <c r="K194" s="1171"/>
      <c r="L194" s="1171"/>
      <c r="M194" s="1171"/>
      <c r="N194" s="287"/>
      <c r="O194" s="287"/>
      <c r="P194" s="287"/>
      <c r="Q194" s="287"/>
      <c r="R194" s="287"/>
      <c r="S194" s="1141"/>
      <c r="T194" s="1172">
        <v>11</v>
      </c>
      <c r="U194" s="1173">
        <v>48</v>
      </c>
      <c r="V194" s="1173">
        <v>75</v>
      </c>
      <c r="W194" s="1173"/>
      <c r="X194" s="1173"/>
      <c r="Y194" s="1173"/>
      <c r="Z194" s="1173"/>
      <c r="AA194" s="1173"/>
      <c r="AB194" s="1173"/>
      <c r="AC194" s="1173"/>
      <c r="AD194" s="1173"/>
      <c r="AE194" s="1173"/>
      <c r="AF194" s="1141"/>
      <c r="AG194" s="966" t="s">
        <v>290</v>
      </c>
      <c r="AH194" s="969" t="s">
        <v>373</v>
      </c>
      <c r="AI194" s="969" t="s">
        <v>69</v>
      </c>
      <c r="AJ194" s="1143" t="s">
        <v>399</v>
      </c>
      <c r="AK194" s="969" t="s">
        <v>290</v>
      </c>
      <c r="AL194" s="969" t="s">
        <v>69</v>
      </c>
      <c r="AM194" s="969" t="s">
        <v>277</v>
      </c>
      <c r="AN194" s="1145">
        <v>1269831</v>
      </c>
      <c r="AO194" s="1145">
        <v>598653</v>
      </c>
      <c r="AP194" s="1145">
        <v>671178</v>
      </c>
      <c r="AQ194" s="969" t="s">
        <v>69</v>
      </c>
      <c r="AR194" s="1146" t="s">
        <v>278</v>
      </c>
      <c r="AS194" s="1147">
        <v>1269831</v>
      </c>
      <c r="AT194" s="1146" t="s">
        <v>278</v>
      </c>
      <c r="AU194" s="1147">
        <v>1269831</v>
      </c>
      <c r="AV194" s="1146" t="s">
        <v>279</v>
      </c>
      <c r="AW194" s="1147">
        <v>1269831</v>
      </c>
      <c r="AX194" s="1145">
        <v>1269831</v>
      </c>
      <c r="AY194" s="1174"/>
    </row>
    <row r="195" spans="1:51" s="36" customFormat="1" ht="12" customHeight="1" thickBot="1" x14ac:dyDescent="0.3">
      <c r="A195" s="965"/>
      <c r="B195" s="1197"/>
      <c r="C195" s="1152"/>
      <c r="D195" s="88" t="s">
        <v>3</v>
      </c>
      <c r="E195" s="90">
        <v>48958818</v>
      </c>
      <c r="F195" s="90">
        <v>48958818</v>
      </c>
      <c r="G195" s="134">
        <v>48958818</v>
      </c>
      <c r="H195" s="299">
        <v>48958818</v>
      </c>
      <c r="I195" s="89">
        <v>48958818</v>
      </c>
      <c r="J195" s="89"/>
      <c r="K195" s="89"/>
      <c r="L195" s="89"/>
      <c r="M195" s="89"/>
      <c r="N195" s="287"/>
      <c r="O195" s="287"/>
      <c r="P195" s="287"/>
      <c r="Q195" s="287"/>
      <c r="R195" s="287"/>
      <c r="S195" s="1149"/>
      <c r="T195" s="134">
        <v>53891688</v>
      </c>
      <c r="U195" s="1173">
        <v>53891688</v>
      </c>
      <c r="V195" s="1173">
        <v>53891688</v>
      </c>
      <c r="W195" s="1173"/>
      <c r="X195" s="1173"/>
      <c r="Y195" s="1173"/>
      <c r="Z195" s="1173"/>
      <c r="AA195" s="1173"/>
      <c r="AB195" s="1173"/>
      <c r="AC195" s="1173"/>
      <c r="AD195" s="1173"/>
      <c r="AE195" s="1173"/>
      <c r="AF195" s="1149"/>
      <c r="AG195" s="967"/>
      <c r="AH195" s="970"/>
      <c r="AI195" s="970"/>
      <c r="AJ195" s="1151"/>
      <c r="AK195" s="970"/>
      <c r="AL195" s="970"/>
      <c r="AM195" s="970"/>
      <c r="AN195" s="1153"/>
      <c r="AO195" s="1153"/>
      <c r="AP195" s="1153"/>
      <c r="AQ195" s="970"/>
      <c r="AR195" s="1154"/>
      <c r="AS195" s="1155"/>
      <c r="AT195" s="1154"/>
      <c r="AU195" s="1155"/>
      <c r="AV195" s="1154"/>
      <c r="AW195" s="1155"/>
      <c r="AX195" s="1153"/>
      <c r="AY195" s="1174"/>
    </row>
    <row r="196" spans="1:51" s="36" customFormat="1" ht="12" customHeight="1" thickBot="1" x14ac:dyDescent="0.3">
      <c r="A196" s="965"/>
      <c r="B196" s="1197"/>
      <c r="C196" s="1152"/>
      <c r="D196" s="88" t="s">
        <v>42</v>
      </c>
      <c r="E196" s="285">
        <v>0</v>
      </c>
      <c r="F196" s="285">
        <v>0</v>
      </c>
      <c r="G196" s="290">
        <v>0</v>
      </c>
      <c r="H196" s="1157">
        <v>0</v>
      </c>
      <c r="I196" s="287">
        <v>0</v>
      </c>
      <c r="J196" s="287"/>
      <c r="K196" s="287"/>
      <c r="L196" s="287"/>
      <c r="M196" s="287"/>
      <c r="N196" s="287"/>
      <c r="O196" s="287"/>
      <c r="P196" s="287"/>
      <c r="Q196" s="287"/>
      <c r="R196" s="287"/>
      <c r="S196" s="1149"/>
      <c r="T196" s="1175">
        <v>0</v>
      </c>
      <c r="U196" s="1176">
        <v>0</v>
      </c>
      <c r="V196" s="1176">
        <v>0</v>
      </c>
      <c r="W196" s="1176"/>
      <c r="X196" s="1176"/>
      <c r="Y196" s="1176"/>
      <c r="Z196" s="1176"/>
      <c r="AA196" s="1176"/>
      <c r="AB196" s="1176"/>
      <c r="AC196" s="1176"/>
      <c r="AD196" s="1176"/>
      <c r="AE196" s="1176"/>
      <c r="AF196" s="1149"/>
      <c r="AG196" s="967"/>
      <c r="AH196" s="970"/>
      <c r="AI196" s="970"/>
      <c r="AJ196" s="1151"/>
      <c r="AK196" s="970"/>
      <c r="AL196" s="970"/>
      <c r="AM196" s="970"/>
      <c r="AN196" s="1153"/>
      <c r="AO196" s="1153"/>
      <c r="AP196" s="1153"/>
      <c r="AQ196" s="970"/>
      <c r="AR196" s="1154"/>
      <c r="AS196" s="1155"/>
      <c r="AT196" s="1154"/>
      <c r="AU196" s="1155"/>
      <c r="AV196" s="1154"/>
      <c r="AW196" s="1155"/>
      <c r="AX196" s="1153"/>
      <c r="AY196" s="1174"/>
    </row>
    <row r="197" spans="1:51" s="36" customFormat="1" ht="12" customHeight="1" thickBot="1" x14ac:dyDescent="0.3">
      <c r="A197" s="965"/>
      <c r="B197" s="1197"/>
      <c r="C197" s="1152"/>
      <c r="D197" s="88" t="s">
        <v>4</v>
      </c>
      <c r="E197" s="285">
        <v>3973409</v>
      </c>
      <c r="F197" s="285">
        <v>3973409</v>
      </c>
      <c r="G197" s="290">
        <v>3973409</v>
      </c>
      <c r="H197" s="1157">
        <v>3973409</v>
      </c>
      <c r="I197" s="287">
        <v>3973409</v>
      </c>
      <c r="J197" s="287"/>
      <c r="K197" s="287"/>
      <c r="L197" s="287"/>
      <c r="M197" s="287"/>
      <c r="N197" s="287"/>
      <c r="O197" s="287"/>
      <c r="P197" s="287"/>
      <c r="Q197" s="287"/>
      <c r="R197" s="287"/>
      <c r="S197" s="1149"/>
      <c r="T197" s="134">
        <v>918937</v>
      </c>
      <c r="U197" s="1173">
        <v>1470674</v>
      </c>
      <c r="V197" s="1173">
        <v>1944786</v>
      </c>
      <c r="W197" s="1173"/>
      <c r="X197" s="1173"/>
      <c r="Y197" s="1173"/>
      <c r="Z197" s="287"/>
      <c r="AA197" s="287"/>
      <c r="AB197" s="287"/>
      <c r="AC197" s="287"/>
      <c r="AD197" s="287"/>
      <c r="AE197" s="287"/>
      <c r="AF197" s="1149"/>
      <c r="AG197" s="967"/>
      <c r="AH197" s="970"/>
      <c r="AI197" s="970"/>
      <c r="AJ197" s="1151"/>
      <c r="AK197" s="970"/>
      <c r="AL197" s="970"/>
      <c r="AM197" s="970"/>
      <c r="AN197" s="1153"/>
      <c r="AO197" s="1153"/>
      <c r="AP197" s="1153"/>
      <c r="AQ197" s="970"/>
      <c r="AR197" s="1154"/>
      <c r="AS197" s="1155"/>
      <c r="AT197" s="1154"/>
      <c r="AU197" s="1155"/>
      <c r="AV197" s="1154"/>
      <c r="AW197" s="1155"/>
      <c r="AX197" s="1153"/>
      <c r="AY197" s="1174"/>
    </row>
    <row r="198" spans="1:51" s="36" customFormat="1" ht="12" customHeight="1" thickBot="1" x14ac:dyDescent="0.3">
      <c r="A198" s="965"/>
      <c r="B198" s="1197"/>
      <c r="C198" s="1152"/>
      <c r="D198" s="88" t="s">
        <v>43</v>
      </c>
      <c r="E198" s="285">
        <v>414</v>
      </c>
      <c r="F198" s="285">
        <v>414</v>
      </c>
      <c r="G198" s="290">
        <v>414</v>
      </c>
      <c r="H198" s="1157">
        <v>414</v>
      </c>
      <c r="I198" s="287">
        <v>414</v>
      </c>
      <c r="J198" s="287"/>
      <c r="K198" s="287"/>
      <c r="L198" s="287"/>
      <c r="M198" s="287"/>
      <c r="N198" s="287"/>
      <c r="O198" s="287"/>
      <c r="P198" s="287"/>
      <c r="Q198" s="287"/>
      <c r="R198" s="287"/>
      <c r="S198" s="1149"/>
      <c r="T198" s="1157">
        <v>11</v>
      </c>
      <c r="U198" s="287">
        <v>48</v>
      </c>
      <c r="V198" s="287">
        <v>75</v>
      </c>
      <c r="W198" s="287"/>
      <c r="X198" s="287"/>
      <c r="Y198" s="287"/>
      <c r="Z198" s="287"/>
      <c r="AA198" s="287"/>
      <c r="AB198" s="287"/>
      <c r="AC198" s="287"/>
      <c r="AD198" s="287"/>
      <c r="AE198" s="287"/>
      <c r="AF198" s="1149"/>
      <c r="AG198" s="967"/>
      <c r="AH198" s="970"/>
      <c r="AI198" s="970"/>
      <c r="AJ198" s="1151"/>
      <c r="AK198" s="970"/>
      <c r="AL198" s="970"/>
      <c r="AM198" s="970"/>
      <c r="AN198" s="1153"/>
      <c r="AO198" s="1153"/>
      <c r="AP198" s="1153"/>
      <c r="AQ198" s="970"/>
      <c r="AR198" s="1154"/>
      <c r="AS198" s="1155"/>
      <c r="AT198" s="1154"/>
      <c r="AU198" s="1155"/>
      <c r="AV198" s="1154"/>
      <c r="AW198" s="1155"/>
      <c r="AX198" s="1153"/>
      <c r="AY198" s="1174"/>
    </row>
    <row r="199" spans="1:51" s="36" customFormat="1" ht="12" customHeight="1" thickBot="1" x14ac:dyDescent="0.3">
      <c r="A199" s="965"/>
      <c r="B199" s="1197"/>
      <c r="C199" s="1166"/>
      <c r="D199" s="135" t="s">
        <v>45</v>
      </c>
      <c r="E199" s="1158">
        <v>52932227</v>
      </c>
      <c r="F199" s="1158">
        <v>52932227</v>
      </c>
      <c r="G199" s="1159">
        <v>52932227</v>
      </c>
      <c r="H199" s="1160">
        <v>52932227</v>
      </c>
      <c r="I199" s="1162">
        <v>52932227</v>
      </c>
      <c r="J199" s="1162"/>
      <c r="K199" s="1162"/>
      <c r="L199" s="1162"/>
      <c r="M199" s="1162"/>
      <c r="N199" s="1177"/>
      <c r="O199" s="1177"/>
      <c r="P199" s="1177"/>
      <c r="Q199" s="1177"/>
      <c r="R199" s="1177"/>
      <c r="S199" s="1163"/>
      <c r="T199" s="1178">
        <v>54810625</v>
      </c>
      <c r="U199" s="1177">
        <v>55362362</v>
      </c>
      <c r="V199" s="1177">
        <v>55836474</v>
      </c>
      <c r="W199" s="1177"/>
      <c r="X199" s="1177"/>
      <c r="Y199" s="1177"/>
      <c r="Z199" s="1177"/>
      <c r="AA199" s="1177"/>
      <c r="AB199" s="1177"/>
      <c r="AC199" s="1177"/>
      <c r="AD199" s="1177"/>
      <c r="AE199" s="1177"/>
      <c r="AF199" s="1163"/>
      <c r="AG199" s="968"/>
      <c r="AH199" s="971"/>
      <c r="AI199" s="971"/>
      <c r="AJ199" s="1165"/>
      <c r="AK199" s="971"/>
      <c r="AL199" s="971"/>
      <c r="AM199" s="971"/>
      <c r="AN199" s="1167"/>
      <c r="AO199" s="1167"/>
      <c r="AP199" s="1167"/>
      <c r="AQ199" s="971"/>
      <c r="AR199" s="1168"/>
      <c r="AS199" s="1169"/>
      <c r="AT199" s="1168"/>
      <c r="AU199" s="1169"/>
      <c r="AV199" s="1168"/>
      <c r="AW199" s="1169"/>
      <c r="AX199" s="1167"/>
      <c r="AY199" s="1174"/>
    </row>
    <row r="200" spans="1:51" s="36" customFormat="1" ht="12" customHeight="1" thickBot="1" x14ac:dyDescent="0.3">
      <c r="A200" s="965"/>
      <c r="B200" s="1197"/>
      <c r="C200" s="1144" t="s">
        <v>291</v>
      </c>
      <c r="D200" s="92" t="s">
        <v>41</v>
      </c>
      <c r="E200" s="1137">
        <v>684</v>
      </c>
      <c r="F200" s="1137">
        <v>684</v>
      </c>
      <c r="G200" s="1138">
        <v>684</v>
      </c>
      <c r="H200" s="1139">
        <v>684</v>
      </c>
      <c r="I200" s="1171">
        <v>684</v>
      </c>
      <c r="J200" s="1171"/>
      <c r="K200" s="1171"/>
      <c r="L200" s="1171"/>
      <c r="M200" s="1171"/>
      <c r="N200" s="287"/>
      <c r="O200" s="287"/>
      <c r="P200" s="287"/>
      <c r="Q200" s="287"/>
      <c r="R200" s="287"/>
      <c r="S200" s="1141"/>
      <c r="T200" s="1172">
        <v>13</v>
      </c>
      <c r="U200" s="1173">
        <v>40</v>
      </c>
      <c r="V200" s="1173">
        <v>72</v>
      </c>
      <c r="W200" s="1173"/>
      <c r="X200" s="1173"/>
      <c r="Y200" s="1173"/>
      <c r="Z200" s="1173"/>
      <c r="AA200" s="1173"/>
      <c r="AB200" s="1173"/>
      <c r="AC200" s="1173"/>
      <c r="AD200" s="1173"/>
      <c r="AE200" s="1173"/>
      <c r="AF200" s="1141"/>
      <c r="AG200" s="966" t="s">
        <v>291</v>
      </c>
      <c r="AH200" s="1180" t="s">
        <v>367</v>
      </c>
      <c r="AI200" s="969" t="s">
        <v>69</v>
      </c>
      <c r="AJ200" s="1143" t="s">
        <v>399</v>
      </c>
      <c r="AK200" s="969" t="s">
        <v>291</v>
      </c>
      <c r="AL200" s="969" t="s">
        <v>69</v>
      </c>
      <c r="AM200" s="969" t="s">
        <v>277</v>
      </c>
      <c r="AN200" s="1145">
        <v>150151</v>
      </c>
      <c r="AO200" s="1145">
        <v>73779</v>
      </c>
      <c r="AP200" s="1145">
        <v>76372</v>
      </c>
      <c r="AQ200" s="969" t="s">
        <v>69</v>
      </c>
      <c r="AR200" s="1146" t="s">
        <v>278</v>
      </c>
      <c r="AS200" s="1147">
        <v>150151</v>
      </c>
      <c r="AT200" s="1146" t="s">
        <v>278</v>
      </c>
      <c r="AU200" s="1147">
        <v>150151</v>
      </c>
      <c r="AV200" s="1146" t="s">
        <v>279</v>
      </c>
      <c r="AW200" s="1147">
        <v>150151</v>
      </c>
      <c r="AX200" s="1145">
        <v>150151</v>
      </c>
      <c r="AY200" s="1174"/>
    </row>
    <row r="201" spans="1:51" s="36" customFormat="1" ht="12" customHeight="1" thickBot="1" x14ac:dyDescent="0.3">
      <c r="A201" s="965"/>
      <c r="B201" s="1197"/>
      <c r="C201" s="1152"/>
      <c r="D201" s="88" t="s">
        <v>3</v>
      </c>
      <c r="E201" s="90">
        <v>80941965</v>
      </c>
      <c r="F201" s="90">
        <v>80941965</v>
      </c>
      <c r="G201" s="134">
        <v>80941965</v>
      </c>
      <c r="H201" s="299">
        <v>80941965</v>
      </c>
      <c r="I201" s="89">
        <v>80941965</v>
      </c>
      <c r="J201" s="89"/>
      <c r="K201" s="89"/>
      <c r="L201" s="89"/>
      <c r="M201" s="89"/>
      <c r="N201" s="287"/>
      <c r="O201" s="287"/>
      <c r="P201" s="287"/>
      <c r="Q201" s="287"/>
      <c r="R201" s="287"/>
      <c r="S201" s="1149"/>
      <c r="T201" s="134">
        <v>51736020</v>
      </c>
      <c r="U201" s="1173">
        <v>51736020</v>
      </c>
      <c r="V201" s="1173">
        <v>51736020</v>
      </c>
      <c r="W201" s="1173"/>
      <c r="X201" s="1173"/>
      <c r="Y201" s="1173"/>
      <c r="Z201" s="1173"/>
      <c r="AA201" s="1173"/>
      <c r="AB201" s="1173"/>
      <c r="AC201" s="1173"/>
      <c r="AD201" s="1173"/>
      <c r="AE201" s="1173"/>
      <c r="AF201" s="1149"/>
      <c r="AG201" s="967"/>
      <c r="AH201" s="1180"/>
      <c r="AI201" s="970"/>
      <c r="AJ201" s="1151"/>
      <c r="AK201" s="970"/>
      <c r="AL201" s="970"/>
      <c r="AM201" s="970"/>
      <c r="AN201" s="1153"/>
      <c r="AO201" s="1153"/>
      <c r="AP201" s="1153"/>
      <c r="AQ201" s="970"/>
      <c r="AR201" s="1154"/>
      <c r="AS201" s="1155"/>
      <c r="AT201" s="1154"/>
      <c r="AU201" s="1155"/>
      <c r="AV201" s="1154"/>
      <c r="AW201" s="1155"/>
      <c r="AX201" s="1153"/>
      <c r="AY201" s="1174"/>
    </row>
    <row r="202" spans="1:51" s="36" customFormat="1" ht="12" customHeight="1" thickBot="1" x14ac:dyDescent="0.3">
      <c r="A202" s="965"/>
      <c r="B202" s="1197"/>
      <c r="C202" s="1152"/>
      <c r="D202" s="88" t="s">
        <v>42</v>
      </c>
      <c r="E202" s="285">
        <v>0</v>
      </c>
      <c r="F202" s="285">
        <v>0</v>
      </c>
      <c r="G202" s="290">
        <v>0</v>
      </c>
      <c r="H202" s="1157">
        <v>0</v>
      </c>
      <c r="I202" s="287">
        <v>0</v>
      </c>
      <c r="J202" s="287"/>
      <c r="K202" s="287"/>
      <c r="L202" s="287"/>
      <c r="M202" s="287"/>
      <c r="N202" s="287"/>
      <c r="O202" s="287"/>
      <c r="P202" s="287"/>
      <c r="Q202" s="287"/>
      <c r="R202" s="287"/>
      <c r="S202" s="1149"/>
      <c r="T202" s="1175">
        <v>0</v>
      </c>
      <c r="U202" s="1176">
        <v>0</v>
      </c>
      <c r="V202" s="1176">
        <v>0</v>
      </c>
      <c r="W202" s="1176"/>
      <c r="X202" s="1176"/>
      <c r="Y202" s="1176"/>
      <c r="Z202" s="1176"/>
      <c r="AA202" s="1176"/>
      <c r="AB202" s="1176"/>
      <c r="AC202" s="1176"/>
      <c r="AD202" s="1176"/>
      <c r="AE202" s="1176"/>
      <c r="AF202" s="1149"/>
      <c r="AG202" s="967"/>
      <c r="AH202" s="1180"/>
      <c r="AI202" s="970"/>
      <c r="AJ202" s="1151"/>
      <c r="AK202" s="970"/>
      <c r="AL202" s="970"/>
      <c r="AM202" s="970"/>
      <c r="AN202" s="1153"/>
      <c r="AO202" s="1153"/>
      <c r="AP202" s="1153"/>
      <c r="AQ202" s="970"/>
      <c r="AR202" s="1154"/>
      <c r="AS202" s="1155"/>
      <c r="AT202" s="1154"/>
      <c r="AU202" s="1155"/>
      <c r="AV202" s="1154"/>
      <c r="AW202" s="1155"/>
      <c r="AX202" s="1153"/>
      <c r="AY202" s="1174"/>
    </row>
    <row r="203" spans="1:51" s="36" customFormat="1" ht="12" customHeight="1" thickBot="1" x14ac:dyDescent="0.3">
      <c r="A203" s="965"/>
      <c r="B203" s="1197"/>
      <c r="C203" s="1152"/>
      <c r="D203" s="88" t="s">
        <v>4</v>
      </c>
      <c r="E203" s="285">
        <v>6569104</v>
      </c>
      <c r="F203" s="285">
        <v>6569104</v>
      </c>
      <c r="G203" s="290">
        <v>6569104</v>
      </c>
      <c r="H203" s="1157">
        <v>6569104</v>
      </c>
      <c r="I203" s="287">
        <v>6569104</v>
      </c>
      <c r="J203" s="287"/>
      <c r="K203" s="287"/>
      <c r="L203" s="287"/>
      <c r="M203" s="287"/>
      <c r="N203" s="287"/>
      <c r="O203" s="287"/>
      <c r="P203" s="287"/>
      <c r="Q203" s="287"/>
      <c r="R203" s="287"/>
      <c r="S203" s="1149"/>
      <c r="T203" s="134">
        <v>1519248</v>
      </c>
      <c r="U203" s="1173">
        <v>2431415</v>
      </c>
      <c r="V203" s="1173">
        <v>3215249</v>
      </c>
      <c r="W203" s="1173"/>
      <c r="X203" s="1173"/>
      <c r="Y203" s="1173"/>
      <c r="Z203" s="287"/>
      <c r="AA203" s="287"/>
      <c r="AB203" s="287"/>
      <c r="AC203" s="287"/>
      <c r="AD203" s="287"/>
      <c r="AE203" s="287"/>
      <c r="AF203" s="1149"/>
      <c r="AG203" s="967"/>
      <c r="AH203" s="1180"/>
      <c r="AI203" s="970"/>
      <c r="AJ203" s="1151"/>
      <c r="AK203" s="970"/>
      <c r="AL203" s="970"/>
      <c r="AM203" s="970"/>
      <c r="AN203" s="1153"/>
      <c r="AO203" s="1153"/>
      <c r="AP203" s="1153"/>
      <c r="AQ203" s="970"/>
      <c r="AR203" s="1154"/>
      <c r="AS203" s="1155"/>
      <c r="AT203" s="1154"/>
      <c r="AU203" s="1155"/>
      <c r="AV203" s="1154"/>
      <c r="AW203" s="1155"/>
      <c r="AX203" s="1153"/>
      <c r="AY203" s="1174"/>
    </row>
    <row r="204" spans="1:51" s="36" customFormat="1" ht="12" customHeight="1" thickBot="1" x14ac:dyDescent="0.3">
      <c r="A204" s="965"/>
      <c r="B204" s="1197"/>
      <c r="C204" s="1152"/>
      <c r="D204" s="88" t="s">
        <v>43</v>
      </c>
      <c r="E204" s="285">
        <v>684</v>
      </c>
      <c r="F204" s="285">
        <v>684</v>
      </c>
      <c r="G204" s="290">
        <v>684</v>
      </c>
      <c r="H204" s="1157">
        <v>684</v>
      </c>
      <c r="I204" s="287">
        <v>684</v>
      </c>
      <c r="J204" s="287"/>
      <c r="K204" s="287"/>
      <c r="L204" s="287"/>
      <c r="M204" s="287"/>
      <c r="N204" s="287"/>
      <c r="O204" s="287"/>
      <c r="P204" s="287"/>
      <c r="Q204" s="287"/>
      <c r="R204" s="287"/>
      <c r="S204" s="1149"/>
      <c r="T204" s="1157">
        <v>13</v>
      </c>
      <c r="U204" s="287">
        <v>40</v>
      </c>
      <c r="V204" s="287">
        <v>72</v>
      </c>
      <c r="W204" s="287"/>
      <c r="X204" s="287"/>
      <c r="Y204" s="287"/>
      <c r="Z204" s="287"/>
      <c r="AA204" s="287"/>
      <c r="AB204" s="287"/>
      <c r="AC204" s="287"/>
      <c r="AD204" s="287"/>
      <c r="AE204" s="287"/>
      <c r="AF204" s="1149"/>
      <c r="AG204" s="967"/>
      <c r="AH204" s="1180"/>
      <c r="AI204" s="970"/>
      <c r="AJ204" s="1151"/>
      <c r="AK204" s="970"/>
      <c r="AL204" s="970"/>
      <c r="AM204" s="970"/>
      <c r="AN204" s="1153"/>
      <c r="AO204" s="1153"/>
      <c r="AP204" s="1153"/>
      <c r="AQ204" s="970"/>
      <c r="AR204" s="1154"/>
      <c r="AS204" s="1155"/>
      <c r="AT204" s="1154"/>
      <c r="AU204" s="1155"/>
      <c r="AV204" s="1154"/>
      <c r="AW204" s="1155"/>
      <c r="AX204" s="1153"/>
      <c r="AY204" s="1174"/>
    </row>
    <row r="205" spans="1:51" s="36" customFormat="1" ht="12" customHeight="1" thickBot="1" x14ac:dyDescent="0.3">
      <c r="A205" s="965"/>
      <c r="B205" s="1197"/>
      <c r="C205" s="1166"/>
      <c r="D205" s="135" t="s">
        <v>45</v>
      </c>
      <c r="E205" s="1158">
        <v>87511069</v>
      </c>
      <c r="F205" s="1158">
        <v>87511069</v>
      </c>
      <c r="G205" s="1159">
        <v>87511069</v>
      </c>
      <c r="H205" s="1160">
        <v>87511069</v>
      </c>
      <c r="I205" s="1162">
        <v>87511069</v>
      </c>
      <c r="J205" s="1162"/>
      <c r="K205" s="1162"/>
      <c r="L205" s="1162"/>
      <c r="M205" s="1162"/>
      <c r="N205" s="1177"/>
      <c r="O205" s="1177"/>
      <c r="P205" s="1177"/>
      <c r="Q205" s="1177"/>
      <c r="R205" s="1177"/>
      <c r="S205" s="1163"/>
      <c r="T205" s="1178">
        <v>53255268</v>
      </c>
      <c r="U205" s="1177">
        <v>54167435</v>
      </c>
      <c r="V205" s="1177">
        <v>54951269</v>
      </c>
      <c r="W205" s="1177"/>
      <c r="X205" s="1177"/>
      <c r="Y205" s="1177"/>
      <c r="Z205" s="1177"/>
      <c r="AA205" s="1177"/>
      <c r="AB205" s="1177"/>
      <c r="AC205" s="1177"/>
      <c r="AD205" s="1177"/>
      <c r="AE205" s="1177"/>
      <c r="AF205" s="1163"/>
      <c r="AG205" s="968"/>
      <c r="AH205" s="1180"/>
      <c r="AI205" s="971"/>
      <c r="AJ205" s="1165"/>
      <c r="AK205" s="971"/>
      <c r="AL205" s="971"/>
      <c r="AM205" s="971"/>
      <c r="AN205" s="1167"/>
      <c r="AO205" s="1167"/>
      <c r="AP205" s="1167"/>
      <c r="AQ205" s="971"/>
      <c r="AR205" s="1168"/>
      <c r="AS205" s="1169"/>
      <c r="AT205" s="1168"/>
      <c r="AU205" s="1169"/>
      <c r="AV205" s="1168"/>
      <c r="AW205" s="1169"/>
      <c r="AX205" s="1167"/>
      <c r="AY205" s="1174"/>
    </row>
    <row r="206" spans="1:51" s="36" customFormat="1" ht="12" customHeight="1" thickBot="1" x14ac:dyDescent="0.3">
      <c r="A206" s="965"/>
      <c r="B206" s="1197"/>
      <c r="C206" s="1144" t="s">
        <v>292</v>
      </c>
      <c r="D206" s="92" t="s">
        <v>41</v>
      </c>
      <c r="E206" s="1137">
        <v>170</v>
      </c>
      <c r="F206" s="1137">
        <v>170</v>
      </c>
      <c r="G206" s="1138">
        <v>170</v>
      </c>
      <c r="H206" s="1139">
        <v>170</v>
      </c>
      <c r="I206" s="1171">
        <v>170</v>
      </c>
      <c r="J206" s="1171"/>
      <c r="K206" s="1171"/>
      <c r="L206" s="1171"/>
      <c r="M206" s="1171"/>
      <c r="N206" s="287"/>
      <c r="O206" s="287"/>
      <c r="P206" s="287"/>
      <c r="Q206" s="287"/>
      <c r="R206" s="287"/>
      <c r="S206" s="1141"/>
      <c r="T206" s="1172">
        <v>2</v>
      </c>
      <c r="U206" s="1173">
        <v>7</v>
      </c>
      <c r="V206" s="1173">
        <v>18</v>
      </c>
      <c r="W206" s="1173"/>
      <c r="X206" s="1173"/>
      <c r="Y206" s="1173"/>
      <c r="Z206" s="1173"/>
      <c r="AA206" s="1173"/>
      <c r="AB206" s="1173"/>
      <c r="AC206" s="1173"/>
      <c r="AD206" s="1173"/>
      <c r="AE206" s="1173"/>
      <c r="AF206" s="1141"/>
      <c r="AG206" s="966" t="s">
        <v>292</v>
      </c>
      <c r="AH206" s="969" t="s">
        <v>374</v>
      </c>
      <c r="AI206" s="969" t="s">
        <v>69</v>
      </c>
      <c r="AJ206" s="1143" t="s">
        <v>399</v>
      </c>
      <c r="AK206" s="969" t="s">
        <v>292</v>
      </c>
      <c r="AL206" s="969" t="s">
        <v>69</v>
      </c>
      <c r="AM206" s="969" t="s">
        <v>277</v>
      </c>
      <c r="AN206" s="1145">
        <v>167657</v>
      </c>
      <c r="AO206" s="1145">
        <v>71468</v>
      </c>
      <c r="AP206" s="1145">
        <v>96189</v>
      </c>
      <c r="AQ206" s="969" t="s">
        <v>69</v>
      </c>
      <c r="AR206" s="1146" t="s">
        <v>278</v>
      </c>
      <c r="AS206" s="1147">
        <v>167657</v>
      </c>
      <c r="AT206" s="1146" t="s">
        <v>278</v>
      </c>
      <c r="AU206" s="1147">
        <v>167657</v>
      </c>
      <c r="AV206" s="1146" t="s">
        <v>279</v>
      </c>
      <c r="AW206" s="1147">
        <v>167657</v>
      </c>
      <c r="AX206" s="1145">
        <v>167657</v>
      </c>
      <c r="AY206" s="1174"/>
    </row>
    <row r="207" spans="1:51" s="36" customFormat="1" ht="12" customHeight="1" thickBot="1" x14ac:dyDescent="0.3">
      <c r="A207" s="965"/>
      <c r="B207" s="1197"/>
      <c r="C207" s="1152"/>
      <c r="D207" s="88" t="s">
        <v>3</v>
      </c>
      <c r="E207" s="90">
        <v>20173985</v>
      </c>
      <c r="F207" s="90">
        <v>20173985</v>
      </c>
      <c r="G207" s="134">
        <v>20173985</v>
      </c>
      <c r="H207" s="299">
        <v>20173985</v>
      </c>
      <c r="I207" s="89">
        <v>20173985</v>
      </c>
      <c r="J207" s="89"/>
      <c r="K207" s="89"/>
      <c r="L207" s="89"/>
      <c r="M207" s="89"/>
      <c r="N207" s="287"/>
      <c r="O207" s="287"/>
      <c r="P207" s="287"/>
      <c r="Q207" s="287"/>
      <c r="R207" s="287"/>
      <c r="S207" s="1149"/>
      <c r="T207" s="134">
        <v>12934005</v>
      </c>
      <c r="U207" s="1173">
        <v>12934005</v>
      </c>
      <c r="V207" s="1173">
        <v>12934005</v>
      </c>
      <c r="W207" s="1173"/>
      <c r="X207" s="1173"/>
      <c r="Y207" s="1173"/>
      <c r="Z207" s="1173"/>
      <c r="AA207" s="1173"/>
      <c r="AB207" s="1173"/>
      <c r="AC207" s="1173"/>
      <c r="AD207" s="1173"/>
      <c r="AE207" s="1173"/>
      <c r="AF207" s="1149"/>
      <c r="AG207" s="967"/>
      <c r="AH207" s="970"/>
      <c r="AI207" s="970"/>
      <c r="AJ207" s="1151"/>
      <c r="AK207" s="970"/>
      <c r="AL207" s="970"/>
      <c r="AM207" s="970"/>
      <c r="AN207" s="1153"/>
      <c r="AO207" s="1153"/>
      <c r="AP207" s="1153"/>
      <c r="AQ207" s="970"/>
      <c r="AR207" s="1154"/>
      <c r="AS207" s="1155"/>
      <c r="AT207" s="1154"/>
      <c r="AU207" s="1155"/>
      <c r="AV207" s="1154"/>
      <c r="AW207" s="1155"/>
      <c r="AX207" s="1153"/>
      <c r="AY207" s="1174"/>
    </row>
    <row r="208" spans="1:51" s="36" customFormat="1" ht="12" customHeight="1" thickBot="1" x14ac:dyDescent="0.3">
      <c r="A208" s="965"/>
      <c r="B208" s="1197"/>
      <c r="C208" s="1152"/>
      <c r="D208" s="88" t="s">
        <v>42</v>
      </c>
      <c r="E208" s="285">
        <v>0</v>
      </c>
      <c r="F208" s="285">
        <v>0</v>
      </c>
      <c r="G208" s="290">
        <v>0</v>
      </c>
      <c r="H208" s="1157">
        <v>0</v>
      </c>
      <c r="I208" s="287">
        <v>0</v>
      </c>
      <c r="J208" s="287"/>
      <c r="K208" s="287"/>
      <c r="L208" s="287"/>
      <c r="M208" s="287"/>
      <c r="N208" s="287"/>
      <c r="O208" s="287"/>
      <c r="P208" s="287"/>
      <c r="Q208" s="287"/>
      <c r="R208" s="287"/>
      <c r="S208" s="1149"/>
      <c r="T208" s="1175">
        <v>0</v>
      </c>
      <c r="U208" s="1176">
        <v>0</v>
      </c>
      <c r="V208" s="1176">
        <v>0</v>
      </c>
      <c r="W208" s="1176"/>
      <c r="X208" s="1176"/>
      <c r="Y208" s="1176"/>
      <c r="Z208" s="1176"/>
      <c r="AA208" s="1176"/>
      <c r="AB208" s="1176"/>
      <c r="AC208" s="1176"/>
      <c r="AD208" s="1176"/>
      <c r="AE208" s="1176"/>
      <c r="AF208" s="1149"/>
      <c r="AG208" s="967"/>
      <c r="AH208" s="970"/>
      <c r="AI208" s="970"/>
      <c r="AJ208" s="1151"/>
      <c r="AK208" s="970"/>
      <c r="AL208" s="970"/>
      <c r="AM208" s="970"/>
      <c r="AN208" s="1153"/>
      <c r="AO208" s="1153"/>
      <c r="AP208" s="1153"/>
      <c r="AQ208" s="970"/>
      <c r="AR208" s="1154"/>
      <c r="AS208" s="1155"/>
      <c r="AT208" s="1154"/>
      <c r="AU208" s="1155"/>
      <c r="AV208" s="1154"/>
      <c r="AW208" s="1155"/>
      <c r="AX208" s="1153"/>
      <c r="AY208" s="1174"/>
    </row>
    <row r="209" spans="1:51" s="36" customFormat="1" ht="12" customHeight="1" thickBot="1" x14ac:dyDescent="0.3">
      <c r="A209" s="965"/>
      <c r="B209" s="1197"/>
      <c r="C209" s="1152"/>
      <c r="D209" s="88" t="s">
        <v>4</v>
      </c>
      <c r="E209" s="285">
        <v>1637284</v>
      </c>
      <c r="F209" s="285">
        <v>1637284</v>
      </c>
      <c r="G209" s="290">
        <v>1637284</v>
      </c>
      <c r="H209" s="1157">
        <v>1637284</v>
      </c>
      <c r="I209" s="287">
        <v>1637284</v>
      </c>
      <c r="J209" s="287"/>
      <c r="K209" s="287"/>
      <c r="L209" s="287"/>
      <c r="M209" s="287"/>
      <c r="N209" s="287"/>
      <c r="O209" s="287"/>
      <c r="P209" s="287"/>
      <c r="Q209" s="287"/>
      <c r="R209" s="287"/>
      <c r="S209" s="1149"/>
      <c r="T209" s="134">
        <v>378658</v>
      </c>
      <c r="U209" s="1173">
        <v>606006</v>
      </c>
      <c r="V209" s="1173">
        <v>801369</v>
      </c>
      <c r="W209" s="1173"/>
      <c r="X209" s="1173"/>
      <c r="Y209" s="1173"/>
      <c r="Z209" s="287"/>
      <c r="AA209" s="287"/>
      <c r="AB209" s="287"/>
      <c r="AC209" s="287"/>
      <c r="AD209" s="287"/>
      <c r="AE209" s="287"/>
      <c r="AF209" s="1149"/>
      <c r="AG209" s="967"/>
      <c r="AH209" s="970"/>
      <c r="AI209" s="970"/>
      <c r="AJ209" s="1151"/>
      <c r="AK209" s="970"/>
      <c r="AL209" s="970"/>
      <c r="AM209" s="970"/>
      <c r="AN209" s="1153"/>
      <c r="AO209" s="1153"/>
      <c r="AP209" s="1153"/>
      <c r="AQ209" s="970"/>
      <c r="AR209" s="1154"/>
      <c r="AS209" s="1155"/>
      <c r="AT209" s="1154"/>
      <c r="AU209" s="1155"/>
      <c r="AV209" s="1154"/>
      <c r="AW209" s="1155"/>
      <c r="AX209" s="1153"/>
      <c r="AY209" s="1174"/>
    </row>
    <row r="210" spans="1:51" s="36" customFormat="1" ht="12" customHeight="1" thickBot="1" x14ac:dyDescent="0.3">
      <c r="A210" s="965"/>
      <c r="B210" s="1197"/>
      <c r="C210" s="1152"/>
      <c r="D210" s="88" t="s">
        <v>43</v>
      </c>
      <c r="E210" s="285">
        <v>170</v>
      </c>
      <c r="F210" s="285">
        <v>170</v>
      </c>
      <c r="G210" s="290">
        <v>170</v>
      </c>
      <c r="H210" s="1157">
        <v>170</v>
      </c>
      <c r="I210" s="287">
        <v>170</v>
      </c>
      <c r="J210" s="287"/>
      <c r="K210" s="287"/>
      <c r="L210" s="287"/>
      <c r="M210" s="287"/>
      <c r="N210" s="287"/>
      <c r="O210" s="287"/>
      <c r="P210" s="287"/>
      <c r="Q210" s="287"/>
      <c r="R210" s="287"/>
      <c r="S210" s="1149"/>
      <c r="T210" s="1157">
        <v>2</v>
      </c>
      <c r="U210" s="287">
        <v>7</v>
      </c>
      <c r="V210" s="287">
        <v>18</v>
      </c>
      <c r="W210" s="287"/>
      <c r="X210" s="287"/>
      <c r="Y210" s="287"/>
      <c r="Z210" s="287"/>
      <c r="AA210" s="287"/>
      <c r="AB210" s="287"/>
      <c r="AC210" s="287"/>
      <c r="AD210" s="287"/>
      <c r="AE210" s="287"/>
      <c r="AF210" s="1149"/>
      <c r="AG210" s="967"/>
      <c r="AH210" s="970"/>
      <c r="AI210" s="970"/>
      <c r="AJ210" s="1151"/>
      <c r="AK210" s="970"/>
      <c r="AL210" s="970"/>
      <c r="AM210" s="970"/>
      <c r="AN210" s="1153"/>
      <c r="AO210" s="1153"/>
      <c r="AP210" s="1153"/>
      <c r="AQ210" s="970"/>
      <c r="AR210" s="1154"/>
      <c r="AS210" s="1155"/>
      <c r="AT210" s="1154"/>
      <c r="AU210" s="1155"/>
      <c r="AV210" s="1154"/>
      <c r="AW210" s="1155"/>
      <c r="AX210" s="1153"/>
      <c r="AY210" s="1174"/>
    </row>
    <row r="211" spans="1:51" s="36" customFormat="1" ht="12" customHeight="1" thickBot="1" x14ac:dyDescent="0.3">
      <c r="A211" s="965"/>
      <c r="B211" s="1197"/>
      <c r="C211" s="1166"/>
      <c r="D211" s="135" t="s">
        <v>45</v>
      </c>
      <c r="E211" s="1158">
        <v>21811269</v>
      </c>
      <c r="F211" s="1158">
        <v>21811269</v>
      </c>
      <c r="G211" s="1159">
        <v>21811269</v>
      </c>
      <c r="H211" s="1160">
        <v>21811269</v>
      </c>
      <c r="I211" s="1162">
        <v>21811269</v>
      </c>
      <c r="J211" s="1162"/>
      <c r="K211" s="1162"/>
      <c r="L211" s="1162"/>
      <c r="M211" s="1162"/>
      <c r="N211" s="1177"/>
      <c r="O211" s="1177"/>
      <c r="P211" s="1177"/>
      <c r="Q211" s="1177"/>
      <c r="R211" s="1177"/>
      <c r="S211" s="1163"/>
      <c r="T211" s="1178">
        <v>13312663</v>
      </c>
      <c r="U211" s="1177">
        <v>13540011</v>
      </c>
      <c r="V211" s="1177">
        <v>13735374</v>
      </c>
      <c r="W211" s="1177"/>
      <c r="X211" s="1177"/>
      <c r="Y211" s="1177"/>
      <c r="Z211" s="1177"/>
      <c r="AA211" s="1177"/>
      <c r="AB211" s="1177"/>
      <c r="AC211" s="1177"/>
      <c r="AD211" s="1177"/>
      <c r="AE211" s="1177"/>
      <c r="AF211" s="1163"/>
      <c r="AG211" s="968"/>
      <c r="AH211" s="971"/>
      <c r="AI211" s="971"/>
      <c r="AJ211" s="1165"/>
      <c r="AK211" s="971"/>
      <c r="AL211" s="971"/>
      <c r="AM211" s="971"/>
      <c r="AN211" s="1167"/>
      <c r="AO211" s="1167"/>
      <c r="AP211" s="1167"/>
      <c r="AQ211" s="971"/>
      <c r="AR211" s="1168"/>
      <c r="AS211" s="1169"/>
      <c r="AT211" s="1168"/>
      <c r="AU211" s="1169"/>
      <c r="AV211" s="1168"/>
      <c r="AW211" s="1169"/>
      <c r="AX211" s="1167"/>
      <c r="AY211" s="1174"/>
    </row>
    <row r="212" spans="1:51" s="36" customFormat="1" ht="12" customHeight="1" thickBot="1" x14ac:dyDescent="0.3">
      <c r="A212" s="965"/>
      <c r="B212" s="1197"/>
      <c r="C212" s="1144" t="s">
        <v>293</v>
      </c>
      <c r="D212" s="92" t="s">
        <v>41</v>
      </c>
      <c r="E212" s="1137">
        <v>291</v>
      </c>
      <c r="F212" s="1137">
        <v>291</v>
      </c>
      <c r="G212" s="1138">
        <v>291</v>
      </c>
      <c r="H212" s="1139">
        <v>291</v>
      </c>
      <c r="I212" s="1171">
        <v>291</v>
      </c>
      <c r="J212" s="1171"/>
      <c r="K212" s="1171"/>
      <c r="L212" s="1171"/>
      <c r="M212" s="1171"/>
      <c r="N212" s="287"/>
      <c r="O212" s="287"/>
      <c r="P212" s="287"/>
      <c r="Q212" s="287"/>
      <c r="R212" s="287"/>
      <c r="S212" s="1141"/>
      <c r="T212" s="1172">
        <v>2</v>
      </c>
      <c r="U212" s="1173">
        <v>14</v>
      </c>
      <c r="V212" s="1173">
        <v>26</v>
      </c>
      <c r="W212" s="1173"/>
      <c r="X212" s="1173"/>
      <c r="Y212" s="1173"/>
      <c r="Z212" s="1173"/>
      <c r="AA212" s="1173"/>
      <c r="AB212" s="1173"/>
      <c r="AC212" s="1173"/>
      <c r="AD212" s="1173"/>
      <c r="AE212" s="1173"/>
      <c r="AF212" s="1141"/>
      <c r="AG212" s="966" t="s">
        <v>293</v>
      </c>
      <c r="AH212" s="969" t="s">
        <v>370</v>
      </c>
      <c r="AI212" s="969" t="s">
        <v>69</v>
      </c>
      <c r="AJ212" s="1143" t="s">
        <v>399</v>
      </c>
      <c r="AK212" s="969" t="s">
        <v>293</v>
      </c>
      <c r="AL212" s="969" t="s">
        <v>69</v>
      </c>
      <c r="AM212" s="969" t="s">
        <v>277</v>
      </c>
      <c r="AN212" s="1145">
        <v>83142</v>
      </c>
      <c r="AO212" s="1145">
        <v>35452</v>
      </c>
      <c r="AP212" s="1145">
        <v>47690</v>
      </c>
      <c r="AQ212" s="969" t="s">
        <v>69</v>
      </c>
      <c r="AR212" s="1146" t="s">
        <v>278</v>
      </c>
      <c r="AS212" s="1147">
        <v>83142</v>
      </c>
      <c r="AT212" s="1146" t="s">
        <v>278</v>
      </c>
      <c r="AU212" s="1147">
        <v>83142</v>
      </c>
      <c r="AV212" s="1146" t="s">
        <v>279</v>
      </c>
      <c r="AW212" s="1147">
        <v>83142</v>
      </c>
      <c r="AX212" s="1145">
        <v>83142</v>
      </c>
      <c r="AY212" s="1174"/>
    </row>
    <row r="213" spans="1:51" s="36" customFormat="1" ht="12" customHeight="1" thickBot="1" x14ac:dyDescent="0.3">
      <c r="A213" s="965"/>
      <c r="B213" s="1197"/>
      <c r="C213" s="1152"/>
      <c r="D213" s="88" t="s">
        <v>3</v>
      </c>
      <c r="E213" s="90">
        <v>34443389</v>
      </c>
      <c r="F213" s="90">
        <v>34443389</v>
      </c>
      <c r="G213" s="134">
        <v>34443389</v>
      </c>
      <c r="H213" s="299">
        <v>34443389</v>
      </c>
      <c r="I213" s="89">
        <v>34443389</v>
      </c>
      <c r="J213" s="89"/>
      <c r="K213" s="89"/>
      <c r="L213" s="89"/>
      <c r="M213" s="89"/>
      <c r="N213" s="287"/>
      <c r="O213" s="287"/>
      <c r="P213" s="287"/>
      <c r="Q213" s="287"/>
      <c r="R213" s="287"/>
      <c r="S213" s="1149"/>
      <c r="T213" s="134">
        <v>18682452</v>
      </c>
      <c r="U213" s="1173">
        <v>18682452</v>
      </c>
      <c r="V213" s="1173">
        <v>18682452</v>
      </c>
      <c r="W213" s="1173"/>
      <c r="X213" s="1173"/>
      <c r="Y213" s="1173"/>
      <c r="Z213" s="1173"/>
      <c r="AA213" s="1173"/>
      <c r="AB213" s="1173"/>
      <c r="AC213" s="1173"/>
      <c r="AD213" s="1173"/>
      <c r="AE213" s="1173"/>
      <c r="AF213" s="1149"/>
      <c r="AG213" s="967"/>
      <c r="AH213" s="970"/>
      <c r="AI213" s="970"/>
      <c r="AJ213" s="1151"/>
      <c r="AK213" s="970"/>
      <c r="AL213" s="970"/>
      <c r="AM213" s="970"/>
      <c r="AN213" s="1153"/>
      <c r="AO213" s="1153"/>
      <c r="AP213" s="1153"/>
      <c r="AQ213" s="970"/>
      <c r="AR213" s="1154"/>
      <c r="AS213" s="1155"/>
      <c r="AT213" s="1154"/>
      <c r="AU213" s="1155"/>
      <c r="AV213" s="1154"/>
      <c r="AW213" s="1155"/>
      <c r="AX213" s="1153"/>
      <c r="AY213" s="1174"/>
    </row>
    <row r="214" spans="1:51" s="36" customFormat="1" ht="12" customHeight="1" thickBot="1" x14ac:dyDescent="0.3">
      <c r="A214" s="965"/>
      <c r="B214" s="1197"/>
      <c r="C214" s="1152"/>
      <c r="D214" s="88" t="s">
        <v>42</v>
      </c>
      <c r="E214" s="285">
        <v>0</v>
      </c>
      <c r="F214" s="285">
        <v>0</v>
      </c>
      <c r="G214" s="290">
        <v>0</v>
      </c>
      <c r="H214" s="1157">
        <v>0</v>
      </c>
      <c r="I214" s="287">
        <v>0</v>
      </c>
      <c r="J214" s="287"/>
      <c r="K214" s="287"/>
      <c r="L214" s="287"/>
      <c r="M214" s="287"/>
      <c r="N214" s="287"/>
      <c r="O214" s="287"/>
      <c r="P214" s="287"/>
      <c r="Q214" s="287"/>
      <c r="R214" s="287"/>
      <c r="S214" s="1149"/>
      <c r="T214" s="1175">
        <v>0</v>
      </c>
      <c r="U214" s="1176">
        <v>0</v>
      </c>
      <c r="V214" s="1176">
        <v>0</v>
      </c>
      <c r="W214" s="1176"/>
      <c r="X214" s="1176"/>
      <c r="Y214" s="1176"/>
      <c r="Z214" s="1176"/>
      <c r="AA214" s="1176"/>
      <c r="AB214" s="1176"/>
      <c r="AC214" s="1176"/>
      <c r="AD214" s="1176"/>
      <c r="AE214" s="1176"/>
      <c r="AF214" s="1149"/>
      <c r="AG214" s="967"/>
      <c r="AH214" s="970"/>
      <c r="AI214" s="970"/>
      <c r="AJ214" s="1151"/>
      <c r="AK214" s="970"/>
      <c r="AL214" s="970"/>
      <c r="AM214" s="970"/>
      <c r="AN214" s="1153"/>
      <c r="AO214" s="1153"/>
      <c r="AP214" s="1153"/>
      <c r="AQ214" s="970"/>
      <c r="AR214" s="1154"/>
      <c r="AS214" s="1155"/>
      <c r="AT214" s="1154"/>
      <c r="AU214" s="1155"/>
      <c r="AV214" s="1154"/>
      <c r="AW214" s="1155"/>
      <c r="AX214" s="1153"/>
      <c r="AY214" s="1174"/>
    </row>
    <row r="215" spans="1:51" s="36" customFormat="1" ht="12" customHeight="1" thickBot="1" x14ac:dyDescent="0.3">
      <c r="A215" s="965"/>
      <c r="B215" s="1197"/>
      <c r="C215" s="1152"/>
      <c r="D215" s="88" t="s">
        <v>4</v>
      </c>
      <c r="E215" s="285">
        <v>2795363</v>
      </c>
      <c r="F215" s="285">
        <v>2795363</v>
      </c>
      <c r="G215" s="290">
        <v>2795363</v>
      </c>
      <c r="H215" s="1157">
        <v>2795363</v>
      </c>
      <c r="I215" s="287">
        <v>2795363</v>
      </c>
      <c r="J215" s="287"/>
      <c r="K215" s="287"/>
      <c r="L215" s="287"/>
      <c r="M215" s="287"/>
      <c r="N215" s="287"/>
      <c r="O215" s="287"/>
      <c r="P215" s="287"/>
      <c r="Q215" s="287"/>
      <c r="R215" s="287"/>
      <c r="S215" s="1149"/>
      <c r="T215" s="134">
        <v>646489</v>
      </c>
      <c r="U215" s="1173">
        <v>1034645</v>
      </c>
      <c r="V215" s="1173">
        <v>1368191</v>
      </c>
      <c r="W215" s="1173"/>
      <c r="X215" s="1173"/>
      <c r="Y215" s="1173"/>
      <c r="Z215" s="287"/>
      <c r="AA215" s="287"/>
      <c r="AB215" s="287"/>
      <c r="AC215" s="287"/>
      <c r="AD215" s="287"/>
      <c r="AE215" s="287"/>
      <c r="AF215" s="1149"/>
      <c r="AG215" s="967"/>
      <c r="AH215" s="970"/>
      <c r="AI215" s="970"/>
      <c r="AJ215" s="1151"/>
      <c r="AK215" s="970"/>
      <c r="AL215" s="970"/>
      <c r="AM215" s="970"/>
      <c r="AN215" s="1153"/>
      <c r="AO215" s="1153"/>
      <c r="AP215" s="1153"/>
      <c r="AQ215" s="970"/>
      <c r="AR215" s="1154"/>
      <c r="AS215" s="1155"/>
      <c r="AT215" s="1154"/>
      <c r="AU215" s="1155"/>
      <c r="AV215" s="1154"/>
      <c r="AW215" s="1155"/>
      <c r="AX215" s="1153"/>
      <c r="AY215" s="1174"/>
    </row>
    <row r="216" spans="1:51" s="36" customFormat="1" ht="12" customHeight="1" thickBot="1" x14ac:dyDescent="0.3">
      <c r="A216" s="965"/>
      <c r="B216" s="1197"/>
      <c r="C216" s="1152"/>
      <c r="D216" s="88" t="s">
        <v>43</v>
      </c>
      <c r="E216" s="285">
        <v>291</v>
      </c>
      <c r="F216" s="285">
        <v>291</v>
      </c>
      <c r="G216" s="290">
        <v>291</v>
      </c>
      <c r="H216" s="1157">
        <v>291</v>
      </c>
      <c r="I216" s="287">
        <v>291</v>
      </c>
      <c r="J216" s="287"/>
      <c r="K216" s="287"/>
      <c r="L216" s="287"/>
      <c r="M216" s="287"/>
      <c r="N216" s="287"/>
      <c r="O216" s="287"/>
      <c r="P216" s="287"/>
      <c r="Q216" s="287"/>
      <c r="R216" s="287"/>
      <c r="S216" s="1149"/>
      <c r="T216" s="1157">
        <v>2</v>
      </c>
      <c r="U216" s="287">
        <v>14</v>
      </c>
      <c r="V216" s="287">
        <v>26</v>
      </c>
      <c r="W216" s="287"/>
      <c r="X216" s="287"/>
      <c r="Y216" s="287"/>
      <c r="Z216" s="287"/>
      <c r="AA216" s="287"/>
      <c r="AB216" s="287"/>
      <c r="AC216" s="287"/>
      <c r="AD216" s="287"/>
      <c r="AE216" s="287"/>
      <c r="AF216" s="1149"/>
      <c r="AG216" s="967"/>
      <c r="AH216" s="970"/>
      <c r="AI216" s="970"/>
      <c r="AJ216" s="1151"/>
      <c r="AK216" s="970"/>
      <c r="AL216" s="970"/>
      <c r="AM216" s="970"/>
      <c r="AN216" s="1153"/>
      <c r="AO216" s="1153"/>
      <c r="AP216" s="1153"/>
      <c r="AQ216" s="970"/>
      <c r="AR216" s="1154"/>
      <c r="AS216" s="1155"/>
      <c r="AT216" s="1154"/>
      <c r="AU216" s="1155"/>
      <c r="AV216" s="1154"/>
      <c r="AW216" s="1155"/>
      <c r="AX216" s="1153"/>
      <c r="AY216" s="1174"/>
    </row>
    <row r="217" spans="1:51" s="36" customFormat="1" ht="12" customHeight="1" thickBot="1" x14ac:dyDescent="0.3">
      <c r="A217" s="965"/>
      <c r="B217" s="1197"/>
      <c r="C217" s="1166"/>
      <c r="D217" s="135" t="s">
        <v>45</v>
      </c>
      <c r="E217" s="1158">
        <v>37238752</v>
      </c>
      <c r="F217" s="1158">
        <v>37238752</v>
      </c>
      <c r="G217" s="1159">
        <v>37238752</v>
      </c>
      <c r="H217" s="1160">
        <v>37238752</v>
      </c>
      <c r="I217" s="1162">
        <v>37238752</v>
      </c>
      <c r="J217" s="1162"/>
      <c r="K217" s="1162"/>
      <c r="L217" s="1162"/>
      <c r="M217" s="1162"/>
      <c r="N217" s="1177"/>
      <c r="O217" s="1177"/>
      <c r="P217" s="1177"/>
      <c r="Q217" s="1177"/>
      <c r="R217" s="1177"/>
      <c r="S217" s="1163"/>
      <c r="T217" s="1178">
        <v>19328941</v>
      </c>
      <c r="U217" s="1177">
        <v>19717097</v>
      </c>
      <c r="V217" s="1177">
        <v>20050643</v>
      </c>
      <c r="W217" s="1177"/>
      <c r="X217" s="1177"/>
      <c r="Y217" s="1177"/>
      <c r="Z217" s="1177"/>
      <c r="AA217" s="1177"/>
      <c r="AB217" s="1177"/>
      <c r="AC217" s="1177"/>
      <c r="AD217" s="1177"/>
      <c r="AE217" s="1177"/>
      <c r="AF217" s="1163"/>
      <c r="AG217" s="968"/>
      <c r="AH217" s="971"/>
      <c r="AI217" s="971"/>
      <c r="AJ217" s="1165"/>
      <c r="AK217" s="971"/>
      <c r="AL217" s="971"/>
      <c r="AM217" s="971"/>
      <c r="AN217" s="1167"/>
      <c r="AO217" s="1167"/>
      <c r="AP217" s="1167"/>
      <c r="AQ217" s="971"/>
      <c r="AR217" s="1168"/>
      <c r="AS217" s="1169"/>
      <c r="AT217" s="1168"/>
      <c r="AU217" s="1169"/>
      <c r="AV217" s="1168"/>
      <c r="AW217" s="1169"/>
      <c r="AX217" s="1167"/>
      <c r="AY217" s="1174"/>
    </row>
    <row r="218" spans="1:51" s="36" customFormat="1" ht="12" customHeight="1" thickBot="1" x14ac:dyDescent="0.3">
      <c r="A218" s="965"/>
      <c r="B218" s="1197"/>
      <c r="C218" s="1144" t="s">
        <v>294</v>
      </c>
      <c r="D218" s="92" t="s">
        <v>41</v>
      </c>
      <c r="E218" s="1137">
        <v>50</v>
      </c>
      <c r="F218" s="1137">
        <v>50</v>
      </c>
      <c r="G218" s="1138">
        <v>50</v>
      </c>
      <c r="H218" s="1139">
        <v>50</v>
      </c>
      <c r="I218" s="1171">
        <v>50</v>
      </c>
      <c r="J218" s="1171"/>
      <c r="K218" s="1171"/>
      <c r="L218" s="1171"/>
      <c r="M218" s="1171"/>
      <c r="N218" s="287"/>
      <c r="O218" s="287"/>
      <c r="P218" s="287"/>
      <c r="Q218" s="287"/>
      <c r="R218" s="287"/>
      <c r="S218" s="1141"/>
      <c r="T218" s="1172">
        <v>1</v>
      </c>
      <c r="U218" s="1173">
        <v>13</v>
      </c>
      <c r="V218" s="1173">
        <v>20</v>
      </c>
      <c r="W218" s="1173"/>
      <c r="X218" s="1173"/>
      <c r="Y218" s="1173"/>
      <c r="Z218" s="1173"/>
      <c r="AA218" s="1173"/>
      <c r="AB218" s="1173"/>
      <c r="AC218" s="1173"/>
      <c r="AD218" s="1173"/>
      <c r="AE218" s="1173"/>
      <c r="AF218" s="1141"/>
      <c r="AG218" s="966" t="s">
        <v>294</v>
      </c>
      <c r="AH218" s="969" t="s">
        <v>341</v>
      </c>
      <c r="AI218" s="969" t="s">
        <v>69</v>
      </c>
      <c r="AJ218" s="1143" t="s">
        <v>399</v>
      </c>
      <c r="AK218" s="969" t="s">
        <v>294</v>
      </c>
      <c r="AL218" s="969" t="s">
        <v>69</v>
      </c>
      <c r="AM218" s="969" t="s">
        <v>277</v>
      </c>
      <c r="AN218" s="1145">
        <v>82958</v>
      </c>
      <c r="AO218" s="1145">
        <v>38750</v>
      </c>
      <c r="AP218" s="1145">
        <v>44208</v>
      </c>
      <c r="AQ218" s="969" t="s">
        <v>69</v>
      </c>
      <c r="AR218" s="1146" t="s">
        <v>278</v>
      </c>
      <c r="AS218" s="1147">
        <v>82958</v>
      </c>
      <c r="AT218" s="1146" t="s">
        <v>278</v>
      </c>
      <c r="AU218" s="1147">
        <v>82958</v>
      </c>
      <c r="AV218" s="1146" t="s">
        <v>279</v>
      </c>
      <c r="AW218" s="1147">
        <v>82958</v>
      </c>
      <c r="AX218" s="1145">
        <v>82958</v>
      </c>
      <c r="AY218" s="1174"/>
    </row>
    <row r="219" spans="1:51" s="36" customFormat="1" ht="12" customHeight="1" thickBot="1" x14ac:dyDescent="0.3">
      <c r="A219" s="965"/>
      <c r="B219" s="1197"/>
      <c r="C219" s="1152"/>
      <c r="D219" s="88" t="s">
        <v>3</v>
      </c>
      <c r="E219" s="90">
        <v>5904581</v>
      </c>
      <c r="F219" s="90">
        <v>5904581</v>
      </c>
      <c r="G219" s="134">
        <v>5904581</v>
      </c>
      <c r="H219" s="299">
        <v>5904581</v>
      </c>
      <c r="I219" s="89">
        <v>5904581</v>
      </c>
      <c r="J219" s="89"/>
      <c r="K219" s="89"/>
      <c r="L219" s="89"/>
      <c r="M219" s="89"/>
      <c r="N219" s="287"/>
      <c r="O219" s="287"/>
      <c r="P219" s="287"/>
      <c r="Q219" s="287"/>
      <c r="R219" s="287"/>
      <c r="S219" s="1149"/>
      <c r="T219" s="134">
        <v>14371117</v>
      </c>
      <c r="U219" s="1173">
        <v>14371117</v>
      </c>
      <c r="V219" s="1173">
        <v>14371117</v>
      </c>
      <c r="W219" s="1173"/>
      <c r="X219" s="1173"/>
      <c r="Y219" s="1173"/>
      <c r="Z219" s="1173"/>
      <c r="AA219" s="1173"/>
      <c r="AB219" s="1173"/>
      <c r="AC219" s="1173"/>
      <c r="AD219" s="1173"/>
      <c r="AE219" s="1173"/>
      <c r="AF219" s="1149"/>
      <c r="AG219" s="967"/>
      <c r="AH219" s="970"/>
      <c r="AI219" s="970"/>
      <c r="AJ219" s="1151"/>
      <c r="AK219" s="970"/>
      <c r="AL219" s="970"/>
      <c r="AM219" s="970"/>
      <c r="AN219" s="1153"/>
      <c r="AO219" s="1153"/>
      <c r="AP219" s="1153"/>
      <c r="AQ219" s="970"/>
      <c r="AR219" s="1154"/>
      <c r="AS219" s="1155"/>
      <c r="AT219" s="1154"/>
      <c r="AU219" s="1155"/>
      <c r="AV219" s="1154"/>
      <c r="AW219" s="1155"/>
      <c r="AX219" s="1153"/>
      <c r="AY219" s="1174"/>
    </row>
    <row r="220" spans="1:51" s="36" customFormat="1" ht="12" customHeight="1" thickBot="1" x14ac:dyDescent="0.3">
      <c r="A220" s="965"/>
      <c r="B220" s="1197"/>
      <c r="C220" s="1152"/>
      <c r="D220" s="88" t="s">
        <v>42</v>
      </c>
      <c r="E220" s="285">
        <v>0</v>
      </c>
      <c r="F220" s="285">
        <v>0</v>
      </c>
      <c r="G220" s="290">
        <v>0</v>
      </c>
      <c r="H220" s="1157">
        <v>0</v>
      </c>
      <c r="I220" s="287">
        <v>0</v>
      </c>
      <c r="J220" s="287"/>
      <c r="K220" s="287"/>
      <c r="L220" s="287"/>
      <c r="M220" s="287"/>
      <c r="N220" s="287"/>
      <c r="O220" s="287"/>
      <c r="P220" s="287"/>
      <c r="Q220" s="287"/>
      <c r="R220" s="287"/>
      <c r="S220" s="1149"/>
      <c r="T220" s="1175">
        <v>0</v>
      </c>
      <c r="U220" s="1176">
        <v>0</v>
      </c>
      <c r="V220" s="1176">
        <v>0</v>
      </c>
      <c r="W220" s="1176"/>
      <c r="X220" s="1176"/>
      <c r="Y220" s="1176"/>
      <c r="Z220" s="1176"/>
      <c r="AA220" s="1176"/>
      <c r="AB220" s="1176"/>
      <c r="AC220" s="1176"/>
      <c r="AD220" s="1176"/>
      <c r="AE220" s="1176"/>
      <c r="AF220" s="1149"/>
      <c r="AG220" s="967"/>
      <c r="AH220" s="970"/>
      <c r="AI220" s="970"/>
      <c r="AJ220" s="1151"/>
      <c r="AK220" s="970"/>
      <c r="AL220" s="970"/>
      <c r="AM220" s="970"/>
      <c r="AN220" s="1153"/>
      <c r="AO220" s="1153"/>
      <c r="AP220" s="1153"/>
      <c r="AQ220" s="970"/>
      <c r="AR220" s="1154"/>
      <c r="AS220" s="1155"/>
      <c r="AT220" s="1154"/>
      <c r="AU220" s="1155"/>
      <c r="AV220" s="1154"/>
      <c r="AW220" s="1155"/>
      <c r="AX220" s="1153"/>
      <c r="AY220" s="1174"/>
    </row>
    <row r="221" spans="1:51" s="36" customFormat="1" ht="12" customHeight="1" thickBot="1" x14ac:dyDescent="0.3">
      <c r="A221" s="965"/>
      <c r="B221" s="1197"/>
      <c r="C221" s="1152"/>
      <c r="D221" s="88" t="s">
        <v>4</v>
      </c>
      <c r="E221" s="285">
        <v>479205</v>
      </c>
      <c r="F221" s="285">
        <v>479205</v>
      </c>
      <c r="G221" s="290">
        <v>479205</v>
      </c>
      <c r="H221" s="1157">
        <v>479205</v>
      </c>
      <c r="I221" s="287">
        <v>479205</v>
      </c>
      <c r="J221" s="287"/>
      <c r="K221" s="287"/>
      <c r="L221" s="287"/>
      <c r="M221" s="287"/>
      <c r="N221" s="287"/>
      <c r="O221" s="287"/>
      <c r="P221" s="287"/>
      <c r="Q221" s="287"/>
      <c r="R221" s="287"/>
      <c r="S221" s="1149"/>
      <c r="T221" s="134">
        <v>110827</v>
      </c>
      <c r="U221" s="1173">
        <v>177368</v>
      </c>
      <c r="V221" s="1173">
        <v>234547</v>
      </c>
      <c r="W221" s="1173"/>
      <c r="X221" s="1173"/>
      <c r="Y221" s="1173"/>
      <c r="Z221" s="287"/>
      <c r="AA221" s="287"/>
      <c r="AB221" s="287"/>
      <c r="AC221" s="287"/>
      <c r="AD221" s="287"/>
      <c r="AE221" s="287"/>
      <c r="AF221" s="1149"/>
      <c r="AG221" s="967"/>
      <c r="AH221" s="970"/>
      <c r="AI221" s="970"/>
      <c r="AJ221" s="1151"/>
      <c r="AK221" s="970"/>
      <c r="AL221" s="970"/>
      <c r="AM221" s="970"/>
      <c r="AN221" s="1153"/>
      <c r="AO221" s="1153"/>
      <c r="AP221" s="1153"/>
      <c r="AQ221" s="970"/>
      <c r="AR221" s="1154"/>
      <c r="AS221" s="1155"/>
      <c r="AT221" s="1154"/>
      <c r="AU221" s="1155"/>
      <c r="AV221" s="1154"/>
      <c r="AW221" s="1155"/>
      <c r="AX221" s="1153"/>
      <c r="AY221" s="1174"/>
    </row>
    <row r="222" spans="1:51" s="36" customFormat="1" ht="12" customHeight="1" thickBot="1" x14ac:dyDescent="0.3">
      <c r="A222" s="965"/>
      <c r="B222" s="1197"/>
      <c r="C222" s="1152"/>
      <c r="D222" s="88" t="s">
        <v>43</v>
      </c>
      <c r="E222" s="285">
        <v>50</v>
      </c>
      <c r="F222" s="285">
        <v>50</v>
      </c>
      <c r="G222" s="290">
        <v>50</v>
      </c>
      <c r="H222" s="1157">
        <v>50</v>
      </c>
      <c r="I222" s="287">
        <v>50</v>
      </c>
      <c r="J222" s="287"/>
      <c r="K222" s="287"/>
      <c r="L222" s="287"/>
      <c r="M222" s="287"/>
      <c r="N222" s="287"/>
      <c r="O222" s="287"/>
      <c r="P222" s="287"/>
      <c r="Q222" s="287"/>
      <c r="R222" s="287"/>
      <c r="S222" s="1149"/>
      <c r="T222" s="1157">
        <v>1</v>
      </c>
      <c r="U222" s="287">
        <v>13</v>
      </c>
      <c r="V222" s="287">
        <v>20</v>
      </c>
      <c r="W222" s="287"/>
      <c r="X222" s="287"/>
      <c r="Y222" s="287"/>
      <c r="Z222" s="287"/>
      <c r="AA222" s="287"/>
      <c r="AB222" s="287"/>
      <c r="AC222" s="287"/>
      <c r="AD222" s="287"/>
      <c r="AE222" s="287"/>
      <c r="AF222" s="1149"/>
      <c r="AG222" s="967"/>
      <c r="AH222" s="970"/>
      <c r="AI222" s="970"/>
      <c r="AJ222" s="1151"/>
      <c r="AK222" s="970"/>
      <c r="AL222" s="970"/>
      <c r="AM222" s="970"/>
      <c r="AN222" s="1153"/>
      <c r="AO222" s="1153"/>
      <c r="AP222" s="1153"/>
      <c r="AQ222" s="970"/>
      <c r="AR222" s="1154"/>
      <c r="AS222" s="1155"/>
      <c r="AT222" s="1154"/>
      <c r="AU222" s="1155"/>
      <c r="AV222" s="1154"/>
      <c r="AW222" s="1155"/>
      <c r="AX222" s="1153"/>
      <c r="AY222" s="1174"/>
    </row>
    <row r="223" spans="1:51" s="36" customFormat="1" ht="12" customHeight="1" thickBot="1" x14ac:dyDescent="0.3">
      <c r="A223" s="965"/>
      <c r="B223" s="1197"/>
      <c r="C223" s="1166"/>
      <c r="D223" s="135" t="s">
        <v>45</v>
      </c>
      <c r="E223" s="1158">
        <v>6383786</v>
      </c>
      <c r="F223" s="1158">
        <v>6383786</v>
      </c>
      <c r="G223" s="1159">
        <v>6383786</v>
      </c>
      <c r="H223" s="1160">
        <v>6383786</v>
      </c>
      <c r="I223" s="1162">
        <v>6383786</v>
      </c>
      <c r="J223" s="1162"/>
      <c r="K223" s="1162"/>
      <c r="L223" s="1162"/>
      <c r="M223" s="1162"/>
      <c r="N223" s="1177"/>
      <c r="O223" s="1177"/>
      <c r="P223" s="1177"/>
      <c r="Q223" s="1177"/>
      <c r="R223" s="1177"/>
      <c r="S223" s="1163"/>
      <c r="T223" s="1178">
        <v>14481944</v>
      </c>
      <c r="U223" s="1177">
        <v>14548485</v>
      </c>
      <c r="V223" s="1177">
        <v>14605664</v>
      </c>
      <c r="W223" s="1177"/>
      <c r="X223" s="1177"/>
      <c r="Y223" s="1177"/>
      <c r="Z223" s="1177"/>
      <c r="AA223" s="1177"/>
      <c r="AB223" s="1177"/>
      <c r="AC223" s="1177"/>
      <c r="AD223" s="1177"/>
      <c r="AE223" s="1177"/>
      <c r="AF223" s="1163"/>
      <c r="AG223" s="968"/>
      <c r="AH223" s="971"/>
      <c r="AI223" s="971"/>
      <c r="AJ223" s="1165"/>
      <c r="AK223" s="971"/>
      <c r="AL223" s="971"/>
      <c r="AM223" s="971"/>
      <c r="AN223" s="1167"/>
      <c r="AO223" s="1167"/>
      <c r="AP223" s="1167"/>
      <c r="AQ223" s="971"/>
      <c r="AR223" s="1168"/>
      <c r="AS223" s="1169"/>
      <c r="AT223" s="1168"/>
      <c r="AU223" s="1169"/>
      <c r="AV223" s="1168"/>
      <c r="AW223" s="1169"/>
      <c r="AX223" s="1167"/>
      <c r="AY223" s="1174"/>
    </row>
    <row r="224" spans="1:51" s="36" customFormat="1" ht="12" customHeight="1" thickBot="1" x14ac:dyDescent="0.3">
      <c r="A224" s="965"/>
      <c r="B224" s="1197"/>
      <c r="C224" s="1144" t="s">
        <v>295</v>
      </c>
      <c r="D224" s="92" t="s">
        <v>41</v>
      </c>
      <c r="E224" s="1137">
        <v>428</v>
      </c>
      <c r="F224" s="1137">
        <v>428</v>
      </c>
      <c r="G224" s="1138">
        <v>428</v>
      </c>
      <c r="H224" s="1139">
        <v>428</v>
      </c>
      <c r="I224" s="1171">
        <v>428</v>
      </c>
      <c r="J224" s="1171"/>
      <c r="K224" s="1171"/>
      <c r="L224" s="1171"/>
      <c r="M224" s="1171"/>
      <c r="N224" s="287"/>
      <c r="O224" s="287"/>
      <c r="P224" s="287"/>
      <c r="Q224" s="287"/>
      <c r="R224" s="287"/>
      <c r="S224" s="1141"/>
      <c r="T224" s="1172">
        <v>8</v>
      </c>
      <c r="U224" s="1173">
        <v>25</v>
      </c>
      <c r="V224" s="1173">
        <v>63</v>
      </c>
      <c r="W224" s="1173"/>
      <c r="X224" s="1173"/>
      <c r="Y224" s="1173"/>
      <c r="Z224" s="1173"/>
      <c r="AA224" s="1173"/>
      <c r="AB224" s="1173"/>
      <c r="AC224" s="1173"/>
      <c r="AD224" s="1173"/>
      <c r="AE224" s="1173"/>
      <c r="AF224" s="1141"/>
      <c r="AG224" s="966" t="s">
        <v>295</v>
      </c>
      <c r="AH224" s="969" t="s">
        <v>396</v>
      </c>
      <c r="AI224" s="969" t="s">
        <v>69</v>
      </c>
      <c r="AJ224" s="1143" t="s">
        <v>399</v>
      </c>
      <c r="AK224" s="969" t="s">
        <v>295</v>
      </c>
      <c r="AL224" s="969" t="s">
        <v>69</v>
      </c>
      <c r="AM224" s="969" t="s">
        <v>277</v>
      </c>
      <c r="AN224" s="1145">
        <v>255123</v>
      </c>
      <c r="AO224" s="1145">
        <v>125963</v>
      </c>
      <c r="AP224" s="1145">
        <v>129160</v>
      </c>
      <c r="AQ224" s="969" t="s">
        <v>69</v>
      </c>
      <c r="AR224" s="1146" t="s">
        <v>278</v>
      </c>
      <c r="AS224" s="1147">
        <v>255123</v>
      </c>
      <c r="AT224" s="1146" t="s">
        <v>278</v>
      </c>
      <c r="AU224" s="1147">
        <v>255123</v>
      </c>
      <c r="AV224" s="1146" t="s">
        <v>279</v>
      </c>
      <c r="AW224" s="1147">
        <v>255123</v>
      </c>
      <c r="AX224" s="1145">
        <v>255123</v>
      </c>
      <c r="AY224" s="1174"/>
    </row>
    <row r="225" spans="1:51" s="36" customFormat="1" ht="12" customHeight="1" thickBot="1" x14ac:dyDescent="0.3">
      <c r="A225" s="965"/>
      <c r="B225" s="1197"/>
      <c r="C225" s="1152"/>
      <c r="D225" s="88" t="s">
        <v>3</v>
      </c>
      <c r="E225" s="90">
        <v>50680987</v>
      </c>
      <c r="F225" s="90">
        <v>50680987</v>
      </c>
      <c r="G225" s="134">
        <v>50680987</v>
      </c>
      <c r="H225" s="299">
        <v>50680987</v>
      </c>
      <c r="I225" s="89">
        <v>50680987</v>
      </c>
      <c r="J225" s="89"/>
      <c r="K225" s="89"/>
      <c r="L225" s="89"/>
      <c r="M225" s="89"/>
      <c r="N225" s="287"/>
      <c r="O225" s="287"/>
      <c r="P225" s="287"/>
      <c r="Q225" s="287"/>
      <c r="R225" s="287"/>
      <c r="S225" s="1149"/>
      <c r="T225" s="134">
        <v>45269018</v>
      </c>
      <c r="U225" s="1173">
        <v>45269018</v>
      </c>
      <c r="V225" s="1173">
        <v>45269018</v>
      </c>
      <c r="W225" s="1173"/>
      <c r="X225" s="1173"/>
      <c r="Y225" s="1173"/>
      <c r="Z225" s="1173"/>
      <c r="AA225" s="1173"/>
      <c r="AB225" s="1173"/>
      <c r="AC225" s="1173"/>
      <c r="AD225" s="1173"/>
      <c r="AE225" s="1173"/>
      <c r="AF225" s="1149"/>
      <c r="AG225" s="967"/>
      <c r="AH225" s="970"/>
      <c r="AI225" s="970"/>
      <c r="AJ225" s="1151"/>
      <c r="AK225" s="970"/>
      <c r="AL225" s="970"/>
      <c r="AM225" s="970"/>
      <c r="AN225" s="1153"/>
      <c r="AO225" s="1153"/>
      <c r="AP225" s="1153"/>
      <c r="AQ225" s="970"/>
      <c r="AR225" s="1154"/>
      <c r="AS225" s="1155"/>
      <c r="AT225" s="1154"/>
      <c r="AU225" s="1155"/>
      <c r="AV225" s="1154"/>
      <c r="AW225" s="1155"/>
      <c r="AX225" s="1153"/>
      <c r="AY225" s="1174"/>
    </row>
    <row r="226" spans="1:51" s="36" customFormat="1" ht="12" customHeight="1" thickBot="1" x14ac:dyDescent="0.3">
      <c r="A226" s="965"/>
      <c r="B226" s="1197"/>
      <c r="C226" s="1152"/>
      <c r="D226" s="88" t="s">
        <v>42</v>
      </c>
      <c r="E226" s="285">
        <v>0</v>
      </c>
      <c r="F226" s="285">
        <v>0</v>
      </c>
      <c r="G226" s="290">
        <v>0</v>
      </c>
      <c r="H226" s="1157">
        <v>0</v>
      </c>
      <c r="I226" s="287">
        <v>0</v>
      </c>
      <c r="J226" s="287"/>
      <c r="K226" s="287"/>
      <c r="L226" s="287"/>
      <c r="M226" s="287"/>
      <c r="N226" s="287"/>
      <c r="O226" s="287"/>
      <c r="P226" s="287"/>
      <c r="Q226" s="287"/>
      <c r="R226" s="287"/>
      <c r="S226" s="1149"/>
      <c r="T226" s="1175">
        <v>0</v>
      </c>
      <c r="U226" s="1176">
        <v>0</v>
      </c>
      <c r="V226" s="1176">
        <v>0</v>
      </c>
      <c r="W226" s="1176"/>
      <c r="X226" s="1176"/>
      <c r="Y226" s="1176"/>
      <c r="Z226" s="1176"/>
      <c r="AA226" s="1176"/>
      <c r="AB226" s="1176"/>
      <c r="AC226" s="1176"/>
      <c r="AD226" s="1176"/>
      <c r="AE226" s="1176"/>
      <c r="AF226" s="1149"/>
      <c r="AG226" s="967"/>
      <c r="AH226" s="970"/>
      <c r="AI226" s="970"/>
      <c r="AJ226" s="1151"/>
      <c r="AK226" s="970"/>
      <c r="AL226" s="970"/>
      <c r="AM226" s="970"/>
      <c r="AN226" s="1153"/>
      <c r="AO226" s="1153"/>
      <c r="AP226" s="1153"/>
      <c r="AQ226" s="970"/>
      <c r="AR226" s="1154"/>
      <c r="AS226" s="1155"/>
      <c r="AT226" s="1154"/>
      <c r="AU226" s="1155"/>
      <c r="AV226" s="1154"/>
      <c r="AW226" s="1155"/>
      <c r="AX226" s="1153"/>
      <c r="AY226" s="1174"/>
    </row>
    <row r="227" spans="1:51" s="36" customFormat="1" ht="12" customHeight="1" thickBot="1" x14ac:dyDescent="0.3">
      <c r="A227" s="965"/>
      <c r="B227" s="1197"/>
      <c r="C227" s="1152"/>
      <c r="D227" s="88" t="s">
        <v>4</v>
      </c>
      <c r="E227" s="285">
        <v>4113177</v>
      </c>
      <c r="F227" s="285">
        <v>4113177</v>
      </c>
      <c r="G227" s="290">
        <v>4113177</v>
      </c>
      <c r="H227" s="1157">
        <v>4113177</v>
      </c>
      <c r="I227" s="287">
        <v>4113177</v>
      </c>
      <c r="J227" s="287"/>
      <c r="K227" s="287"/>
      <c r="L227" s="287"/>
      <c r="M227" s="287"/>
      <c r="N227" s="287"/>
      <c r="O227" s="287"/>
      <c r="P227" s="287"/>
      <c r="Q227" s="287"/>
      <c r="R227" s="287"/>
      <c r="S227" s="1149"/>
      <c r="T227" s="134">
        <v>951262</v>
      </c>
      <c r="U227" s="1173">
        <v>1522406</v>
      </c>
      <c r="V227" s="1173">
        <v>2013195</v>
      </c>
      <c r="W227" s="1173"/>
      <c r="X227" s="1173"/>
      <c r="Y227" s="1173"/>
      <c r="Z227" s="287"/>
      <c r="AA227" s="287"/>
      <c r="AB227" s="287"/>
      <c r="AC227" s="287"/>
      <c r="AD227" s="287"/>
      <c r="AE227" s="287"/>
      <c r="AF227" s="1149"/>
      <c r="AG227" s="967"/>
      <c r="AH227" s="970"/>
      <c r="AI227" s="970"/>
      <c r="AJ227" s="1151"/>
      <c r="AK227" s="970"/>
      <c r="AL227" s="970"/>
      <c r="AM227" s="970"/>
      <c r="AN227" s="1153"/>
      <c r="AO227" s="1153"/>
      <c r="AP227" s="1153"/>
      <c r="AQ227" s="970"/>
      <c r="AR227" s="1154"/>
      <c r="AS227" s="1155"/>
      <c r="AT227" s="1154"/>
      <c r="AU227" s="1155"/>
      <c r="AV227" s="1154"/>
      <c r="AW227" s="1155"/>
      <c r="AX227" s="1153"/>
      <c r="AY227" s="1174"/>
    </row>
    <row r="228" spans="1:51" s="36" customFormat="1" ht="12" customHeight="1" thickBot="1" x14ac:dyDescent="0.3">
      <c r="A228" s="965"/>
      <c r="B228" s="1197"/>
      <c r="C228" s="1152"/>
      <c r="D228" s="88" t="s">
        <v>43</v>
      </c>
      <c r="E228" s="285">
        <v>428</v>
      </c>
      <c r="F228" s="285">
        <v>428</v>
      </c>
      <c r="G228" s="290">
        <v>428</v>
      </c>
      <c r="H228" s="1157">
        <v>428</v>
      </c>
      <c r="I228" s="287">
        <v>428</v>
      </c>
      <c r="J228" s="287"/>
      <c r="K228" s="287"/>
      <c r="L228" s="287"/>
      <c r="M228" s="287"/>
      <c r="N228" s="287"/>
      <c r="O228" s="287"/>
      <c r="P228" s="287"/>
      <c r="Q228" s="287"/>
      <c r="R228" s="287"/>
      <c r="S228" s="1149"/>
      <c r="T228" s="1157">
        <v>8</v>
      </c>
      <c r="U228" s="287">
        <v>25</v>
      </c>
      <c r="V228" s="287">
        <v>63</v>
      </c>
      <c r="W228" s="287"/>
      <c r="X228" s="287"/>
      <c r="Y228" s="287"/>
      <c r="Z228" s="287"/>
      <c r="AA228" s="287"/>
      <c r="AB228" s="287"/>
      <c r="AC228" s="287"/>
      <c r="AD228" s="287"/>
      <c r="AE228" s="287"/>
      <c r="AF228" s="1149"/>
      <c r="AG228" s="967"/>
      <c r="AH228" s="970"/>
      <c r="AI228" s="970"/>
      <c r="AJ228" s="1151"/>
      <c r="AK228" s="970"/>
      <c r="AL228" s="970"/>
      <c r="AM228" s="970"/>
      <c r="AN228" s="1153"/>
      <c r="AO228" s="1153"/>
      <c r="AP228" s="1153"/>
      <c r="AQ228" s="970"/>
      <c r="AR228" s="1154"/>
      <c r="AS228" s="1155"/>
      <c r="AT228" s="1154"/>
      <c r="AU228" s="1155"/>
      <c r="AV228" s="1154"/>
      <c r="AW228" s="1155"/>
      <c r="AX228" s="1153"/>
      <c r="AY228" s="1174"/>
    </row>
    <row r="229" spans="1:51" s="36" customFormat="1" ht="12" customHeight="1" thickBot="1" x14ac:dyDescent="0.3">
      <c r="A229" s="965"/>
      <c r="B229" s="1197"/>
      <c r="C229" s="1166"/>
      <c r="D229" s="135" t="s">
        <v>45</v>
      </c>
      <c r="E229" s="1158">
        <v>54794164</v>
      </c>
      <c r="F229" s="1158">
        <v>54794164</v>
      </c>
      <c r="G229" s="1159">
        <v>54794164</v>
      </c>
      <c r="H229" s="1160">
        <v>54794164</v>
      </c>
      <c r="I229" s="1162">
        <v>54794164</v>
      </c>
      <c r="J229" s="1162"/>
      <c r="K229" s="1162"/>
      <c r="L229" s="1162"/>
      <c r="M229" s="1162"/>
      <c r="N229" s="1177"/>
      <c r="O229" s="1177"/>
      <c r="P229" s="1177"/>
      <c r="Q229" s="1177"/>
      <c r="R229" s="1177"/>
      <c r="S229" s="1163"/>
      <c r="T229" s="1178">
        <v>46220280</v>
      </c>
      <c r="U229" s="1177">
        <v>46791424</v>
      </c>
      <c r="V229" s="1177">
        <v>47282213</v>
      </c>
      <c r="W229" s="1177"/>
      <c r="X229" s="1177"/>
      <c r="Y229" s="1177"/>
      <c r="Z229" s="1177"/>
      <c r="AA229" s="1177"/>
      <c r="AB229" s="1177"/>
      <c r="AC229" s="1177"/>
      <c r="AD229" s="1177"/>
      <c r="AE229" s="1177"/>
      <c r="AF229" s="1163"/>
      <c r="AG229" s="968"/>
      <c r="AH229" s="971"/>
      <c r="AI229" s="971"/>
      <c r="AJ229" s="1165"/>
      <c r="AK229" s="971"/>
      <c r="AL229" s="971"/>
      <c r="AM229" s="971"/>
      <c r="AN229" s="1167"/>
      <c r="AO229" s="1167"/>
      <c r="AP229" s="1167"/>
      <c r="AQ229" s="971"/>
      <c r="AR229" s="1168"/>
      <c r="AS229" s="1169"/>
      <c r="AT229" s="1168"/>
      <c r="AU229" s="1169"/>
      <c r="AV229" s="1168"/>
      <c r="AW229" s="1169"/>
      <c r="AX229" s="1167"/>
      <c r="AY229" s="1174"/>
    </row>
    <row r="230" spans="1:51" s="36" customFormat="1" ht="12" customHeight="1" thickBot="1" x14ac:dyDescent="0.3">
      <c r="A230" s="965"/>
      <c r="B230" s="1197"/>
      <c r="C230" s="1144" t="s">
        <v>296</v>
      </c>
      <c r="D230" s="92" t="s">
        <v>41</v>
      </c>
      <c r="E230" s="1137">
        <v>64</v>
      </c>
      <c r="F230" s="1137">
        <v>64</v>
      </c>
      <c r="G230" s="1138">
        <v>64</v>
      </c>
      <c r="H230" s="1139">
        <v>64</v>
      </c>
      <c r="I230" s="1171">
        <v>64</v>
      </c>
      <c r="J230" s="1171"/>
      <c r="K230" s="1171"/>
      <c r="L230" s="1171"/>
      <c r="M230" s="1171"/>
      <c r="N230" s="287"/>
      <c r="O230" s="287"/>
      <c r="P230" s="287"/>
      <c r="Q230" s="287"/>
      <c r="R230" s="287"/>
      <c r="S230" s="1141"/>
      <c r="T230" s="1172">
        <v>1</v>
      </c>
      <c r="U230" s="1173">
        <v>5</v>
      </c>
      <c r="V230" s="1173">
        <v>12</v>
      </c>
      <c r="W230" s="1173"/>
      <c r="X230" s="1173"/>
      <c r="Y230" s="1173"/>
      <c r="Z230" s="1173"/>
      <c r="AA230" s="1173"/>
      <c r="AB230" s="1173"/>
      <c r="AC230" s="1173"/>
      <c r="AD230" s="1173"/>
      <c r="AE230" s="1173"/>
      <c r="AF230" s="1141"/>
      <c r="AG230" s="966" t="s">
        <v>296</v>
      </c>
      <c r="AH230" s="969" t="s">
        <v>369</v>
      </c>
      <c r="AI230" s="969" t="s">
        <v>69</v>
      </c>
      <c r="AJ230" s="1143" t="s">
        <v>399</v>
      </c>
      <c r="AK230" s="969" t="s">
        <v>296</v>
      </c>
      <c r="AL230" s="969" t="s">
        <v>69</v>
      </c>
      <c r="AM230" s="969" t="s">
        <v>277</v>
      </c>
      <c r="AN230" s="1145">
        <v>18143</v>
      </c>
      <c r="AO230" s="1145">
        <v>9292</v>
      </c>
      <c r="AP230" s="1145">
        <v>8851</v>
      </c>
      <c r="AQ230" s="969" t="s">
        <v>69</v>
      </c>
      <c r="AR230" s="1146" t="s">
        <v>278</v>
      </c>
      <c r="AS230" s="1147">
        <v>18143</v>
      </c>
      <c r="AT230" s="1146" t="s">
        <v>278</v>
      </c>
      <c r="AU230" s="1147">
        <v>18143</v>
      </c>
      <c r="AV230" s="1146" t="s">
        <v>279</v>
      </c>
      <c r="AW230" s="1147">
        <v>18143</v>
      </c>
      <c r="AX230" s="1145">
        <v>18143</v>
      </c>
      <c r="AY230" s="1174"/>
    </row>
    <row r="231" spans="1:51" s="36" customFormat="1" ht="12" customHeight="1" thickBot="1" x14ac:dyDescent="0.3">
      <c r="A231" s="965"/>
      <c r="B231" s="1197"/>
      <c r="C231" s="1152"/>
      <c r="D231" s="88" t="s">
        <v>3</v>
      </c>
      <c r="E231" s="90">
        <v>7626751</v>
      </c>
      <c r="F231" s="90">
        <v>7626751</v>
      </c>
      <c r="G231" s="134">
        <v>7626751</v>
      </c>
      <c r="H231" s="299">
        <v>7626751</v>
      </c>
      <c r="I231" s="89">
        <v>7626751</v>
      </c>
      <c r="J231" s="89"/>
      <c r="K231" s="89"/>
      <c r="L231" s="89"/>
      <c r="M231" s="89"/>
      <c r="N231" s="287"/>
      <c r="O231" s="287"/>
      <c r="P231" s="287"/>
      <c r="Q231" s="287"/>
      <c r="R231" s="287"/>
      <c r="S231" s="1149"/>
      <c r="T231" s="134">
        <v>8622670</v>
      </c>
      <c r="U231" s="1173">
        <v>8622670</v>
      </c>
      <c r="V231" s="1173">
        <v>8622670</v>
      </c>
      <c r="W231" s="1173"/>
      <c r="X231" s="1173"/>
      <c r="Y231" s="1173"/>
      <c r="Z231" s="1173"/>
      <c r="AA231" s="1173"/>
      <c r="AB231" s="1173"/>
      <c r="AC231" s="1173"/>
      <c r="AD231" s="1173"/>
      <c r="AE231" s="1173"/>
      <c r="AF231" s="1149"/>
      <c r="AG231" s="967"/>
      <c r="AH231" s="970"/>
      <c r="AI231" s="970"/>
      <c r="AJ231" s="1151"/>
      <c r="AK231" s="970"/>
      <c r="AL231" s="970"/>
      <c r="AM231" s="970"/>
      <c r="AN231" s="1153"/>
      <c r="AO231" s="1153"/>
      <c r="AP231" s="1153"/>
      <c r="AQ231" s="970"/>
      <c r="AR231" s="1154"/>
      <c r="AS231" s="1155"/>
      <c r="AT231" s="1154"/>
      <c r="AU231" s="1155"/>
      <c r="AV231" s="1154"/>
      <c r="AW231" s="1155"/>
      <c r="AX231" s="1153"/>
      <c r="AY231" s="1174"/>
    </row>
    <row r="232" spans="1:51" s="36" customFormat="1" ht="12" customHeight="1" thickBot="1" x14ac:dyDescent="0.3">
      <c r="A232" s="965"/>
      <c r="B232" s="1197"/>
      <c r="C232" s="1152"/>
      <c r="D232" s="88" t="s">
        <v>42</v>
      </c>
      <c r="E232" s="285">
        <v>0</v>
      </c>
      <c r="F232" s="285">
        <v>0</v>
      </c>
      <c r="G232" s="290">
        <v>0</v>
      </c>
      <c r="H232" s="1157">
        <v>0</v>
      </c>
      <c r="I232" s="287">
        <v>0</v>
      </c>
      <c r="J232" s="287"/>
      <c r="K232" s="287"/>
      <c r="L232" s="287"/>
      <c r="M232" s="287"/>
      <c r="N232" s="287"/>
      <c r="O232" s="287"/>
      <c r="P232" s="287"/>
      <c r="Q232" s="287"/>
      <c r="R232" s="287"/>
      <c r="S232" s="1149"/>
      <c r="T232" s="1175">
        <v>0</v>
      </c>
      <c r="U232" s="1176">
        <v>0</v>
      </c>
      <c r="V232" s="1176">
        <v>0</v>
      </c>
      <c r="W232" s="1176"/>
      <c r="X232" s="1176"/>
      <c r="Y232" s="1176"/>
      <c r="Z232" s="1176"/>
      <c r="AA232" s="1176"/>
      <c r="AB232" s="1176"/>
      <c r="AC232" s="1176"/>
      <c r="AD232" s="1176"/>
      <c r="AE232" s="1176"/>
      <c r="AF232" s="1149"/>
      <c r="AG232" s="967"/>
      <c r="AH232" s="970"/>
      <c r="AI232" s="970"/>
      <c r="AJ232" s="1151"/>
      <c r="AK232" s="970"/>
      <c r="AL232" s="970"/>
      <c r="AM232" s="970"/>
      <c r="AN232" s="1153"/>
      <c r="AO232" s="1153"/>
      <c r="AP232" s="1153"/>
      <c r="AQ232" s="970"/>
      <c r="AR232" s="1154"/>
      <c r="AS232" s="1155"/>
      <c r="AT232" s="1154"/>
      <c r="AU232" s="1155"/>
      <c r="AV232" s="1154"/>
      <c r="AW232" s="1155"/>
      <c r="AX232" s="1153"/>
      <c r="AY232" s="1174"/>
    </row>
    <row r="233" spans="1:51" s="36" customFormat="1" ht="12" customHeight="1" thickBot="1" x14ac:dyDescent="0.3">
      <c r="A233" s="965"/>
      <c r="B233" s="1197"/>
      <c r="C233" s="1152"/>
      <c r="D233" s="88" t="s">
        <v>4</v>
      </c>
      <c r="E233" s="285">
        <v>618973</v>
      </c>
      <c r="F233" s="285">
        <v>618973</v>
      </c>
      <c r="G233" s="290">
        <v>618973</v>
      </c>
      <c r="H233" s="1157">
        <v>618973</v>
      </c>
      <c r="I233" s="287">
        <v>618973</v>
      </c>
      <c r="J233" s="287"/>
      <c r="K233" s="287"/>
      <c r="L233" s="287"/>
      <c r="M233" s="287"/>
      <c r="N233" s="287"/>
      <c r="O233" s="287"/>
      <c r="P233" s="287"/>
      <c r="Q233" s="287"/>
      <c r="R233" s="287"/>
      <c r="S233" s="1149"/>
      <c r="T233" s="134">
        <v>143151</v>
      </c>
      <c r="U233" s="1173">
        <v>229100</v>
      </c>
      <c r="V233" s="1173">
        <v>302957</v>
      </c>
      <c r="W233" s="1173"/>
      <c r="X233" s="1173"/>
      <c r="Y233" s="1173"/>
      <c r="Z233" s="287"/>
      <c r="AA233" s="287"/>
      <c r="AB233" s="287"/>
      <c r="AC233" s="287"/>
      <c r="AD233" s="287"/>
      <c r="AE233" s="287"/>
      <c r="AF233" s="1149"/>
      <c r="AG233" s="967"/>
      <c r="AH233" s="970"/>
      <c r="AI233" s="970"/>
      <c r="AJ233" s="1151"/>
      <c r="AK233" s="970"/>
      <c r="AL233" s="970"/>
      <c r="AM233" s="970"/>
      <c r="AN233" s="1153"/>
      <c r="AO233" s="1153"/>
      <c r="AP233" s="1153"/>
      <c r="AQ233" s="970"/>
      <c r="AR233" s="1154"/>
      <c r="AS233" s="1155"/>
      <c r="AT233" s="1154"/>
      <c r="AU233" s="1155"/>
      <c r="AV233" s="1154"/>
      <c r="AW233" s="1155"/>
      <c r="AX233" s="1153"/>
      <c r="AY233" s="1174"/>
    </row>
    <row r="234" spans="1:51" s="36" customFormat="1" ht="12" customHeight="1" thickBot="1" x14ac:dyDescent="0.3">
      <c r="A234" s="965"/>
      <c r="B234" s="1197"/>
      <c r="C234" s="1152"/>
      <c r="D234" s="88" t="s">
        <v>43</v>
      </c>
      <c r="E234" s="285">
        <v>64</v>
      </c>
      <c r="F234" s="285">
        <v>64</v>
      </c>
      <c r="G234" s="290">
        <v>64</v>
      </c>
      <c r="H234" s="1157">
        <v>64</v>
      </c>
      <c r="I234" s="287">
        <v>64</v>
      </c>
      <c r="J234" s="287"/>
      <c r="K234" s="287"/>
      <c r="L234" s="287"/>
      <c r="M234" s="287"/>
      <c r="N234" s="287"/>
      <c r="O234" s="287"/>
      <c r="P234" s="287"/>
      <c r="Q234" s="287"/>
      <c r="R234" s="287"/>
      <c r="S234" s="1149"/>
      <c r="T234" s="1157">
        <v>1</v>
      </c>
      <c r="U234" s="287">
        <v>5</v>
      </c>
      <c r="V234" s="287">
        <v>12</v>
      </c>
      <c r="W234" s="287"/>
      <c r="X234" s="287"/>
      <c r="Y234" s="287"/>
      <c r="Z234" s="287"/>
      <c r="AA234" s="287"/>
      <c r="AB234" s="287"/>
      <c r="AC234" s="287"/>
      <c r="AD234" s="287"/>
      <c r="AE234" s="287"/>
      <c r="AF234" s="1149"/>
      <c r="AG234" s="967"/>
      <c r="AH234" s="970"/>
      <c r="AI234" s="970"/>
      <c r="AJ234" s="1151"/>
      <c r="AK234" s="970"/>
      <c r="AL234" s="970"/>
      <c r="AM234" s="970"/>
      <c r="AN234" s="1153"/>
      <c r="AO234" s="1153"/>
      <c r="AP234" s="1153"/>
      <c r="AQ234" s="970"/>
      <c r="AR234" s="1154"/>
      <c r="AS234" s="1155"/>
      <c r="AT234" s="1154"/>
      <c r="AU234" s="1155"/>
      <c r="AV234" s="1154"/>
      <c r="AW234" s="1155"/>
      <c r="AX234" s="1153"/>
      <c r="AY234" s="1174"/>
    </row>
    <row r="235" spans="1:51" s="36" customFormat="1" ht="12" customHeight="1" thickBot="1" x14ac:dyDescent="0.3">
      <c r="A235" s="965"/>
      <c r="B235" s="1197"/>
      <c r="C235" s="1166"/>
      <c r="D235" s="135" t="s">
        <v>45</v>
      </c>
      <c r="E235" s="1158">
        <v>8245724</v>
      </c>
      <c r="F235" s="1158">
        <v>8245724</v>
      </c>
      <c r="G235" s="1159">
        <v>8245724</v>
      </c>
      <c r="H235" s="1160">
        <v>8245724</v>
      </c>
      <c r="I235" s="1162">
        <v>8245724</v>
      </c>
      <c r="J235" s="1162"/>
      <c r="K235" s="1162"/>
      <c r="L235" s="1162"/>
      <c r="M235" s="1162"/>
      <c r="N235" s="1177"/>
      <c r="O235" s="1177"/>
      <c r="P235" s="1177"/>
      <c r="Q235" s="1177"/>
      <c r="R235" s="1177"/>
      <c r="S235" s="1163"/>
      <c r="T235" s="1178">
        <v>8765821</v>
      </c>
      <c r="U235" s="1177">
        <v>8851770</v>
      </c>
      <c r="V235" s="1177">
        <v>8925627</v>
      </c>
      <c r="W235" s="1177"/>
      <c r="X235" s="1177"/>
      <c r="Y235" s="1177"/>
      <c r="Z235" s="1177"/>
      <c r="AA235" s="1177"/>
      <c r="AB235" s="1177"/>
      <c r="AC235" s="1177"/>
      <c r="AD235" s="1177"/>
      <c r="AE235" s="1177"/>
      <c r="AF235" s="1163"/>
      <c r="AG235" s="968"/>
      <c r="AH235" s="971"/>
      <c r="AI235" s="971"/>
      <c r="AJ235" s="1165"/>
      <c r="AK235" s="971"/>
      <c r="AL235" s="971"/>
      <c r="AM235" s="971"/>
      <c r="AN235" s="1167"/>
      <c r="AO235" s="1167"/>
      <c r="AP235" s="1167"/>
      <c r="AQ235" s="971"/>
      <c r="AR235" s="1168"/>
      <c r="AS235" s="1169"/>
      <c r="AT235" s="1168"/>
      <c r="AU235" s="1169"/>
      <c r="AV235" s="1168"/>
      <c r="AW235" s="1169"/>
      <c r="AX235" s="1167"/>
      <c r="AY235" s="1174"/>
    </row>
    <row r="236" spans="1:51" s="36" customFormat="1" ht="12" customHeight="1" thickBot="1" x14ac:dyDescent="0.3">
      <c r="A236" s="965"/>
      <c r="B236" s="1197"/>
      <c r="C236" s="1144" t="s">
        <v>297</v>
      </c>
      <c r="D236" s="92" t="s">
        <v>41</v>
      </c>
      <c r="E236" s="1137">
        <v>335</v>
      </c>
      <c r="F236" s="1137">
        <v>335</v>
      </c>
      <c r="G236" s="1138">
        <v>335</v>
      </c>
      <c r="H236" s="1139">
        <v>335</v>
      </c>
      <c r="I236" s="1171">
        <v>335</v>
      </c>
      <c r="J236" s="1171"/>
      <c r="K236" s="1171"/>
      <c r="L236" s="1171"/>
      <c r="M236" s="1171"/>
      <c r="N236" s="287"/>
      <c r="O236" s="287"/>
      <c r="P236" s="287"/>
      <c r="Q236" s="287"/>
      <c r="R236" s="287"/>
      <c r="S236" s="1141"/>
      <c r="T236" s="1172">
        <v>4</v>
      </c>
      <c r="U236" s="1173">
        <v>19</v>
      </c>
      <c r="V236" s="1173">
        <v>38</v>
      </c>
      <c r="W236" s="1173"/>
      <c r="X236" s="1173"/>
      <c r="Y236" s="1173"/>
      <c r="Z236" s="1173"/>
      <c r="AA236" s="1173"/>
      <c r="AB236" s="1173"/>
      <c r="AC236" s="1173"/>
      <c r="AD236" s="1173"/>
      <c r="AE236" s="1173"/>
      <c r="AF236" s="1141"/>
      <c r="AG236" s="966" t="s">
        <v>297</v>
      </c>
      <c r="AH236" s="969" t="s">
        <v>371</v>
      </c>
      <c r="AI236" s="969" t="s">
        <v>69</v>
      </c>
      <c r="AJ236" s="1143" t="s">
        <v>399</v>
      </c>
      <c r="AK236" s="969" t="s">
        <v>297</v>
      </c>
      <c r="AL236" s="969" t="s">
        <v>69</v>
      </c>
      <c r="AM236" s="969" t="s">
        <v>277</v>
      </c>
      <c r="AN236" s="1145">
        <v>386696</v>
      </c>
      <c r="AO236" s="1145">
        <v>190516</v>
      </c>
      <c r="AP236" s="1145">
        <v>196180</v>
      </c>
      <c r="AQ236" s="969" t="s">
        <v>69</v>
      </c>
      <c r="AR236" s="1146" t="s">
        <v>278</v>
      </c>
      <c r="AS236" s="1147">
        <v>386696</v>
      </c>
      <c r="AT236" s="1146" t="s">
        <v>278</v>
      </c>
      <c r="AU236" s="1147">
        <v>386696</v>
      </c>
      <c r="AV236" s="1146" t="s">
        <v>279</v>
      </c>
      <c r="AW236" s="1147">
        <v>386696</v>
      </c>
      <c r="AX236" s="1145">
        <v>386696</v>
      </c>
      <c r="AY236" s="1174"/>
    </row>
    <row r="237" spans="1:51" s="36" customFormat="1" ht="12" customHeight="1" thickBot="1" x14ac:dyDescent="0.3">
      <c r="A237" s="965"/>
      <c r="B237" s="1197"/>
      <c r="C237" s="1152"/>
      <c r="D237" s="88" t="s">
        <v>3</v>
      </c>
      <c r="E237" s="90">
        <v>39609898</v>
      </c>
      <c r="F237" s="90">
        <v>39609898</v>
      </c>
      <c r="G237" s="134">
        <v>39609898</v>
      </c>
      <c r="H237" s="299">
        <v>39609898</v>
      </c>
      <c r="I237" s="89">
        <v>39609898</v>
      </c>
      <c r="J237" s="89"/>
      <c r="K237" s="89"/>
      <c r="L237" s="89"/>
      <c r="M237" s="89"/>
      <c r="N237" s="287"/>
      <c r="O237" s="287"/>
      <c r="P237" s="287"/>
      <c r="Q237" s="287"/>
      <c r="R237" s="287"/>
      <c r="S237" s="1149"/>
      <c r="T237" s="134">
        <v>27305122</v>
      </c>
      <c r="U237" s="1173">
        <v>27305122</v>
      </c>
      <c r="V237" s="1173">
        <v>27305122</v>
      </c>
      <c r="W237" s="1173"/>
      <c r="X237" s="1173"/>
      <c r="Y237" s="1173"/>
      <c r="Z237" s="1173"/>
      <c r="AA237" s="1173"/>
      <c r="AB237" s="1173"/>
      <c r="AC237" s="1173"/>
      <c r="AD237" s="1173"/>
      <c r="AE237" s="1173"/>
      <c r="AF237" s="1149"/>
      <c r="AG237" s="967"/>
      <c r="AH237" s="970"/>
      <c r="AI237" s="970"/>
      <c r="AJ237" s="1151"/>
      <c r="AK237" s="970"/>
      <c r="AL237" s="970"/>
      <c r="AM237" s="970"/>
      <c r="AN237" s="1153"/>
      <c r="AO237" s="1153"/>
      <c r="AP237" s="1153"/>
      <c r="AQ237" s="970"/>
      <c r="AR237" s="1154"/>
      <c r="AS237" s="1155"/>
      <c r="AT237" s="1154"/>
      <c r="AU237" s="1155"/>
      <c r="AV237" s="1154"/>
      <c r="AW237" s="1155"/>
      <c r="AX237" s="1153"/>
      <c r="AY237" s="1174"/>
    </row>
    <row r="238" spans="1:51" s="36" customFormat="1" ht="12" customHeight="1" thickBot="1" x14ac:dyDescent="0.3">
      <c r="A238" s="965"/>
      <c r="B238" s="1197"/>
      <c r="C238" s="1152"/>
      <c r="D238" s="88" t="s">
        <v>42</v>
      </c>
      <c r="E238" s="285">
        <v>0</v>
      </c>
      <c r="F238" s="285">
        <v>0</v>
      </c>
      <c r="G238" s="290">
        <v>0</v>
      </c>
      <c r="H238" s="1157">
        <v>0</v>
      </c>
      <c r="I238" s="287">
        <v>0</v>
      </c>
      <c r="J238" s="287"/>
      <c r="K238" s="287"/>
      <c r="L238" s="287"/>
      <c r="M238" s="287"/>
      <c r="N238" s="287"/>
      <c r="O238" s="287"/>
      <c r="P238" s="287"/>
      <c r="Q238" s="287"/>
      <c r="R238" s="287"/>
      <c r="S238" s="1149"/>
      <c r="T238" s="1175">
        <v>0</v>
      </c>
      <c r="U238" s="1176">
        <v>0</v>
      </c>
      <c r="V238" s="1176">
        <v>0</v>
      </c>
      <c r="W238" s="1176"/>
      <c r="X238" s="1176"/>
      <c r="Y238" s="1176"/>
      <c r="Z238" s="1176"/>
      <c r="AA238" s="1176"/>
      <c r="AB238" s="1176"/>
      <c r="AC238" s="1176"/>
      <c r="AD238" s="1176"/>
      <c r="AE238" s="1176"/>
      <c r="AF238" s="1149"/>
      <c r="AG238" s="967"/>
      <c r="AH238" s="970"/>
      <c r="AI238" s="970"/>
      <c r="AJ238" s="1151"/>
      <c r="AK238" s="970"/>
      <c r="AL238" s="970"/>
      <c r="AM238" s="970"/>
      <c r="AN238" s="1153"/>
      <c r="AO238" s="1153"/>
      <c r="AP238" s="1153"/>
      <c r="AQ238" s="970"/>
      <c r="AR238" s="1154"/>
      <c r="AS238" s="1155"/>
      <c r="AT238" s="1154"/>
      <c r="AU238" s="1155"/>
      <c r="AV238" s="1154"/>
      <c r="AW238" s="1155"/>
      <c r="AX238" s="1153"/>
      <c r="AY238" s="1174"/>
    </row>
    <row r="239" spans="1:51" s="36" customFormat="1" ht="12" customHeight="1" thickBot="1" x14ac:dyDescent="0.3">
      <c r="A239" s="965"/>
      <c r="B239" s="1197"/>
      <c r="C239" s="1152"/>
      <c r="D239" s="88" t="s">
        <v>4</v>
      </c>
      <c r="E239" s="285">
        <v>3214668</v>
      </c>
      <c r="F239" s="285">
        <v>3214668</v>
      </c>
      <c r="G239" s="290">
        <v>3214668</v>
      </c>
      <c r="H239" s="1157">
        <v>3214668</v>
      </c>
      <c r="I239" s="287">
        <v>3214668</v>
      </c>
      <c r="J239" s="287"/>
      <c r="K239" s="287"/>
      <c r="L239" s="287"/>
      <c r="M239" s="287"/>
      <c r="N239" s="287"/>
      <c r="O239" s="287"/>
      <c r="P239" s="287"/>
      <c r="Q239" s="287"/>
      <c r="R239" s="287"/>
      <c r="S239" s="1149"/>
      <c r="T239" s="134">
        <v>743462</v>
      </c>
      <c r="U239" s="1173">
        <v>1189841</v>
      </c>
      <c r="V239" s="1173">
        <v>1573420</v>
      </c>
      <c r="W239" s="1173"/>
      <c r="X239" s="1173"/>
      <c r="Y239" s="1173"/>
      <c r="Z239" s="287"/>
      <c r="AA239" s="287"/>
      <c r="AB239" s="287"/>
      <c r="AC239" s="287"/>
      <c r="AD239" s="287"/>
      <c r="AE239" s="287"/>
      <c r="AF239" s="1149"/>
      <c r="AG239" s="967"/>
      <c r="AH239" s="970"/>
      <c r="AI239" s="970"/>
      <c r="AJ239" s="1151"/>
      <c r="AK239" s="970"/>
      <c r="AL239" s="970"/>
      <c r="AM239" s="970"/>
      <c r="AN239" s="1153"/>
      <c r="AO239" s="1153"/>
      <c r="AP239" s="1153"/>
      <c r="AQ239" s="970"/>
      <c r="AR239" s="1154"/>
      <c r="AS239" s="1155"/>
      <c r="AT239" s="1154"/>
      <c r="AU239" s="1155"/>
      <c r="AV239" s="1154"/>
      <c r="AW239" s="1155"/>
      <c r="AX239" s="1153"/>
      <c r="AY239" s="1174"/>
    </row>
    <row r="240" spans="1:51" s="36" customFormat="1" ht="12" customHeight="1" thickBot="1" x14ac:dyDescent="0.3">
      <c r="A240" s="965"/>
      <c r="B240" s="1197"/>
      <c r="C240" s="1152"/>
      <c r="D240" s="88" t="s">
        <v>43</v>
      </c>
      <c r="E240" s="285">
        <v>335</v>
      </c>
      <c r="F240" s="285">
        <v>335</v>
      </c>
      <c r="G240" s="290">
        <v>335</v>
      </c>
      <c r="H240" s="1157">
        <v>335</v>
      </c>
      <c r="I240" s="287">
        <v>335</v>
      </c>
      <c r="J240" s="287"/>
      <c r="K240" s="287"/>
      <c r="L240" s="287"/>
      <c r="M240" s="287"/>
      <c r="N240" s="287"/>
      <c r="O240" s="287"/>
      <c r="P240" s="287"/>
      <c r="Q240" s="287"/>
      <c r="R240" s="287"/>
      <c r="S240" s="1149"/>
      <c r="T240" s="1157">
        <v>4</v>
      </c>
      <c r="U240" s="287">
        <v>19</v>
      </c>
      <c r="V240" s="287">
        <v>38</v>
      </c>
      <c r="W240" s="287"/>
      <c r="X240" s="287"/>
      <c r="Y240" s="287"/>
      <c r="Z240" s="287"/>
      <c r="AA240" s="287"/>
      <c r="AB240" s="287"/>
      <c r="AC240" s="287"/>
      <c r="AD240" s="287"/>
      <c r="AE240" s="287"/>
      <c r="AF240" s="1149"/>
      <c r="AG240" s="967"/>
      <c r="AH240" s="970"/>
      <c r="AI240" s="970"/>
      <c r="AJ240" s="1151"/>
      <c r="AK240" s="970"/>
      <c r="AL240" s="970"/>
      <c r="AM240" s="970"/>
      <c r="AN240" s="1153"/>
      <c r="AO240" s="1153"/>
      <c r="AP240" s="1153"/>
      <c r="AQ240" s="970"/>
      <c r="AR240" s="1154"/>
      <c r="AS240" s="1155"/>
      <c r="AT240" s="1154"/>
      <c r="AU240" s="1155"/>
      <c r="AV240" s="1154"/>
      <c r="AW240" s="1155"/>
      <c r="AX240" s="1153"/>
      <c r="AY240" s="1174"/>
    </row>
    <row r="241" spans="1:51" s="36" customFormat="1" ht="12" customHeight="1" thickBot="1" x14ac:dyDescent="0.3">
      <c r="A241" s="965"/>
      <c r="B241" s="1197"/>
      <c r="C241" s="1166"/>
      <c r="D241" s="135" t="s">
        <v>45</v>
      </c>
      <c r="E241" s="1158">
        <v>42824566</v>
      </c>
      <c r="F241" s="1158">
        <v>42824566</v>
      </c>
      <c r="G241" s="1159">
        <v>42824566</v>
      </c>
      <c r="H241" s="1160">
        <v>42824566</v>
      </c>
      <c r="I241" s="1162">
        <v>42824566</v>
      </c>
      <c r="J241" s="1162"/>
      <c r="K241" s="1162"/>
      <c r="L241" s="1162"/>
      <c r="M241" s="1162"/>
      <c r="N241" s="1177"/>
      <c r="O241" s="1177"/>
      <c r="P241" s="1177"/>
      <c r="Q241" s="1177"/>
      <c r="R241" s="1177"/>
      <c r="S241" s="1163"/>
      <c r="T241" s="1178">
        <v>28048584</v>
      </c>
      <c r="U241" s="1177">
        <v>28494963</v>
      </c>
      <c r="V241" s="1177">
        <v>28878542</v>
      </c>
      <c r="W241" s="1177"/>
      <c r="X241" s="1177"/>
      <c r="Y241" s="1177"/>
      <c r="Z241" s="1177"/>
      <c r="AA241" s="1177"/>
      <c r="AB241" s="1177"/>
      <c r="AC241" s="1177"/>
      <c r="AD241" s="1177"/>
      <c r="AE241" s="1177"/>
      <c r="AF241" s="1163"/>
      <c r="AG241" s="968"/>
      <c r="AH241" s="971"/>
      <c r="AI241" s="971"/>
      <c r="AJ241" s="1165"/>
      <c r="AK241" s="971"/>
      <c r="AL241" s="971"/>
      <c r="AM241" s="971"/>
      <c r="AN241" s="1167"/>
      <c r="AO241" s="1167"/>
      <c r="AP241" s="1167"/>
      <c r="AQ241" s="971"/>
      <c r="AR241" s="1168"/>
      <c r="AS241" s="1169"/>
      <c r="AT241" s="1168"/>
      <c r="AU241" s="1169"/>
      <c r="AV241" s="1168"/>
      <c r="AW241" s="1169"/>
      <c r="AX241" s="1167"/>
      <c r="AY241" s="1174"/>
    </row>
    <row r="242" spans="1:51" s="36" customFormat="1" ht="12" customHeight="1" thickBot="1" x14ac:dyDescent="0.3">
      <c r="A242" s="965"/>
      <c r="B242" s="1197"/>
      <c r="C242" s="1144" t="s">
        <v>298</v>
      </c>
      <c r="D242" s="92" t="s">
        <v>41</v>
      </c>
      <c r="E242" s="1137">
        <v>101</v>
      </c>
      <c r="F242" s="1137">
        <v>101</v>
      </c>
      <c r="G242" s="1138">
        <v>101</v>
      </c>
      <c r="H242" s="1139">
        <v>101</v>
      </c>
      <c r="I242" s="1171">
        <v>101</v>
      </c>
      <c r="J242" s="1171"/>
      <c r="K242" s="1171"/>
      <c r="L242" s="1171"/>
      <c r="M242" s="1171"/>
      <c r="N242" s="287"/>
      <c r="O242" s="287"/>
      <c r="P242" s="287"/>
      <c r="Q242" s="287"/>
      <c r="R242" s="287"/>
      <c r="S242" s="1141"/>
      <c r="T242" s="1172">
        <v>1</v>
      </c>
      <c r="U242" s="1173">
        <v>8</v>
      </c>
      <c r="V242" s="1173">
        <v>20</v>
      </c>
      <c r="W242" s="1173"/>
      <c r="X242" s="1173"/>
      <c r="Y242" s="1173"/>
      <c r="Z242" s="1173"/>
      <c r="AA242" s="1173"/>
      <c r="AB242" s="1173"/>
      <c r="AC242" s="1173"/>
      <c r="AD242" s="1173"/>
      <c r="AE242" s="1173"/>
      <c r="AF242" s="1141"/>
      <c r="AG242" s="966" t="s">
        <v>298</v>
      </c>
      <c r="AH242" s="969" t="s">
        <v>392</v>
      </c>
      <c r="AI242" s="969" t="s">
        <v>69</v>
      </c>
      <c r="AJ242" s="1143" t="s">
        <v>399</v>
      </c>
      <c r="AK242" s="969" t="s">
        <v>298</v>
      </c>
      <c r="AL242" s="969" t="s">
        <v>69</v>
      </c>
      <c r="AM242" s="969" t="s">
        <v>277</v>
      </c>
      <c r="AN242" s="1145">
        <v>645720</v>
      </c>
      <c r="AO242" s="1145">
        <v>320921</v>
      </c>
      <c r="AP242" s="1145">
        <v>324799</v>
      </c>
      <c r="AQ242" s="969" t="s">
        <v>69</v>
      </c>
      <c r="AR242" s="1146" t="s">
        <v>278</v>
      </c>
      <c r="AS242" s="1147">
        <v>645720</v>
      </c>
      <c r="AT242" s="1146" t="s">
        <v>278</v>
      </c>
      <c r="AU242" s="1147">
        <v>645720</v>
      </c>
      <c r="AV242" s="1146" t="s">
        <v>279</v>
      </c>
      <c r="AW242" s="1147">
        <v>645720</v>
      </c>
      <c r="AX242" s="1145">
        <v>645720</v>
      </c>
      <c r="AY242" s="1174"/>
    </row>
    <row r="243" spans="1:51" s="36" customFormat="1" ht="12" customHeight="1" thickBot="1" x14ac:dyDescent="0.3">
      <c r="A243" s="965"/>
      <c r="B243" s="1197"/>
      <c r="C243" s="1152"/>
      <c r="D243" s="88" t="s">
        <v>3</v>
      </c>
      <c r="E243" s="90">
        <v>11809162</v>
      </c>
      <c r="F243" s="90">
        <v>11809162</v>
      </c>
      <c r="G243" s="134">
        <v>11809162</v>
      </c>
      <c r="H243" s="299">
        <v>11809162</v>
      </c>
      <c r="I243" s="89">
        <v>11809162</v>
      </c>
      <c r="J243" s="89"/>
      <c r="K243" s="89"/>
      <c r="L243" s="89"/>
      <c r="M243" s="89"/>
      <c r="N243" s="287"/>
      <c r="O243" s="287"/>
      <c r="P243" s="287"/>
      <c r="Q243" s="287"/>
      <c r="R243" s="287"/>
      <c r="S243" s="1149"/>
      <c r="T243" s="134">
        <v>14371117</v>
      </c>
      <c r="U243" s="1173">
        <v>14371117</v>
      </c>
      <c r="V243" s="1173">
        <v>14371117</v>
      </c>
      <c r="W243" s="1173"/>
      <c r="X243" s="1173"/>
      <c r="Y243" s="1173"/>
      <c r="Z243" s="1173"/>
      <c r="AA243" s="1173"/>
      <c r="AB243" s="1173"/>
      <c r="AC243" s="1173"/>
      <c r="AD243" s="1173"/>
      <c r="AE243" s="1173"/>
      <c r="AF243" s="1149"/>
      <c r="AG243" s="967"/>
      <c r="AH243" s="970"/>
      <c r="AI243" s="970"/>
      <c r="AJ243" s="1151"/>
      <c r="AK243" s="970"/>
      <c r="AL243" s="970"/>
      <c r="AM243" s="970"/>
      <c r="AN243" s="1153"/>
      <c r="AO243" s="1153"/>
      <c r="AP243" s="1153"/>
      <c r="AQ243" s="970"/>
      <c r="AR243" s="1154"/>
      <c r="AS243" s="1155"/>
      <c r="AT243" s="1154"/>
      <c r="AU243" s="1155"/>
      <c r="AV243" s="1154"/>
      <c r="AW243" s="1155"/>
      <c r="AX243" s="1153"/>
      <c r="AY243" s="1174"/>
    </row>
    <row r="244" spans="1:51" s="36" customFormat="1" ht="12" customHeight="1" thickBot="1" x14ac:dyDescent="0.3">
      <c r="A244" s="965"/>
      <c r="B244" s="1197"/>
      <c r="C244" s="1152"/>
      <c r="D244" s="88" t="s">
        <v>42</v>
      </c>
      <c r="E244" s="285">
        <v>0</v>
      </c>
      <c r="F244" s="285">
        <v>0</v>
      </c>
      <c r="G244" s="290">
        <v>0</v>
      </c>
      <c r="H244" s="1157">
        <v>0</v>
      </c>
      <c r="I244" s="287">
        <v>0</v>
      </c>
      <c r="J244" s="287"/>
      <c r="K244" s="287"/>
      <c r="L244" s="287"/>
      <c r="M244" s="287"/>
      <c r="N244" s="287"/>
      <c r="O244" s="287"/>
      <c r="P244" s="287"/>
      <c r="Q244" s="287"/>
      <c r="R244" s="287"/>
      <c r="S244" s="1149"/>
      <c r="T244" s="1175">
        <v>0</v>
      </c>
      <c r="U244" s="1176">
        <v>0</v>
      </c>
      <c r="V244" s="1176">
        <v>0</v>
      </c>
      <c r="W244" s="1176"/>
      <c r="X244" s="1176"/>
      <c r="Y244" s="1176"/>
      <c r="Z244" s="1176"/>
      <c r="AA244" s="1176"/>
      <c r="AB244" s="1176"/>
      <c r="AC244" s="1176"/>
      <c r="AD244" s="1176"/>
      <c r="AE244" s="1176"/>
      <c r="AF244" s="1149"/>
      <c r="AG244" s="967"/>
      <c r="AH244" s="970"/>
      <c r="AI244" s="970"/>
      <c r="AJ244" s="1151"/>
      <c r="AK244" s="970"/>
      <c r="AL244" s="970"/>
      <c r="AM244" s="970"/>
      <c r="AN244" s="1153"/>
      <c r="AO244" s="1153"/>
      <c r="AP244" s="1153"/>
      <c r="AQ244" s="970"/>
      <c r="AR244" s="1154"/>
      <c r="AS244" s="1155"/>
      <c r="AT244" s="1154"/>
      <c r="AU244" s="1155"/>
      <c r="AV244" s="1154"/>
      <c r="AW244" s="1155"/>
      <c r="AX244" s="1153"/>
      <c r="AY244" s="1174"/>
    </row>
    <row r="245" spans="1:51" s="36" customFormat="1" ht="12" customHeight="1" thickBot="1" x14ac:dyDescent="0.3">
      <c r="A245" s="965"/>
      <c r="B245" s="1197"/>
      <c r="C245" s="1152"/>
      <c r="D245" s="88" t="s">
        <v>4</v>
      </c>
      <c r="E245" s="285">
        <v>958412</v>
      </c>
      <c r="F245" s="285">
        <v>958412</v>
      </c>
      <c r="G245" s="290">
        <v>958412</v>
      </c>
      <c r="H245" s="1157">
        <v>958412</v>
      </c>
      <c r="I245" s="287">
        <v>958412</v>
      </c>
      <c r="J245" s="287"/>
      <c r="K245" s="287"/>
      <c r="L245" s="287"/>
      <c r="M245" s="287"/>
      <c r="N245" s="287"/>
      <c r="O245" s="287"/>
      <c r="P245" s="287"/>
      <c r="Q245" s="287"/>
      <c r="R245" s="287"/>
      <c r="S245" s="1149"/>
      <c r="T245" s="134">
        <v>221652</v>
      </c>
      <c r="U245" s="1173">
        <v>354734</v>
      </c>
      <c r="V245" s="1173">
        <v>469093</v>
      </c>
      <c r="W245" s="1173"/>
      <c r="X245" s="1173"/>
      <c r="Y245" s="1173"/>
      <c r="Z245" s="287"/>
      <c r="AA245" s="287"/>
      <c r="AB245" s="287"/>
      <c r="AC245" s="287"/>
      <c r="AD245" s="287"/>
      <c r="AE245" s="287"/>
      <c r="AF245" s="1149"/>
      <c r="AG245" s="967"/>
      <c r="AH245" s="970"/>
      <c r="AI245" s="970"/>
      <c r="AJ245" s="1151"/>
      <c r="AK245" s="970"/>
      <c r="AL245" s="970"/>
      <c r="AM245" s="970"/>
      <c r="AN245" s="1153"/>
      <c r="AO245" s="1153"/>
      <c r="AP245" s="1153"/>
      <c r="AQ245" s="970"/>
      <c r="AR245" s="1154"/>
      <c r="AS245" s="1155"/>
      <c r="AT245" s="1154"/>
      <c r="AU245" s="1155"/>
      <c r="AV245" s="1154"/>
      <c r="AW245" s="1155"/>
      <c r="AX245" s="1153"/>
      <c r="AY245" s="1174"/>
    </row>
    <row r="246" spans="1:51" s="36" customFormat="1" ht="12" customHeight="1" thickBot="1" x14ac:dyDescent="0.3">
      <c r="A246" s="965"/>
      <c r="B246" s="1197"/>
      <c r="C246" s="1152"/>
      <c r="D246" s="88" t="s">
        <v>43</v>
      </c>
      <c r="E246" s="285">
        <v>101</v>
      </c>
      <c r="F246" s="285">
        <v>101</v>
      </c>
      <c r="G246" s="290">
        <v>101</v>
      </c>
      <c r="H246" s="1157">
        <v>101</v>
      </c>
      <c r="I246" s="287">
        <v>101</v>
      </c>
      <c r="J246" s="287"/>
      <c r="K246" s="287"/>
      <c r="L246" s="287"/>
      <c r="M246" s="287"/>
      <c r="N246" s="287"/>
      <c r="O246" s="287"/>
      <c r="P246" s="287"/>
      <c r="Q246" s="287"/>
      <c r="R246" s="287"/>
      <c r="S246" s="1149"/>
      <c r="T246" s="1157">
        <v>1</v>
      </c>
      <c r="U246" s="287">
        <v>8</v>
      </c>
      <c r="V246" s="287">
        <v>20</v>
      </c>
      <c r="W246" s="287"/>
      <c r="X246" s="287"/>
      <c r="Y246" s="287"/>
      <c r="Z246" s="287"/>
      <c r="AA246" s="287"/>
      <c r="AB246" s="287"/>
      <c r="AC246" s="287"/>
      <c r="AD246" s="287"/>
      <c r="AE246" s="287"/>
      <c r="AF246" s="1149"/>
      <c r="AG246" s="967"/>
      <c r="AH246" s="970"/>
      <c r="AI246" s="970"/>
      <c r="AJ246" s="1151"/>
      <c r="AK246" s="970"/>
      <c r="AL246" s="970"/>
      <c r="AM246" s="970"/>
      <c r="AN246" s="1153"/>
      <c r="AO246" s="1153"/>
      <c r="AP246" s="1153"/>
      <c r="AQ246" s="970"/>
      <c r="AR246" s="1154"/>
      <c r="AS246" s="1155"/>
      <c r="AT246" s="1154"/>
      <c r="AU246" s="1155"/>
      <c r="AV246" s="1154"/>
      <c r="AW246" s="1155"/>
      <c r="AX246" s="1153"/>
      <c r="AY246" s="1174"/>
    </row>
    <row r="247" spans="1:51" s="36" customFormat="1" ht="12" customHeight="1" thickBot="1" x14ac:dyDescent="0.3">
      <c r="A247" s="965"/>
      <c r="B247" s="1197"/>
      <c r="C247" s="1166"/>
      <c r="D247" s="91" t="s">
        <v>45</v>
      </c>
      <c r="E247" s="1158">
        <v>12767574</v>
      </c>
      <c r="F247" s="1158">
        <v>12767574</v>
      </c>
      <c r="G247" s="1159">
        <v>12767574</v>
      </c>
      <c r="H247" s="1160">
        <v>12767574</v>
      </c>
      <c r="I247" s="1162">
        <v>12767574</v>
      </c>
      <c r="J247" s="1162"/>
      <c r="K247" s="1162"/>
      <c r="L247" s="1162"/>
      <c r="M247" s="1162"/>
      <c r="N247" s="287"/>
      <c r="O247" s="1177"/>
      <c r="P247" s="1177"/>
      <c r="Q247" s="1177"/>
      <c r="R247" s="1177"/>
      <c r="S247" s="1163"/>
      <c r="T247" s="1178">
        <v>14592769</v>
      </c>
      <c r="U247" s="1177">
        <v>14725851</v>
      </c>
      <c r="V247" s="1177">
        <v>14840210</v>
      </c>
      <c r="W247" s="1177"/>
      <c r="X247" s="1177"/>
      <c r="Y247" s="1177"/>
      <c r="Z247" s="1177"/>
      <c r="AA247" s="1177"/>
      <c r="AB247" s="1177"/>
      <c r="AC247" s="1177"/>
      <c r="AD247" s="1177"/>
      <c r="AE247" s="1177"/>
      <c r="AF247" s="1163"/>
      <c r="AG247" s="968"/>
      <c r="AH247" s="971"/>
      <c r="AI247" s="971"/>
      <c r="AJ247" s="1165"/>
      <c r="AK247" s="971"/>
      <c r="AL247" s="971"/>
      <c r="AM247" s="971"/>
      <c r="AN247" s="1167"/>
      <c r="AO247" s="1167"/>
      <c r="AP247" s="1167"/>
      <c r="AQ247" s="971"/>
      <c r="AR247" s="1168"/>
      <c r="AS247" s="1169"/>
      <c r="AT247" s="1168"/>
      <c r="AU247" s="1169"/>
      <c r="AV247" s="1168"/>
      <c r="AW247" s="1169"/>
      <c r="AX247" s="1167"/>
      <c r="AY247" s="1174"/>
    </row>
    <row r="248" spans="1:51" s="36" customFormat="1" ht="12" customHeight="1" x14ac:dyDescent="0.25">
      <c r="A248" s="965"/>
      <c r="B248" s="1197"/>
      <c r="C248" s="1202" t="s">
        <v>1878</v>
      </c>
      <c r="D248" s="93" t="s">
        <v>300</v>
      </c>
      <c r="E248" s="1107">
        <v>7900</v>
      </c>
      <c r="F248" s="1107">
        <v>7900</v>
      </c>
      <c r="G248" s="1108">
        <v>7900</v>
      </c>
      <c r="H248" s="1109">
        <v>7900</v>
      </c>
      <c r="I248" s="1109">
        <v>7900</v>
      </c>
      <c r="J248" s="1109">
        <v>0</v>
      </c>
      <c r="K248" s="1109">
        <v>0</v>
      </c>
      <c r="L248" s="1109">
        <v>0</v>
      </c>
      <c r="M248" s="1109">
        <v>0</v>
      </c>
      <c r="N248" s="1109">
        <v>0</v>
      </c>
      <c r="O248" s="1109">
        <v>0</v>
      </c>
      <c r="P248" s="1109">
        <v>0</v>
      </c>
      <c r="Q248" s="1109">
        <v>0</v>
      </c>
      <c r="R248" s="1109">
        <v>0</v>
      </c>
      <c r="S248" s="1110"/>
      <c r="T248" s="1109">
        <v>109</v>
      </c>
      <c r="U248" s="1109">
        <v>624</v>
      </c>
      <c r="V248" s="1109">
        <v>1200</v>
      </c>
      <c r="W248" s="1109">
        <v>0</v>
      </c>
      <c r="X248" s="1109">
        <v>0</v>
      </c>
      <c r="Y248" s="1109">
        <v>0</v>
      </c>
      <c r="Z248" s="1109">
        <v>0</v>
      </c>
      <c r="AA248" s="1109">
        <v>0</v>
      </c>
      <c r="AB248" s="1109">
        <v>0</v>
      </c>
      <c r="AC248" s="1109">
        <v>0</v>
      </c>
      <c r="AD248" s="1109">
        <v>0</v>
      </c>
      <c r="AE248" s="1109">
        <v>0</v>
      </c>
      <c r="AF248" s="1110"/>
      <c r="AG248" s="1111" t="s">
        <v>301</v>
      </c>
      <c r="AH248" s="1112" t="s">
        <v>69</v>
      </c>
      <c r="AI248" s="1112" t="s">
        <v>69</v>
      </c>
      <c r="AJ248" s="1112" t="s">
        <v>69</v>
      </c>
      <c r="AK248" s="1112" t="s">
        <v>301</v>
      </c>
      <c r="AL248" s="1112" t="s">
        <v>69</v>
      </c>
      <c r="AM248" s="1143" t="s">
        <v>302</v>
      </c>
      <c r="AN248" s="1181">
        <v>7871075</v>
      </c>
      <c r="AO248" s="1181">
        <v>3768387</v>
      </c>
      <c r="AP248" s="1181">
        <v>4102688</v>
      </c>
      <c r="AQ248" s="1112" t="s">
        <v>69</v>
      </c>
      <c r="AR248" s="1112" t="s">
        <v>69</v>
      </c>
      <c r="AS248" s="1181">
        <v>7871075</v>
      </c>
      <c r="AT248" s="1112" t="s">
        <v>278</v>
      </c>
      <c r="AU248" s="1181">
        <v>7871075</v>
      </c>
      <c r="AV248" s="1113" t="s">
        <v>279</v>
      </c>
      <c r="AW248" s="1181">
        <v>7871075</v>
      </c>
      <c r="AX248" s="1181">
        <v>7871075</v>
      </c>
      <c r="AY248" s="1115"/>
    </row>
    <row r="249" spans="1:51" s="36" customFormat="1" ht="12" customHeight="1" x14ac:dyDescent="0.25">
      <c r="A249" s="965"/>
      <c r="B249" s="1197"/>
      <c r="C249" s="1203"/>
      <c r="D249" s="94" t="s">
        <v>303</v>
      </c>
      <c r="E249" s="1116">
        <v>934892000</v>
      </c>
      <c r="F249" s="1116">
        <v>934892000</v>
      </c>
      <c r="G249" s="1117">
        <v>934892000</v>
      </c>
      <c r="H249" s="1118">
        <v>934892000</v>
      </c>
      <c r="I249" s="1118">
        <v>934892000</v>
      </c>
      <c r="J249" s="1118">
        <v>0</v>
      </c>
      <c r="K249" s="1118">
        <v>0</v>
      </c>
      <c r="L249" s="1118">
        <v>0</v>
      </c>
      <c r="M249" s="1118">
        <v>0</v>
      </c>
      <c r="N249" s="1118">
        <v>0</v>
      </c>
      <c r="O249" s="1118">
        <v>0</v>
      </c>
      <c r="P249" s="1118">
        <v>0</v>
      </c>
      <c r="Q249" s="1118">
        <v>0</v>
      </c>
      <c r="R249" s="1118">
        <v>0</v>
      </c>
      <c r="S249" s="1119"/>
      <c r="T249" s="1118">
        <v>862267000</v>
      </c>
      <c r="U249" s="1118">
        <v>862267000</v>
      </c>
      <c r="V249" s="1118">
        <v>862267000</v>
      </c>
      <c r="W249" s="1118">
        <v>0</v>
      </c>
      <c r="X249" s="1118">
        <v>0</v>
      </c>
      <c r="Y249" s="1118">
        <v>0</v>
      </c>
      <c r="Z249" s="1118">
        <v>0</v>
      </c>
      <c r="AA249" s="1118">
        <v>0</v>
      </c>
      <c r="AB249" s="1118">
        <v>0</v>
      </c>
      <c r="AC249" s="1118">
        <v>0</v>
      </c>
      <c r="AD249" s="1118">
        <v>0</v>
      </c>
      <c r="AE249" s="1118">
        <v>0</v>
      </c>
      <c r="AF249" s="1119"/>
      <c r="AG249" s="1120"/>
      <c r="AH249" s="1121"/>
      <c r="AI249" s="1121"/>
      <c r="AJ249" s="1121"/>
      <c r="AK249" s="1121"/>
      <c r="AL249" s="1121"/>
      <c r="AM249" s="1151"/>
      <c r="AN249" s="1182"/>
      <c r="AO249" s="1182"/>
      <c r="AP249" s="1182"/>
      <c r="AQ249" s="1121"/>
      <c r="AR249" s="1121"/>
      <c r="AS249" s="1182"/>
      <c r="AT249" s="1121"/>
      <c r="AU249" s="1182"/>
      <c r="AV249" s="1122"/>
      <c r="AW249" s="1182"/>
      <c r="AX249" s="1182"/>
      <c r="AY249" s="1124"/>
    </row>
    <row r="250" spans="1:51" s="36" customFormat="1" ht="12" customHeight="1" x14ac:dyDescent="0.25">
      <c r="A250" s="965"/>
      <c r="B250" s="1197"/>
      <c r="C250" s="1204"/>
      <c r="D250" s="95" t="s">
        <v>304</v>
      </c>
      <c r="E250" s="1125">
        <v>0</v>
      </c>
      <c r="F250" s="1125">
        <v>0</v>
      </c>
      <c r="G250" s="1126">
        <v>0</v>
      </c>
      <c r="H250" s="1127">
        <v>0</v>
      </c>
      <c r="I250" s="1127">
        <v>0</v>
      </c>
      <c r="J250" s="1127">
        <v>0</v>
      </c>
      <c r="K250" s="1127">
        <v>0</v>
      </c>
      <c r="L250" s="1127">
        <v>0</v>
      </c>
      <c r="M250" s="1127">
        <v>0</v>
      </c>
      <c r="N250" s="1127">
        <v>0</v>
      </c>
      <c r="O250" s="1127">
        <v>0</v>
      </c>
      <c r="P250" s="1127">
        <v>0</v>
      </c>
      <c r="Q250" s="1127">
        <v>0</v>
      </c>
      <c r="R250" s="1127">
        <v>0</v>
      </c>
      <c r="S250" s="1119"/>
      <c r="T250" s="1127">
        <v>0</v>
      </c>
      <c r="U250" s="1127">
        <v>0</v>
      </c>
      <c r="V250" s="1127">
        <v>0</v>
      </c>
      <c r="W250" s="1127">
        <v>0</v>
      </c>
      <c r="X250" s="1127">
        <v>0</v>
      </c>
      <c r="Y250" s="1127">
        <v>0</v>
      </c>
      <c r="Z250" s="1127">
        <v>0</v>
      </c>
      <c r="AA250" s="1127">
        <v>0</v>
      </c>
      <c r="AB250" s="1127">
        <v>0</v>
      </c>
      <c r="AC250" s="1127">
        <v>0</v>
      </c>
      <c r="AD250" s="1127">
        <v>0</v>
      </c>
      <c r="AE250" s="1127">
        <v>0</v>
      </c>
      <c r="AF250" s="1119"/>
      <c r="AG250" s="1120"/>
      <c r="AH250" s="1121"/>
      <c r="AI250" s="1121"/>
      <c r="AJ250" s="1121"/>
      <c r="AK250" s="1121"/>
      <c r="AL250" s="1121"/>
      <c r="AM250" s="1151"/>
      <c r="AN250" s="1182"/>
      <c r="AO250" s="1182"/>
      <c r="AP250" s="1182"/>
      <c r="AQ250" s="1121"/>
      <c r="AR250" s="1121"/>
      <c r="AS250" s="1182"/>
      <c r="AT250" s="1121"/>
      <c r="AU250" s="1182"/>
      <c r="AV250" s="1122"/>
      <c r="AW250" s="1182"/>
      <c r="AX250" s="1182"/>
      <c r="AY250" s="1124"/>
    </row>
    <row r="251" spans="1:51" s="36" customFormat="1" ht="12" customHeight="1" thickBot="1" x14ac:dyDescent="0.3">
      <c r="A251" s="975"/>
      <c r="B251" s="1200"/>
      <c r="C251" s="1205"/>
      <c r="D251" s="96" t="s">
        <v>305</v>
      </c>
      <c r="E251" s="1128">
        <v>75874148</v>
      </c>
      <c r="F251" s="1128">
        <v>75874148</v>
      </c>
      <c r="G251" s="1129">
        <v>75874148</v>
      </c>
      <c r="H251" s="1130">
        <v>75874148</v>
      </c>
      <c r="I251" s="1130">
        <v>75874148</v>
      </c>
      <c r="J251" s="1130">
        <v>0</v>
      </c>
      <c r="K251" s="1130">
        <v>0</v>
      </c>
      <c r="L251" s="1130">
        <v>0</v>
      </c>
      <c r="M251" s="1130">
        <v>0</v>
      </c>
      <c r="N251" s="1130">
        <v>0</v>
      </c>
      <c r="O251" s="1130">
        <v>0</v>
      </c>
      <c r="P251" s="1130">
        <v>-7225</v>
      </c>
      <c r="Q251" s="1130">
        <v>-7225</v>
      </c>
      <c r="R251" s="1130">
        <v>-7225</v>
      </c>
      <c r="S251" s="1131"/>
      <c r="T251" s="1130">
        <v>17547548</v>
      </c>
      <c r="U251" s="1130">
        <v>28083215</v>
      </c>
      <c r="V251" s="1130">
        <v>37136615</v>
      </c>
      <c r="W251" s="1130">
        <v>0</v>
      </c>
      <c r="X251" s="1130">
        <v>0</v>
      </c>
      <c r="Y251" s="1130">
        <v>0</v>
      </c>
      <c r="Z251" s="1130">
        <v>0</v>
      </c>
      <c r="AA251" s="1130">
        <v>0</v>
      </c>
      <c r="AB251" s="1130">
        <v>0</v>
      </c>
      <c r="AC251" s="1130">
        <v>0</v>
      </c>
      <c r="AD251" s="1130">
        <v>0</v>
      </c>
      <c r="AE251" s="1130">
        <v>0</v>
      </c>
      <c r="AF251" s="1131"/>
      <c r="AG251" s="1132"/>
      <c r="AH251" s="1133"/>
      <c r="AI251" s="1133"/>
      <c r="AJ251" s="1133"/>
      <c r="AK251" s="1133"/>
      <c r="AL251" s="1133"/>
      <c r="AM251" s="1165"/>
      <c r="AN251" s="1183"/>
      <c r="AO251" s="1183"/>
      <c r="AP251" s="1183"/>
      <c r="AQ251" s="1133"/>
      <c r="AR251" s="1133"/>
      <c r="AS251" s="1183"/>
      <c r="AT251" s="1133"/>
      <c r="AU251" s="1183"/>
      <c r="AV251" s="1134"/>
      <c r="AW251" s="1183"/>
      <c r="AX251" s="1183"/>
      <c r="AY251" s="1136"/>
    </row>
    <row r="252" spans="1:51" s="36" customFormat="1" ht="12" customHeight="1" x14ac:dyDescent="0.25">
      <c r="A252" s="964">
        <v>4</v>
      </c>
      <c r="B252" s="969" t="s">
        <v>262</v>
      </c>
      <c r="C252" s="1206" t="s">
        <v>1879</v>
      </c>
      <c r="D252" s="92" t="s">
        <v>41</v>
      </c>
      <c r="E252" s="283">
        <v>0.25</v>
      </c>
      <c r="F252" s="283">
        <v>0.25</v>
      </c>
      <c r="G252" s="286">
        <v>0.25</v>
      </c>
      <c r="H252" s="286">
        <v>0.25</v>
      </c>
      <c r="I252" s="286">
        <v>0.25</v>
      </c>
      <c r="J252" s="286"/>
      <c r="K252" s="286"/>
      <c r="L252" s="286"/>
      <c r="M252" s="286"/>
      <c r="N252" s="1184"/>
      <c r="O252" s="1184"/>
      <c r="P252" s="1184"/>
      <c r="Q252" s="1184"/>
      <c r="R252" s="1184"/>
      <c r="S252" s="1185"/>
      <c r="T252" s="289">
        <v>0</v>
      </c>
      <c r="U252" s="286">
        <v>2.4E-2</v>
      </c>
      <c r="V252" s="286">
        <v>4.8000000000000001E-2</v>
      </c>
      <c r="W252" s="286"/>
      <c r="X252" s="286"/>
      <c r="Y252" s="286"/>
      <c r="Z252" s="1186"/>
      <c r="AA252" s="1186"/>
      <c r="AB252" s="1186"/>
      <c r="AC252" s="1186"/>
      <c r="AD252" s="1186"/>
      <c r="AE252" s="1186"/>
      <c r="AF252" s="1185"/>
      <c r="AG252" s="966" t="s">
        <v>365</v>
      </c>
      <c r="AH252" s="969" t="s">
        <v>69</v>
      </c>
      <c r="AI252" s="969" t="s">
        <v>69</v>
      </c>
      <c r="AJ252" s="1143" t="s">
        <v>399</v>
      </c>
      <c r="AK252" s="972" t="s">
        <v>400</v>
      </c>
      <c r="AL252" s="969" t="s">
        <v>69</v>
      </c>
      <c r="AM252" s="969" t="s">
        <v>69</v>
      </c>
      <c r="AN252" s="1145">
        <v>7871075</v>
      </c>
      <c r="AO252" s="1145">
        <v>3768387</v>
      </c>
      <c r="AP252" s="1145">
        <v>4102688</v>
      </c>
      <c r="AQ252" s="1145" t="s">
        <v>69</v>
      </c>
      <c r="AR252" s="1145" t="s">
        <v>69</v>
      </c>
      <c r="AS252" s="1145">
        <v>7871075</v>
      </c>
      <c r="AT252" s="1145" t="s">
        <v>278</v>
      </c>
      <c r="AU252" s="1145">
        <v>7871075</v>
      </c>
      <c r="AV252" s="1145" t="s">
        <v>279</v>
      </c>
      <c r="AW252" s="1145">
        <v>7871075</v>
      </c>
      <c r="AX252" s="1145">
        <v>7871075</v>
      </c>
      <c r="AY252" s="1145"/>
    </row>
    <row r="253" spans="1:51" s="36" customFormat="1" ht="12" customHeight="1" x14ac:dyDescent="0.25">
      <c r="A253" s="965"/>
      <c r="B253" s="970"/>
      <c r="C253" s="1207"/>
      <c r="D253" s="88" t="s">
        <v>3</v>
      </c>
      <c r="E253" s="90">
        <v>376030000</v>
      </c>
      <c r="F253" s="90">
        <v>376030000</v>
      </c>
      <c r="G253" s="287">
        <v>376030000</v>
      </c>
      <c r="H253" s="287">
        <v>376030000</v>
      </c>
      <c r="I253" s="287">
        <v>376030000</v>
      </c>
      <c r="J253" s="287"/>
      <c r="K253" s="287"/>
      <c r="L253" s="287"/>
      <c r="M253" s="287"/>
      <c r="N253" s="287"/>
      <c r="O253" s="287"/>
      <c r="P253" s="287"/>
      <c r="Q253" s="287"/>
      <c r="R253" s="287"/>
      <c r="S253" s="1187"/>
      <c r="T253" s="290">
        <v>348906000</v>
      </c>
      <c r="U253" s="287">
        <v>348906000</v>
      </c>
      <c r="V253" s="287">
        <v>348906000</v>
      </c>
      <c r="W253" s="287"/>
      <c r="X253" s="287"/>
      <c r="Y253" s="287"/>
      <c r="Z253" s="1173"/>
      <c r="AA253" s="1173"/>
      <c r="AB253" s="1173"/>
      <c r="AC253" s="1173"/>
      <c r="AD253" s="1173"/>
      <c r="AE253" s="1173"/>
      <c r="AF253" s="1187"/>
      <c r="AG253" s="967"/>
      <c r="AH253" s="970"/>
      <c r="AI253" s="970"/>
      <c r="AJ253" s="1151"/>
      <c r="AK253" s="973"/>
      <c r="AL253" s="970"/>
      <c r="AM253" s="970"/>
      <c r="AN253" s="1153"/>
      <c r="AO253" s="1153"/>
      <c r="AP253" s="1153"/>
      <c r="AQ253" s="1153"/>
      <c r="AR253" s="1153"/>
      <c r="AS253" s="1153"/>
      <c r="AT253" s="1153"/>
      <c r="AU253" s="1153"/>
      <c r="AV253" s="1153"/>
      <c r="AW253" s="1153"/>
      <c r="AX253" s="1153"/>
      <c r="AY253" s="1153"/>
    </row>
    <row r="254" spans="1:51" s="36" customFormat="1" ht="12" customHeight="1" x14ac:dyDescent="0.25">
      <c r="A254" s="965"/>
      <c r="B254" s="970"/>
      <c r="C254" s="1207"/>
      <c r="D254" s="88" t="s">
        <v>42</v>
      </c>
      <c r="E254" s="284">
        <v>0</v>
      </c>
      <c r="F254" s="284">
        <v>0</v>
      </c>
      <c r="G254" s="288">
        <v>0</v>
      </c>
      <c r="H254" s="288">
        <v>0</v>
      </c>
      <c r="I254" s="288">
        <v>0</v>
      </c>
      <c r="J254" s="288"/>
      <c r="K254" s="288"/>
      <c r="L254" s="288"/>
      <c r="M254" s="288"/>
      <c r="N254" s="288"/>
      <c r="O254" s="288"/>
      <c r="P254" s="288"/>
      <c r="Q254" s="288"/>
      <c r="R254" s="288"/>
      <c r="S254" s="1187"/>
      <c r="T254" s="291">
        <v>0</v>
      </c>
      <c r="U254" s="288">
        <v>0</v>
      </c>
      <c r="V254" s="288">
        <v>0</v>
      </c>
      <c r="W254" s="288"/>
      <c r="X254" s="288"/>
      <c r="Y254" s="288"/>
      <c r="Z254" s="1186"/>
      <c r="AA254" s="1186"/>
      <c r="AB254" s="1186"/>
      <c r="AC254" s="1186"/>
      <c r="AD254" s="1186"/>
      <c r="AE254" s="1186"/>
      <c r="AF254" s="1187"/>
      <c r="AG254" s="967"/>
      <c r="AH254" s="970"/>
      <c r="AI254" s="970"/>
      <c r="AJ254" s="1151"/>
      <c r="AK254" s="973"/>
      <c r="AL254" s="970"/>
      <c r="AM254" s="970"/>
      <c r="AN254" s="1153"/>
      <c r="AO254" s="1153"/>
      <c r="AP254" s="1153"/>
      <c r="AQ254" s="1153"/>
      <c r="AR254" s="1153"/>
      <c r="AS254" s="1153"/>
      <c r="AT254" s="1153"/>
      <c r="AU254" s="1153"/>
      <c r="AV254" s="1153"/>
      <c r="AW254" s="1153"/>
      <c r="AX254" s="1153"/>
      <c r="AY254" s="1153"/>
    </row>
    <row r="255" spans="1:51" s="36" customFormat="1" ht="12" customHeight="1" x14ac:dyDescent="0.25">
      <c r="A255" s="965"/>
      <c r="B255" s="970"/>
      <c r="C255" s="1207"/>
      <c r="D255" s="88" t="s">
        <v>4</v>
      </c>
      <c r="E255" s="285">
        <v>40239334</v>
      </c>
      <c r="F255" s="285">
        <v>40239334</v>
      </c>
      <c r="G255" s="287">
        <v>40239334</v>
      </c>
      <c r="H255" s="287">
        <v>40239334</v>
      </c>
      <c r="I255" s="287">
        <v>40239334</v>
      </c>
      <c r="J255" s="287"/>
      <c r="K255" s="287"/>
      <c r="L255" s="287"/>
      <c r="M255" s="287"/>
      <c r="N255" s="287"/>
      <c r="O255" s="287"/>
      <c r="P255" s="287"/>
      <c r="Q255" s="287"/>
      <c r="R255" s="287"/>
      <c r="S255" s="1187"/>
      <c r="T255" s="290">
        <v>27313966</v>
      </c>
      <c r="U255" s="287">
        <v>29097299</v>
      </c>
      <c r="V255" s="287">
        <v>31546999</v>
      </c>
      <c r="W255" s="287"/>
      <c r="X255" s="287"/>
      <c r="Y255" s="287"/>
      <c r="Z255" s="1173"/>
      <c r="AA255" s="1173"/>
      <c r="AB255" s="1173"/>
      <c r="AC255" s="1173"/>
      <c r="AD255" s="1173"/>
      <c r="AE255" s="1173"/>
      <c r="AF255" s="1187"/>
      <c r="AG255" s="967"/>
      <c r="AH255" s="970"/>
      <c r="AI255" s="970"/>
      <c r="AJ255" s="1151"/>
      <c r="AK255" s="973"/>
      <c r="AL255" s="970"/>
      <c r="AM255" s="970"/>
      <c r="AN255" s="1153"/>
      <c r="AO255" s="1153"/>
      <c r="AP255" s="1153"/>
      <c r="AQ255" s="1153"/>
      <c r="AR255" s="1153"/>
      <c r="AS255" s="1153"/>
      <c r="AT255" s="1153"/>
      <c r="AU255" s="1153"/>
      <c r="AV255" s="1153"/>
      <c r="AW255" s="1153"/>
      <c r="AX255" s="1153"/>
      <c r="AY255" s="1153"/>
    </row>
    <row r="256" spans="1:51" s="36" customFormat="1" ht="12" customHeight="1" x14ac:dyDescent="0.25">
      <c r="A256" s="965"/>
      <c r="B256" s="970"/>
      <c r="C256" s="1207"/>
      <c r="D256" s="88" t="s">
        <v>43</v>
      </c>
      <c r="E256" s="1188">
        <v>0.25</v>
      </c>
      <c r="F256" s="1188">
        <v>0.25</v>
      </c>
      <c r="G256" s="1189">
        <v>0.25</v>
      </c>
      <c r="H256" s="1189">
        <v>0.25</v>
      </c>
      <c r="I256" s="1189">
        <v>0.25</v>
      </c>
      <c r="J256" s="1189"/>
      <c r="K256" s="1189"/>
      <c r="L256" s="1189"/>
      <c r="M256" s="1189"/>
      <c r="N256" s="1189"/>
      <c r="O256" s="1189"/>
      <c r="P256" s="1189"/>
      <c r="Q256" s="1189"/>
      <c r="R256" s="1189"/>
      <c r="S256" s="1187"/>
      <c r="T256" s="1190">
        <v>0</v>
      </c>
      <c r="U256" s="1189">
        <v>2.4E-2</v>
      </c>
      <c r="V256" s="1189">
        <v>4.8000000000000001E-2</v>
      </c>
      <c r="W256" s="1189"/>
      <c r="X256" s="1189"/>
      <c r="Y256" s="1189"/>
      <c r="Z256" s="1189"/>
      <c r="AA256" s="1189"/>
      <c r="AB256" s="1189"/>
      <c r="AC256" s="1189"/>
      <c r="AD256" s="1189"/>
      <c r="AE256" s="1189"/>
      <c r="AF256" s="1187"/>
      <c r="AG256" s="967"/>
      <c r="AH256" s="970"/>
      <c r="AI256" s="970"/>
      <c r="AJ256" s="1151"/>
      <c r="AK256" s="973"/>
      <c r="AL256" s="970"/>
      <c r="AM256" s="970"/>
      <c r="AN256" s="1153"/>
      <c r="AO256" s="1153"/>
      <c r="AP256" s="1153"/>
      <c r="AQ256" s="1153"/>
      <c r="AR256" s="1153"/>
      <c r="AS256" s="1153"/>
      <c r="AT256" s="1153"/>
      <c r="AU256" s="1153"/>
      <c r="AV256" s="1153"/>
      <c r="AW256" s="1153"/>
      <c r="AX256" s="1153"/>
      <c r="AY256" s="1153"/>
    </row>
    <row r="257" spans="1:51" s="36" customFormat="1" ht="12" customHeight="1" thickBot="1" x14ac:dyDescent="0.3">
      <c r="A257" s="965"/>
      <c r="B257" s="971"/>
      <c r="C257" s="1208"/>
      <c r="D257" s="97" t="s">
        <v>45</v>
      </c>
      <c r="E257" s="1191">
        <v>416269334</v>
      </c>
      <c r="F257" s="1191">
        <v>416269334</v>
      </c>
      <c r="G257" s="1192">
        <v>416269334</v>
      </c>
      <c r="H257" s="1192">
        <v>416269334</v>
      </c>
      <c r="I257" s="1192">
        <v>416269334</v>
      </c>
      <c r="J257" s="1192"/>
      <c r="K257" s="1192"/>
      <c r="L257" s="1192"/>
      <c r="M257" s="1192"/>
      <c r="N257" s="1193"/>
      <c r="O257" s="1193"/>
      <c r="P257" s="1193"/>
      <c r="Q257" s="1193"/>
      <c r="R257" s="1193"/>
      <c r="S257" s="1194"/>
      <c r="T257" s="1195">
        <v>376219966</v>
      </c>
      <c r="U257" s="1192">
        <v>378003299</v>
      </c>
      <c r="V257" s="1192">
        <v>380452999</v>
      </c>
      <c r="W257" s="1192"/>
      <c r="X257" s="1192"/>
      <c r="Y257" s="1192"/>
      <c r="Z257" s="1193"/>
      <c r="AA257" s="1193"/>
      <c r="AB257" s="1193"/>
      <c r="AC257" s="1193"/>
      <c r="AD257" s="1193"/>
      <c r="AE257" s="1193"/>
      <c r="AF257" s="1194"/>
      <c r="AG257" s="968"/>
      <c r="AH257" s="971"/>
      <c r="AI257" s="971"/>
      <c r="AJ257" s="1165"/>
      <c r="AK257" s="974"/>
      <c r="AL257" s="971"/>
      <c r="AM257" s="971"/>
      <c r="AN257" s="1167"/>
      <c r="AO257" s="1167"/>
      <c r="AP257" s="1167"/>
      <c r="AQ257" s="1167"/>
      <c r="AR257" s="1167"/>
      <c r="AS257" s="1167"/>
      <c r="AT257" s="1167"/>
      <c r="AU257" s="1167"/>
      <c r="AV257" s="1167"/>
      <c r="AW257" s="1167"/>
      <c r="AX257" s="1167"/>
      <c r="AY257" s="1167"/>
    </row>
    <row r="258" spans="1:51" s="36" customFormat="1" ht="12" customHeight="1" x14ac:dyDescent="0.25">
      <c r="A258" s="952" t="s">
        <v>22</v>
      </c>
      <c r="B258" s="953"/>
      <c r="C258" s="954"/>
      <c r="D258" s="98" t="s">
        <v>34</v>
      </c>
      <c r="E258" s="99">
        <v>6265502000</v>
      </c>
      <c r="F258" s="99">
        <v>6265502000</v>
      </c>
      <c r="G258" s="99">
        <v>6265502000</v>
      </c>
      <c r="H258" s="99">
        <v>6265502000</v>
      </c>
      <c r="I258" s="99">
        <v>6265502000</v>
      </c>
      <c r="J258" s="99">
        <v>0</v>
      </c>
      <c r="K258" s="99">
        <v>0</v>
      </c>
      <c r="L258" s="99">
        <v>0</v>
      </c>
      <c r="M258" s="99">
        <v>0</v>
      </c>
      <c r="N258" s="99">
        <v>0</v>
      </c>
      <c r="O258" s="99">
        <v>0</v>
      </c>
      <c r="P258" s="99">
        <v>0</v>
      </c>
      <c r="Q258" s="99">
        <v>0</v>
      </c>
      <c r="R258" s="99">
        <v>0</v>
      </c>
      <c r="S258" s="100"/>
      <c r="T258" s="99">
        <v>5977658000</v>
      </c>
      <c r="U258" s="99">
        <v>5977658000</v>
      </c>
      <c r="V258" s="99">
        <v>5977658000</v>
      </c>
      <c r="W258" s="99">
        <v>0</v>
      </c>
      <c r="X258" s="99">
        <v>0</v>
      </c>
      <c r="Y258" s="99">
        <v>0</v>
      </c>
      <c r="Z258" s="99">
        <v>0</v>
      </c>
      <c r="AA258" s="99">
        <v>0</v>
      </c>
      <c r="AB258" s="99">
        <v>0</v>
      </c>
      <c r="AC258" s="99">
        <v>0</v>
      </c>
      <c r="AD258" s="99">
        <v>0</v>
      </c>
      <c r="AE258" s="99">
        <v>0</v>
      </c>
      <c r="AF258" s="136"/>
      <c r="AG258" s="961" t="s">
        <v>301</v>
      </c>
      <c r="AH258" s="949" t="s">
        <v>69</v>
      </c>
      <c r="AI258" s="949" t="s">
        <v>69</v>
      </c>
      <c r="AJ258" s="949" t="s">
        <v>69</v>
      </c>
      <c r="AK258" s="949" t="s">
        <v>301</v>
      </c>
      <c r="AL258" s="949" t="s">
        <v>69</v>
      </c>
      <c r="AM258" s="949" t="s">
        <v>69</v>
      </c>
      <c r="AN258" s="939">
        <v>7871075</v>
      </c>
      <c r="AO258" s="939">
        <v>3768387</v>
      </c>
      <c r="AP258" s="939">
        <v>4102688</v>
      </c>
      <c r="AQ258" s="939" t="s">
        <v>69</v>
      </c>
      <c r="AR258" s="939" t="s">
        <v>69</v>
      </c>
      <c r="AS258" s="939">
        <v>7871075</v>
      </c>
      <c r="AT258" s="939" t="s">
        <v>278</v>
      </c>
      <c r="AU258" s="939">
        <v>7871075</v>
      </c>
      <c r="AV258" s="939" t="s">
        <v>279</v>
      </c>
      <c r="AW258" s="939">
        <v>7871075</v>
      </c>
      <c r="AX258" s="939">
        <v>7871075</v>
      </c>
      <c r="AY258" s="942"/>
    </row>
    <row r="259" spans="1:51" s="36" customFormat="1" ht="12" customHeight="1" x14ac:dyDescent="0.25">
      <c r="A259" s="955"/>
      <c r="B259" s="956"/>
      <c r="C259" s="957"/>
      <c r="D259" s="101" t="s">
        <v>33</v>
      </c>
      <c r="E259" s="102">
        <v>622591480</v>
      </c>
      <c r="F259" s="102">
        <v>622591480</v>
      </c>
      <c r="G259" s="102">
        <v>622591480</v>
      </c>
      <c r="H259" s="102">
        <v>622591480</v>
      </c>
      <c r="I259" s="102">
        <v>622591480</v>
      </c>
      <c r="J259" s="102">
        <v>0</v>
      </c>
      <c r="K259" s="102">
        <v>0</v>
      </c>
      <c r="L259" s="102">
        <v>0</v>
      </c>
      <c r="M259" s="102">
        <v>0</v>
      </c>
      <c r="N259" s="102">
        <v>0</v>
      </c>
      <c r="O259" s="102">
        <v>0</v>
      </c>
      <c r="P259" s="102">
        <v>-7225</v>
      </c>
      <c r="Q259" s="102">
        <v>-7225</v>
      </c>
      <c r="R259" s="102">
        <v>-7225</v>
      </c>
      <c r="S259" s="103"/>
      <c r="T259" s="102">
        <v>247267331</v>
      </c>
      <c r="U259" s="102">
        <v>449856998</v>
      </c>
      <c r="V259" s="102">
        <v>493665447</v>
      </c>
      <c r="W259" s="102">
        <v>0</v>
      </c>
      <c r="X259" s="102">
        <v>0</v>
      </c>
      <c r="Y259" s="102">
        <v>0</v>
      </c>
      <c r="Z259" s="102">
        <v>0</v>
      </c>
      <c r="AA259" s="102">
        <v>0</v>
      </c>
      <c r="AB259" s="102">
        <v>0</v>
      </c>
      <c r="AC259" s="102">
        <v>0</v>
      </c>
      <c r="AD259" s="102">
        <v>0</v>
      </c>
      <c r="AE259" s="102">
        <v>0</v>
      </c>
      <c r="AF259" s="137"/>
      <c r="AG259" s="962"/>
      <c r="AH259" s="950"/>
      <c r="AI259" s="950"/>
      <c r="AJ259" s="950"/>
      <c r="AK259" s="950"/>
      <c r="AL259" s="950"/>
      <c r="AM259" s="950"/>
      <c r="AN259" s="940"/>
      <c r="AO259" s="940"/>
      <c r="AP259" s="940"/>
      <c r="AQ259" s="940"/>
      <c r="AR259" s="940"/>
      <c r="AS259" s="940"/>
      <c r="AT259" s="940"/>
      <c r="AU259" s="940"/>
      <c r="AV259" s="940"/>
      <c r="AW259" s="940"/>
      <c r="AX259" s="940"/>
      <c r="AY259" s="943"/>
    </row>
    <row r="260" spans="1:51" s="36" customFormat="1" ht="12" customHeight="1" thickBot="1" x14ac:dyDescent="0.3">
      <c r="A260" s="958"/>
      <c r="B260" s="959"/>
      <c r="C260" s="960"/>
      <c r="D260" s="104" t="s">
        <v>32</v>
      </c>
      <c r="E260" s="105">
        <v>6888093480</v>
      </c>
      <c r="F260" s="105">
        <v>6888093480</v>
      </c>
      <c r="G260" s="105">
        <v>6888093480</v>
      </c>
      <c r="H260" s="105">
        <v>6888093480</v>
      </c>
      <c r="I260" s="105">
        <v>6888093480</v>
      </c>
      <c r="J260" s="105">
        <v>0</v>
      </c>
      <c r="K260" s="105">
        <v>0</v>
      </c>
      <c r="L260" s="105">
        <v>0</v>
      </c>
      <c r="M260" s="105">
        <v>0</v>
      </c>
      <c r="N260" s="105">
        <v>0</v>
      </c>
      <c r="O260" s="105">
        <v>0</v>
      </c>
      <c r="P260" s="105">
        <v>-7225</v>
      </c>
      <c r="Q260" s="105">
        <v>-7225</v>
      </c>
      <c r="R260" s="105">
        <v>-7225</v>
      </c>
      <c r="S260" s="106"/>
      <c r="T260" s="105">
        <v>6224925331</v>
      </c>
      <c r="U260" s="105">
        <v>6427514998</v>
      </c>
      <c r="V260" s="105">
        <v>6471323447</v>
      </c>
      <c r="W260" s="105">
        <v>0</v>
      </c>
      <c r="X260" s="105">
        <v>0</v>
      </c>
      <c r="Y260" s="105">
        <v>0</v>
      </c>
      <c r="Z260" s="105">
        <v>0</v>
      </c>
      <c r="AA260" s="105">
        <v>0</v>
      </c>
      <c r="AB260" s="105">
        <v>0</v>
      </c>
      <c r="AC260" s="105">
        <v>0</v>
      </c>
      <c r="AD260" s="105">
        <v>0</v>
      </c>
      <c r="AE260" s="105">
        <v>0</v>
      </c>
      <c r="AF260" s="138"/>
      <c r="AG260" s="963"/>
      <c r="AH260" s="951"/>
      <c r="AI260" s="951"/>
      <c r="AJ260" s="951"/>
      <c r="AK260" s="951"/>
      <c r="AL260" s="951"/>
      <c r="AM260" s="951"/>
      <c r="AN260" s="941"/>
      <c r="AO260" s="941"/>
      <c r="AP260" s="941"/>
      <c r="AQ260" s="941"/>
      <c r="AR260" s="941"/>
      <c r="AS260" s="941"/>
      <c r="AT260" s="941"/>
      <c r="AU260" s="941"/>
      <c r="AV260" s="941"/>
      <c r="AW260" s="941"/>
      <c r="AX260" s="941"/>
      <c r="AY260" s="944"/>
    </row>
    <row r="261" spans="1:51" ht="12" customHeight="1" x14ac:dyDescent="0.25">
      <c r="A261" s="20"/>
      <c r="B261" s="20"/>
      <c r="C261" s="20"/>
      <c r="D261" s="20"/>
      <c r="E261" s="21"/>
      <c r="F261" s="21"/>
      <c r="G261" s="21"/>
      <c r="H261" s="21"/>
      <c r="I261" s="21"/>
      <c r="J261" s="21"/>
      <c r="K261" s="21"/>
      <c r="L261" s="21"/>
      <c r="M261" s="21"/>
      <c r="N261" s="21"/>
      <c r="O261" s="21"/>
      <c r="P261" s="21"/>
      <c r="Q261" s="21"/>
      <c r="R261" s="139"/>
      <c r="S261" s="21"/>
      <c r="T261" s="21"/>
      <c r="U261" s="21"/>
      <c r="V261" s="21"/>
      <c r="W261" s="21"/>
      <c r="X261" s="21"/>
      <c r="Y261" s="21"/>
      <c r="Z261" s="21"/>
      <c r="AA261" s="21"/>
      <c r="AB261" s="21"/>
      <c r="AC261" s="21"/>
      <c r="AD261" s="21"/>
      <c r="AE261" s="20"/>
      <c r="AF261" s="20"/>
      <c r="AG261" s="20"/>
      <c r="AH261" s="20"/>
      <c r="AI261" s="20"/>
      <c r="AJ261" s="20"/>
      <c r="AK261" s="20"/>
      <c r="AL261" s="20"/>
      <c r="AM261" s="20"/>
      <c r="AN261" s="20"/>
      <c r="AO261" s="20"/>
      <c r="AP261" s="33"/>
      <c r="AQ261" s="33"/>
      <c r="AR261" s="20"/>
      <c r="AS261" s="20"/>
      <c r="AT261" s="20"/>
      <c r="AU261" s="20"/>
      <c r="AV261" s="20"/>
      <c r="AW261" s="20"/>
      <c r="AX261" s="33"/>
    </row>
    <row r="262" spans="1:51" ht="12" customHeight="1" x14ac:dyDescent="0.25">
      <c r="A262" s="22" t="s">
        <v>35</v>
      </c>
      <c r="B262" s="20"/>
      <c r="C262" s="20"/>
      <c r="D262" s="20"/>
      <c r="E262" s="21"/>
      <c r="F262" s="235"/>
      <c r="G262" s="21"/>
      <c r="H262" s="21"/>
      <c r="I262" s="21"/>
      <c r="J262" s="21"/>
      <c r="K262" s="21"/>
      <c r="L262" s="21"/>
      <c r="M262" s="21"/>
      <c r="N262" s="21"/>
      <c r="O262" s="21"/>
      <c r="P262" s="21"/>
      <c r="Q262" s="21"/>
      <c r="R262" s="21"/>
      <c r="S262" s="21"/>
      <c r="T262" s="21"/>
      <c r="U262" s="21"/>
      <c r="V262" s="21"/>
      <c r="W262" s="21"/>
      <c r="X262" s="21"/>
      <c r="Y262" s="21"/>
      <c r="Z262" s="21"/>
      <c r="AA262" s="21"/>
      <c r="AB262" s="21"/>
      <c r="AC262" s="21"/>
      <c r="AD262" s="21"/>
      <c r="AE262" s="20"/>
      <c r="AF262" s="20"/>
      <c r="AG262" s="20"/>
      <c r="AH262" s="20"/>
      <c r="AI262" s="20"/>
      <c r="AJ262" s="23"/>
      <c r="AK262" s="23"/>
      <c r="AL262" s="23"/>
      <c r="AM262" s="23"/>
      <c r="AN262" s="23"/>
      <c r="AO262" s="23"/>
      <c r="AP262" s="34"/>
      <c r="AQ262" s="34"/>
      <c r="AR262" s="24"/>
      <c r="AS262" s="24"/>
      <c r="AT262" s="24"/>
      <c r="AU262" s="24"/>
      <c r="AV262" s="24"/>
      <c r="AW262" s="24"/>
      <c r="AX262" s="24"/>
    </row>
    <row r="263" spans="1:51" ht="12" customHeight="1" x14ac:dyDescent="0.25">
      <c r="A263" s="710" t="s">
        <v>36</v>
      </c>
      <c r="B263" s="945" t="s">
        <v>37</v>
      </c>
      <c r="C263" s="946"/>
      <c r="D263" s="947"/>
      <c r="E263" s="948" t="s">
        <v>38</v>
      </c>
      <c r="F263" s="948"/>
      <c r="G263" s="948"/>
      <c r="H263" s="948"/>
      <c r="I263" s="948"/>
      <c r="J263" s="948"/>
      <c r="K263" s="948"/>
      <c r="L263" s="948"/>
      <c r="M263" s="948"/>
      <c r="N263" s="948"/>
      <c r="O263" s="948"/>
      <c r="P263" s="948"/>
      <c r="Q263" s="948"/>
      <c r="R263" s="948"/>
      <c r="S263" s="20"/>
      <c r="T263" s="20"/>
      <c r="U263" s="20"/>
      <c r="V263" s="20"/>
      <c r="W263" s="20"/>
      <c r="X263" s="20"/>
      <c r="Y263" s="20"/>
      <c r="Z263" s="20"/>
      <c r="AA263" s="20"/>
      <c r="AB263" s="20"/>
      <c r="AC263" s="20"/>
      <c r="AD263" s="20"/>
      <c r="AE263" s="20"/>
      <c r="AF263" s="20"/>
      <c r="AG263" s="20"/>
      <c r="AH263" s="20"/>
      <c r="AI263" s="20"/>
      <c r="AJ263" s="23"/>
      <c r="AK263" s="23"/>
      <c r="AL263" s="23"/>
      <c r="AM263" s="23"/>
      <c r="AN263" s="23"/>
      <c r="AO263" s="23"/>
      <c r="AP263" s="34"/>
      <c r="AQ263" s="34"/>
      <c r="AR263" s="23"/>
      <c r="AS263" s="23"/>
      <c r="AT263" s="23"/>
      <c r="AU263" s="23"/>
      <c r="AV263" s="23"/>
      <c r="AW263" s="23"/>
      <c r="AX263" s="34"/>
    </row>
    <row r="264" spans="1:51" ht="12" customHeight="1" x14ac:dyDescent="0.25">
      <c r="A264" s="709">
        <v>13</v>
      </c>
      <c r="B264" s="935" t="s">
        <v>90</v>
      </c>
      <c r="C264" s="936"/>
      <c r="D264" s="937"/>
      <c r="E264" s="938" t="s">
        <v>81</v>
      </c>
      <c r="F264" s="938"/>
      <c r="G264" s="938"/>
      <c r="H264" s="938"/>
      <c r="I264" s="938"/>
      <c r="J264" s="938"/>
      <c r="K264" s="938"/>
      <c r="L264" s="938"/>
      <c r="M264" s="938"/>
      <c r="N264" s="938"/>
      <c r="O264" s="938"/>
      <c r="P264" s="938"/>
      <c r="Q264" s="938"/>
      <c r="R264" s="938"/>
      <c r="S264" s="20"/>
      <c r="T264" s="20"/>
      <c r="U264" s="20"/>
      <c r="V264" s="20"/>
      <c r="W264" s="20"/>
      <c r="X264" s="20"/>
      <c r="Y264" s="20"/>
      <c r="Z264" s="20"/>
      <c r="AA264" s="20"/>
      <c r="AB264" s="20"/>
      <c r="AC264" s="20"/>
      <c r="AD264" s="20"/>
      <c r="AE264" s="20"/>
      <c r="AF264" s="20"/>
      <c r="AG264" s="20"/>
      <c r="AH264" s="20"/>
      <c r="AI264" s="20"/>
      <c r="AJ264" s="23"/>
      <c r="AK264" s="23"/>
      <c r="AL264" s="23"/>
      <c r="AM264" s="23"/>
      <c r="AN264" s="23"/>
      <c r="AO264" s="23"/>
      <c r="AP264" s="34"/>
      <c r="AQ264" s="34"/>
      <c r="AR264" s="23"/>
      <c r="AS264" s="23"/>
      <c r="AT264" s="23"/>
      <c r="AU264" s="23"/>
      <c r="AV264" s="23"/>
      <c r="AW264" s="23"/>
      <c r="AX264" s="34"/>
    </row>
    <row r="265" spans="1:51" ht="12" customHeight="1" x14ac:dyDescent="0.25">
      <c r="A265" s="709">
        <v>14</v>
      </c>
      <c r="B265" s="935" t="s">
        <v>356</v>
      </c>
      <c r="C265" s="936"/>
      <c r="D265" s="937"/>
      <c r="E265" s="938" t="s">
        <v>357</v>
      </c>
      <c r="F265" s="938"/>
      <c r="G265" s="938"/>
      <c r="H265" s="938"/>
      <c r="I265" s="938"/>
      <c r="J265" s="938"/>
      <c r="K265" s="938"/>
      <c r="L265" s="938"/>
      <c r="M265" s="938"/>
      <c r="N265" s="938"/>
      <c r="O265" s="938"/>
      <c r="P265" s="938"/>
      <c r="Q265" s="938"/>
      <c r="R265" s="938"/>
      <c r="S265" s="20"/>
      <c r="T265" s="20"/>
      <c r="U265" s="20"/>
      <c r="V265" s="20"/>
      <c r="W265" s="20"/>
      <c r="X265" s="20"/>
      <c r="Y265" s="20"/>
      <c r="Z265" s="20"/>
      <c r="AA265" s="20"/>
      <c r="AB265" s="20"/>
      <c r="AC265" s="20"/>
      <c r="AD265" s="20"/>
      <c r="AE265" s="20"/>
      <c r="AF265" s="20"/>
      <c r="AG265" s="20"/>
      <c r="AH265" s="20"/>
      <c r="AI265" s="20"/>
      <c r="AJ265" s="20"/>
      <c r="AK265" s="20"/>
      <c r="AL265" s="20"/>
      <c r="AM265" s="20"/>
      <c r="AN265" s="20"/>
      <c r="AO265" s="20"/>
      <c r="AP265" s="33"/>
      <c r="AQ265" s="33"/>
      <c r="AR265" s="20"/>
      <c r="AS265" s="20"/>
      <c r="AT265" s="20"/>
      <c r="AU265" s="20"/>
      <c r="AV265" s="20"/>
      <c r="AW265" s="20"/>
      <c r="AX265" s="33"/>
    </row>
    <row r="266" spans="1:51" ht="12" customHeight="1" x14ac:dyDescent="0.25">
      <c r="A266" s="25"/>
      <c r="B266" s="25"/>
      <c r="C266" s="25"/>
      <c r="D266" s="25"/>
      <c r="E266" s="25"/>
      <c r="F266" s="25"/>
      <c r="G266" s="25"/>
      <c r="H266" s="25"/>
      <c r="I266" s="25"/>
      <c r="J266" s="25"/>
      <c r="K266" s="25"/>
      <c r="L266" s="25"/>
      <c r="M266" s="25"/>
      <c r="N266" s="25"/>
      <c r="O266" s="25"/>
      <c r="P266" s="25"/>
      <c r="Q266" s="25"/>
      <c r="R266" s="140"/>
      <c r="S266" s="25"/>
      <c r="T266" s="25"/>
      <c r="U266" s="25"/>
      <c r="V266" s="25"/>
      <c r="W266" s="25"/>
      <c r="X266" s="25"/>
      <c r="Y266" s="25"/>
      <c r="Z266" s="25"/>
      <c r="AA266" s="25"/>
      <c r="AB266" s="25"/>
      <c r="AC266" s="25"/>
      <c r="AD266" s="25"/>
      <c r="AE266" s="25"/>
      <c r="AF266" s="25"/>
      <c r="AG266" s="25"/>
      <c r="AH266" s="25"/>
      <c r="AI266" s="25"/>
      <c r="AJ266" s="25"/>
      <c r="AK266" s="25"/>
      <c r="AL266" s="25"/>
      <c r="AM266" s="25"/>
      <c r="AN266" s="25"/>
      <c r="AO266" s="25"/>
      <c r="AP266" s="39"/>
      <c r="AQ266" s="39"/>
      <c r="AR266" s="25"/>
      <c r="AS266" s="25"/>
      <c r="AT266" s="25"/>
      <c r="AU266" s="25"/>
      <c r="AV266" s="25"/>
      <c r="AW266" s="25"/>
      <c r="AX266" s="39"/>
    </row>
    <row r="267" spans="1:51" ht="12" customHeight="1" x14ac:dyDescent="0.25">
      <c r="A267" s="25"/>
      <c r="B267" s="25"/>
      <c r="C267" s="25"/>
      <c r="D267" s="25"/>
      <c r="E267" s="25"/>
      <c r="F267" s="25"/>
      <c r="G267" s="25"/>
      <c r="H267" s="25"/>
      <c r="I267" s="25"/>
      <c r="J267" s="25"/>
      <c r="K267" s="25"/>
      <c r="L267" s="25"/>
      <c r="M267" s="25"/>
      <c r="N267" s="25"/>
      <c r="O267" s="25"/>
      <c r="P267" s="25"/>
      <c r="Q267" s="25"/>
      <c r="R267" s="140"/>
      <c r="S267" s="25"/>
      <c r="T267" s="25"/>
      <c r="U267" s="25"/>
      <c r="V267" s="25"/>
      <c r="W267" s="25"/>
      <c r="X267" s="25"/>
      <c r="Y267" s="25"/>
      <c r="Z267" s="25"/>
      <c r="AA267" s="25"/>
      <c r="AB267" s="25"/>
      <c r="AC267" s="25"/>
      <c r="AD267" s="25"/>
      <c r="AE267" s="25"/>
      <c r="AF267" s="25"/>
      <c r="AG267" s="25"/>
      <c r="AH267" s="25"/>
      <c r="AI267" s="25"/>
      <c r="AJ267" s="25"/>
      <c r="AK267" s="25"/>
      <c r="AL267" s="25"/>
      <c r="AM267" s="25"/>
      <c r="AN267" s="25"/>
      <c r="AO267" s="25"/>
      <c r="AP267" s="39"/>
      <c r="AQ267" s="39"/>
      <c r="AR267" s="25"/>
      <c r="AS267" s="25"/>
      <c r="AT267" s="25"/>
      <c r="AU267" s="25"/>
      <c r="AV267" s="25"/>
      <c r="AW267" s="25"/>
      <c r="AX267" s="39"/>
    </row>
    <row r="268" spans="1:51" ht="12" customHeight="1" x14ac:dyDescent="0.25">
      <c r="A268" s="25"/>
      <c r="B268" s="25"/>
      <c r="C268" s="25"/>
      <c r="D268" s="25"/>
      <c r="E268" s="26"/>
      <c r="F268" s="26"/>
      <c r="G268" s="26"/>
      <c r="H268" s="26"/>
      <c r="I268" s="26"/>
      <c r="J268" s="26"/>
      <c r="K268" s="26"/>
      <c r="L268" s="26"/>
      <c r="M268" s="26"/>
      <c r="N268" s="26"/>
      <c r="O268" s="26"/>
      <c r="P268" s="26"/>
      <c r="Q268" s="26"/>
      <c r="R268" s="140"/>
      <c r="S268" s="26"/>
      <c r="T268" s="26"/>
      <c r="U268" s="26"/>
      <c r="V268" s="26"/>
      <c r="W268" s="26"/>
      <c r="X268" s="26"/>
      <c r="Y268" s="26"/>
      <c r="Z268" s="26"/>
      <c r="AA268" s="26"/>
      <c r="AB268" s="26"/>
      <c r="AC268" s="26"/>
      <c r="AD268" s="26"/>
      <c r="AE268" s="25"/>
      <c r="AF268" s="25"/>
      <c r="AG268" s="25"/>
      <c r="AH268" s="25"/>
      <c r="AI268" s="25"/>
      <c r="AJ268" s="25"/>
      <c r="AK268" s="25"/>
      <c r="AL268" s="25"/>
      <c r="AM268" s="25"/>
      <c r="AN268" s="25"/>
      <c r="AO268" s="25"/>
      <c r="AP268" s="39"/>
      <c r="AQ268" s="39"/>
      <c r="AR268" s="25"/>
      <c r="AS268" s="25"/>
      <c r="AT268" s="25"/>
      <c r="AU268" s="25"/>
      <c r="AV268" s="25"/>
      <c r="AW268" s="25"/>
      <c r="AX268" s="39"/>
    </row>
    <row r="269" spans="1:51" ht="12" customHeight="1" x14ac:dyDescent="0.25">
      <c r="A269" s="25"/>
      <c r="B269" s="25"/>
      <c r="C269" s="25"/>
      <c r="D269" s="25"/>
      <c r="E269" s="27"/>
      <c r="F269" s="27"/>
      <c r="G269" s="27"/>
      <c r="H269" s="27"/>
      <c r="I269" s="27"/>
      <c r="J269" s="27"/>
      <c r="K269" s="27"/>
      <c r="L269" s="27"/>
      <c r="M269" s="27"/>
      <c r="N269" s="27"/>
      <c r="O269" s="27"/>
      <c r="P269" s="27"/>
      <c r="Q269" s="27"/>
      <c r="R269" s="140"/>
      <c r="S269" s="25"/>
      <c r="T269" s="25"/>
      <c r="U269" s="25"/>
      <c r="V269" s="25"/>
      <c r="W269" s="25"/>
      <c r="X269" s="25"/>
      <c r="Y269" s="25"/>
      <c r="Z269" s="25"/>
      <c r="AA269" s="25"/>
      <c r="AB269" s="25"/>
      <c r="AC269" s="25"/>
      <c r="AD269" s="25"/>
      <c r="AE269" s="25"/>
      <c r="AF269" s="25"/>
      <c r="AG269" s="25"/>
      <c r="AH269" s="25"/>
      <c r="AI269" s="25"/>
      <c r="AJ269" s="25"/>
      <c r="AK269" s="25"/>
      <c r="AL269" s="25"/>
      <c r="AM269" s="25"/>
      <c r="AN269" s="25"/>
      <c r="AO269" s="25"/>
      <c r="AP269" s="39"/>
      <c r="AQ269" s="39"/>
      <c r="AR269" s="25"/>
      <c r="AS269" s="25"/>
      <c r="AT269" s="25"/>
      <c r="AU269" s="25"/>
      <c r="AV269" s="25"/>
      <c r="AW269" s="25"/>
      <c r="AX269" s="39"/>
    </row>
    <row r="270" spans="1:51" ht="12" customHeight="1" x14ac:dyDescent="0.25">
      <c r="A270" s="25"/>
      <c r="B270" s="25"/>
      <c r="C270" s="25"/>
      <c r="D270" s="25"/>
      <c r="E270" s="25"/>
      <c r="F270" s="25"/>
      <c r="G270" s="25"/>
      <c r="H270" s="25"/>
      <c r="I270" s="25"/>
      <c r="J270" s="25"/>
      <c r="K270" s="25"/>
      <c r="L270" s="25"/>
      <c r="M270" s="25"/>
      <c r="N270" s="25"/>
      <c r="O270" s="25"/>
      <c r="P270" s="25"/>
      <c r="Q270" s="25"/>
      <c r="R270" s="140"/>
      <c r="S270" s="25"/>
      <c r="T270" s="25"/>
      <c r="U270" s="25"/>
      <c r="V270" s="25"/>
      <c r="W270" s="25"/>
      <c r="X270" s="25"/>
      <c r="Y270" s="25"/>
      <c r="Z270" s="25"/>
      <c r="AA270" s="25"/>
      <c r="AB270" s="25"/>
      <c r="AC270" s="25"/>
      <c r="AD270" s="25"/>
      <c r="AE270" s="25"/>
      <c r="AF270" s="25"/>
      <c r="AG270" s="25"/>
      <c r="AH270" s="25"/>
      <c r="AI270" s="25"/>
      <c r="AJ270" s="25"/>
      <c r="AK270" s="25"/>
      <c r="AL270" s="25"/>
      <c r="AM270" s="25"/>
      <c r="AN270" s="25"/>
      <c r="AO270" s="25"/>
      <c r="AP270" s="39"/>
      <c r="AQ270" s="39"/>
      <c r="AR270" s="25"/>
      <c r="AS270" s="25"/>
      <c r="AT270" s="25"/>
      <c r="AU270" s="25"/>
      <c r="AV270" s="25"/>
      <c r="AW270" s="25"/>
      <c r="AX270" s="39"/>
    </row>
    <row r="271" spans="1:51" ht="12" customHeight="1" x14ac:dyDescent="0.25">
      <c r="A271" s="25"/>
      <c r="B271" s="25"/>
      <c r="C271" s="25"/>
      <c r="D271" s="25"/>
      <c r="E271" s="26"/>
      <c r="F271" s="26"/>
      <c r="G271" s="26"/>
      <c r="H271" s="26"/>
      <c r="I271" s="26"/>
      <c r="J271" s="26"/>
      <c r="K271" s="26"/>
      <c r="L271" s="26"/>
      <c r="M271" s="26"/>
      <c r="N271" s="26"/>
      <c r="O271" s="26"/>
      <c r="P271" s="26"/>
      <c r="Q271" s="26"/>
      <c r="R271" s="140"/>
      <c r="S271" s="26"/>
      <c r="T271" s="26"/>
      <c r="U271" s="26"/>
      <c r="V271" s="26"/>
      <c r="W271" s="26"/>
      <c r="X271" s="26"/>
      <c r="Y271" s="26"/>
      <c r="Z271" s="26"/>
      <c r="AA271" s="26"/>
      <c r="AB271" s="26"/>
      <c r="AC271" s="26"/>
      <c r="AD271" s="26"/>
      <c r="AE271" s="25"/>
      <c r="AF271" s="25"/>
      <c r="AG271" s="25"/>
      <c r="AH271" s="25"/>
      <c r="AI271" s="25"/>
      <c r="AJ271" s="25"/>
      <c r="AK271" s="25"/>
      <c r="AL271" s="25"/>
      <c r="AM271" s="25"/>
      <c r="AN271" s="25"/>
      <c r="AO271" s="25"/>
      <c r="AP271" s="39"/>
      <c r="AQ271" s="39"/>
      <c r="AR271" s="25"/>
      <c r="AS271" s="25"/>
      <c r="AT271" s="25"/>
      <c r="AU271" s="25"/>
      <c r="AV271" s="25"/>
      <c r="AW271" s="25"/>
      <c r="AX271" s="39"/>
    </row>
    <row r="272" spans="1:51" ht="12" customHeight="1" x14ac:dyDescent="0.25">
      <c r="A272" s="25"/>
      <c r="B272" s="25"/>
      <c r="C272" s="25"/>
      <c r="D272" s="25"/>
      <c r="E272" s="25"/>
      <c r="F272" s="25"/>
      <c r="G272" s="25"/>
      <c r="H272" s="25"/>
      <c r="I272" s="25"/>
      <c r="J272" s="25"/>
      <c r="K272" s="25"/>
      <c r="L272" s="25"/>
      <c r="M272" s="25"/>
      <c r="N272" s="25"/>
      <c r="O272" s="25"/>
      <c r="P272" s="25"/>
      <c r="Q272" s="25"/>
      <c r="R272" s="140"/>
      <c r="S272" s="25"/>
      <c r="T272" s="25"/>
      <c r="U272" s="25"/>
      <c r="V272" s="25"/>
      <c r="W272" s="25"/>
      <c r="X272" s="25"/>
      <c r="Y272" s="25"/>
      <c r="Z272" s="25"/>
      <c r="AA272" s="25"/>
      <c r="AB272" s="25"/>
      <c r="AC272" s="25"/>
      <c r="AD272" s="25"/>
      <c r="AE272" s="25"/>
      <c r="AF272" s="25"/>
      <c r="AG272" s="25"/>
      <c r="AH272" s="25"/>
      <c r="AI272" s="25"/>
      <c r="AJ272" s="25"/>
      <c r="AK272" s="25"/>
      <c r="AL272" s="25"/>
      <c r="AM272" s="25"/>
      <c r="AN272" s="25"/>
      <c r="AO272" s="25"/>
      <c r="AP272" s="39"/>
      <c r="AQ272" s="39"/>
      <c r="AR272" s="25"/>
      <c r="AS272" s="25"/>
      <c r="AT272" s="25"/>
      <c r="AU272" s="25"/>
      <c r="AV272" s="25"/>
      <c r="AW272" s="25"/>
      <c r="AX272" s="39"/>
    </row>
    <row r="273" spans="1:50" ht="12" customHeight="1" x14ac:dyDescent="0.25">
      <c r="A273" s="25"/>
      <c r="B273" s="25"/>
      <c r="C273" s="25"/>
      <c r="D273" s="25"/>
      <c r="E273" s="25"/>
      <c r="F273" s="25"/>
      <c r="G273" s="25"/>
      <c r="H273" s="25"/>
      <c r="I273" s="25"/>
      <c r="J273" s="25"/>
      <c r="K273" s="25"/>
      <c r="L273" s="25"/>
      <c r="M273" s="25"/>
      <c r="N273" s="25"/>
      <c r="O273" s="25"/>
      <c r="P273" s="25"/>
      <c r="Q273" s="25"/>
      <c r="R273" s="140"/>
      <c r="S273" s="25"/>
      <c r="T273" s="25"/>
      <c r="U273" s="25"/>
      <c r="V273" s="25"/>
      <c r="W273" s="25"/>
      <c r="X273" s="25"/>
      <c r="Y273" s="25"/>
      <c r="Z273" s="25"/>
      <c r="AA273" s="25"/>
      <c r="AB273" s="25"/>
      <c r="AC273" s="25"/>
      <c r="AD273" s="25"/>
      <c r="AE273" s="25"/>
      <c r="AF273" s="25"/>
      <c r="AG273" s="25"/>
      <c r="AH273" s="25"/>
      <c r="AI273" s="25"/>
      <c r="AJ273" s="25"/>
      <c r="AK273" s="25"/>
      <c r="AL273" s="25"/>
      <c r="AM273" s="25"/>
      <c r="AN273" s="25"/>
      <c r="AO273" s="25"/>
      <c r="AP273" s="39"/>
      <c r="AQ273" s="39"/>
      <c r="AR273" s="25"/>
      <c r="AS273" s="25"/>
      <c r="AT273" s="25"/>
      <c r="AU273" s="25"/>
      <c r="AV273" s="25"/>
      <c r="AW273" s="25"/>
      <c r="AX273" s="39"/>
    </row>
    <row r="274" spans="1:50" ht="12" customHeight="1" x14ac:dyDescent="0.25">
      <c r="A274" s="25"/>
      <c r="B274" s="25"/>
      <c r="C274" s="25"/>
      <c r="D274" s="25"/>
      <c r="E274" s="25"/>
      <c r="F274" s="25"/>
      <c r="G274" s="25"/>
      <c r="H274" s="25"/>
      <c r="I274" s="25"/>
      <c r="J274" s="25"/>
      <c r="K274" s="25"/>
      <c r="L274" s="25"/>
      <c r="M274" s="25"/>
      <c r="N274" s="25"/>
      <c r="O274" s="25"/>
      <c r="P274" s="25"/>
      <c r="Q274" s="25"/>
      <c r="R274" s="140"/>
      <c r="S274" s="25"/>
      <c r="T274" s="25"/>
      <c r="U274" s="25"/>
      <c r="V274" s="25"/>
      <c r="W274" s="25"/>
      <c r="X274" s="25"/>
      <c r="Y274" s="25"/>
      <c r="Z274" s="25"/>
      <c r="AA274" s="25"/>
      <c r="AB274" s="25"/>
      <c r="AC274" s="25"/>
      <c r="AD274" s="25"/>
      <c r="AE274" s="25"/>
      <c r="AF274" s="25"/>
      <c r="AG274" s="25"/>
      <c r="AH274" s="25"/>
      <c r="AI274" s="25"/>
      <c r="AJ274" s="25"/>
      <c r="AK274" s="25"/>
      <c r="AL274" s="25"/>
      <c r="AM274" s="25"/>
      <c r="AN274" s="25"/>
      <c r="AO274" s="25"/>
      <c r="AP274" s="39"/>
      <c r="AQ274" s="39"/>
      <c r="AR274" s="25"/>
      <c r="AS274" s="25"/>
      <c r="AT274" s="25"/>
      <c r="AU274" s="25"/>
      <c r="AV274" s="25"/>
      <c r="AW274" s="25"/>
      <c r="AX274" s="39"/>
    </row>
    <row r="275" spans="1:50" ht="12" customHeight="1" x14ac:dyDescent="0.25">
      <c r="A275" s="25"/>
      <c r="B275" s="25"/>
      <c r="C275" s="25"/>
      <c r="D275" s="25"/>
      <c r="E275" s="25"/>
      <c r="F275" s="25"/>
      <c r="G275" s="25"/>
      <c r="H275" s="25"/>
      <c r="I275" s="25"/>
      <c r="J275" s="25"/>
      <c r="K275" s="25"/>
      <c r="L275" s="25"/>
      <c r="M275" s="25"/>
      <c r="N275" s="25"/>
      <c r="O275" s="25"/>
      <c r="P275" s="25"/>
      <c r="Q275" s="25"/>
      <c r="R275" s="140"/>
      <c r="S275" s="25"/>
      <c r="T275" s="25"/>
      <c r="U275" s="25"/>
      <c r="V275" s="25"/>
      <c r="W275" s="25"/>
      <c r="X275" s="25"/>
      <c r="Y275" s="25"/>
      <c r="Z275" s="25"/>
      <c r="AA275" s="25"/>
      <c r="AB275" s="25"/>
      <c r="AC275" s="25"/>
      <c r="AD275" s="25"/>
      <c r="AE275" s="25"/>
      <c r="AF275" s="25"/>
      <c r="AG275" s="25"/>
      <c r="AH275" s="25"/>
      <c r="AI275" s="25"/>
      <c r="AJ275" s="25"/>
      <c r="AK275" s="25"/>
      <c r="AL275" s="25"/>
      <c r="AM275" s="25"/>
      <c r="AN275" s="25"/>
      <c r="AO275" s="25"/>
      <c r="AP275" s="39"/>
      <c r="AQ275" s="39"/>
      <c r="AR275" s="25"/>
      <c r="AS275" s="25"/>
      <c r="AT275" s="25"/>
      <c r="AU275" s="25"/>
      <c r="AV275" s="25"/>
      <c r="AW275" s="25"/>
      <c r="AX275" s="39"/>
    </row>
    <row r="276" spans="1:50" ht="12" customHeight="1" x14ac:dyDescent="0.25">
      <c r="A276" s="25"/>
      <c r="B276" s="25"/>
      <c r="C276" s="25"/>
      <c r="D276" s="25"/>
      <c r="E276" s="25"/>
      <c r="F276" s="25"/>
      <c r="G276" s="25"/>
      <c r="H276" s="25"/>
      <c r="I276" s="25"/>
      <c r="J276" s="25"/>
      <c r="K276" s="25"/>
      <c r="L276" s="25"/>
      <c r="M276" s="25"/>
      <c r="N276" s="25"/>
      <c r="O276" s="25"/>
      <c r="P276" s="25"/>
      <c r="Q276" s="25"/>
      <c r="R276" s="140"/>
      <c r="S276" s="25"/>
      <c r="T276" s="25"/>
      <c r="U276" s="25"/>
      <c r="V276" s="25"/>
      <c r="W276" s="25"/>
      <c r="X276" s="25"/>
      <c r="Y276" s="25"/>
      <c r="Z276" s="25"/>
      <c r="AA276" s="25"/>
      <c r="AB276" s="25"/>
      <c r="AC276" s="25"/>
      <c r="AD276" s="25"/>
      <c r="AE276" s="25"/>
      <c r="AF276" s="25"/>
      <c r="AG276" s="25"/>
      <c r="AH276" s="25"/>
      <c r="AI276" s="25"/>
      <c r="AJ276" s="25"/>
      <c r="AK276" s="25"/>
      <c r="AL276" s="25"/>
      <c r="AM276" s="25"/>
      <c r="AN276" s="25"/>
      <c r="AO276" s="25"/>
      <c r="AP276" s="39"/>
      <c r="AQ276" s="39"/>
      <c r="AR276" s="25"/>
      <c r="AS276" s="25"/>
      <c r="AT276" s="25"/>
      <c r="AU276" s="25"/>
      <c r="AV276" s="25"/>
      <c r="AW276" s="25"/>
      <c r="AX276" s="39"/>
    </row>
    <row r="277" spans="1:50" ht="12" customHeight="1" x14ac:dyDescent="0.25">
      <c r="A277" s="25"/>
      <c r="B277" s="25"/>
      <c r="C277" s="25"/>
      <c r="D277" s="25"/>
      <c r="E277" s="25"/>
      <c r="F277" s="25"/>
      <c r="G277" s="25"/>
      <c r="H277" s="25"/>
      <c r="I277" s="25"/>
      <c r="J277" s="25"/>
      <c r="K277" s="25"/>
      <c r="L277" s="25"/>
      <c r="M277" s="25"/>
      <c r="N277" s="25"/>
      <c r="O277" s="25"/>
      <c r="P277" s="25"/>
      <c r="Q277" s="25"/>
      <c r="R277" s="140"/>
      <c r="S277" s="25"/>
      <c r="T277" s="25"/>
      <c r="U277" s="25"/>
      <c r="V277" s="25"/>
      <c r="W277" s="25"/>
      <c r="X277" s="25"/>
      <c r="Y277" s="25"/>
      <c r="Z277" s="25"/>
      <c r="AA277" s="25"/>
      <c r="AB277" s="25"/>
      <c r="AC277" s="25"/>
      <c r="AD277" s="25"/>
      <c r="AE277" s="25"/>
      <c r="AF277" s="25"/>
      <c r="AG277" s="25"/>
      <c r="AH277" s="25"/>
      <c r="AI277" s="25"/>
      <c r="AJ277" s="25"/>
      <c r="AK277" s="25"/>
      <c r="AL277" s="25"/>
      <c r="AM277" s="25"/>
      <c r="AN277" s="25"/>
      <c r="AO277" s="25"/>
      <c r="AP277" s="39"/>
      <c r="AQ277" s="39"/>
      <c r="AR277" s="25"/>
      <c r="AS277" s="25"/>
      <c r="AT277" s="25"/>
      <c r="AU277" s="25"/>
      <c r="AV277" s="25"/>
      <c r="AW277" s="25"/>
      <c r="AX277" s="39"/>
    </row>
    <row r="278" spans="1:50" ht="12" customHeight="1" x14ac:dyDescent="0.25">
      <c r="A278" s="25"/>
      <c r="B278" s="25"/>
      <c r="C278" s="25"/>
      <c r="D278" s="25"/>
      <c r="E278" s="25"/>
      <c r="F278" s="25"/>
      <c r="G278" s="25"/>
      <c r="H278" s="25"/>
      <c r="I278" s="25"/>
      <c r="J278" s="25"/>
      <c r="K278" s="25"/>
      <c r="L278" s="25"/>
      <c r="M278" s="25"/>
      <c r="N278" s="25"/>
      <c r="O278" s="25"/>
      <c r="P278" s="25"/>
      <c r="Q278" s="25"/>
      <c r="R278" s="140"/>
      <c r="S278" s="25"/>
      <c r="T278" s="25"/>
      <c r="U278" s="25"/>
      <c r="V278" s="25"/>
      <c r="W278" s="25"/>
      <c r="X278" s="25"/>
      <c r="Y278" s="25"/>
      <c r="Z278" s="25"/>
      <c r="AA278" s="25"/>
      <c r="AB278" s="25"/>
      <c r="AC278" s="25"/>
      <c r="AD278" s="25"/>
      <c r="AE278" s="25"/>
      <c r="AF278" s="25"/>
      <c r="AG278" s="25"/>
      <c r="AH278" s="25"/>
      <c r="AI278" s="25"/>
      <c r="AJ278" s="25"/>
      <c r="AK278" s="25"/>
      <c r="AL278" s="25"/>
      <c r="AM278" s="25"/>
      <c r="AN278" s="25"/>
      <c r="AO278" s="25"/>
      <c r="AP278" s="39"/>
      <c r="AQ278" s="39"/>
      <c r="AR278" s="25"/>
      <c r="AS278" s="25"/>
      <c r="AT278" s="25"/>
      <c r="AU278" s="25"/>
      <c r="AV278" s="25"/>
      <c r="AW278" s="25"/>
      <c r="AX278" s="39"/>
    </row>
    <row r="279" spans="1:50" ht="12" customHeight="1" x14ac:dyDescent="0.25">
      <c r="R279" s="140"/>
      <c r="S279" s="25"/>
      <c r="T279" s="25"/>
      <c r="U279" s="25"/>
      <c r="V279" s="25"/>
      <c r="W279" s="25"/>
      <c r="X279" s="25"/>
      <c r="Y279" s="25"/>
      <c r="Z279" s="25"/>
      <c r="AA279" s="25"/>
      <c r="AB279" s="25"/>
      <c r="AC279" s="25"/>
      <c r="AD279" s="25"/>
    </row>
    <row r="280" spans="1:50" ht="12" customHeight="1" x14ac:dyDescent="0.25">
      <c r="R280" s="140"/>
      <c r="S280" s="25"/>
      <c r="T280" s="25"/>
      <c r="U280" s="25"/>
      <c r="V280" s="25"/>
      <c r="W280" s="25"/>
      <c r="X280" s="25"/>
      <c r="Y280" s="25"/>
      <c r="Z280" s="25"/>
      <c r="AA280" s="25"/>
      <c r="AB280" s="25"/>
      <c r="AC280" s="25"/>
      <c r="AD280" s="25"/>
    </row>
    <row r="281" spans="1:50" ht="12" customHeight="1" x14ac:dyDescent="0.25">
      <c r="R281" s="140"/>
      <c r="S281" s="25"/>
      <c r="T281" s="25"/>
      <c r="U281" s="25"/>
      <c r="V281" s="25"/>
      <c r="W281" s="25"/>
      <c r="X281" s="25"/>
      <c r="Y281" s="25"/>
      <c r="Z281" s="25"/>
      <c r="AA281" s="25"/>
      <c r="AB281" s="25"/>
      <c r="AC281" s="25"/>
      <c r="AD281" s="25"/>
    </row>
    <row r="282" spans="1:50" ht="12" customHeight="1" x14ac:dyDescent="0.25">
      <c r="R282" s="140"/>
      <c r="S282" s="25"/>
      <c r="T282" s="25"/>
      <c r="U282" s="25"/>
      <c r="V282" s="25"/>
      <c r="W282" s="25"/>
      <c r="X282" s="25"/>
      <c r="Y282" s="25"/>
      <c r="Z282" s="25"/>
      <c r="AA282" s="25"/>
      <c r="AB282" s="25"/>
      <c r="AC282" s="25"/>
      <c r="AD282" s="25"/>
    </row>
    <row r="283" spans="1:50" ht="12" customHeight="1" x14ac:dyDescent="0.25">
      <c r="R283" s="140"/>
      <c r="S283" s="25"/>
      <c r="T283" s="25"/>
      <c r="U283" s="25"/>
      <c r="V283" s="25"/>
      <c r="W283" s="25"/>
      <c r="X283" s="25"/>
      <c r="Y283" s="25"/>
      <c r="Z283" s="25"/>
      <c r="AA283" s="25"/>
      <c r="AB283" s="25"/>
      <c r="AC283" s="25"/>
      <c r="AD283" s="25"/>
    </row>
    <row r="284" spans="1:50" ht="12" customHeight="1" x14ac:dyDescent="0.25">
      <c r="R284" s="140"/>
      <c r="S284" s="25"/>
      <c r="T284" s="25"/>
      <c r="U284" s="25"/>
      <c r="V284" s="25"/>
      <c r="W284" s="25"/>
      <c r="X284" s="25"/>
      <c r="Y284" s="25"/>
      <c r="Z284" s="25"/>
      <c r="AA284" s="25"/>
      <c r="AB284" s="25"/>
      <c r="AC284" s="25"/>
      <c r="AD284" s="25"/>
    </row>
    <row r="285" spans="1:50" ht="12" customHeight="1" x14ac:dyDescent="0.25">
      <c r="R285" s="140"/>
      <c r="S285" s="25"/>
      <c r="T285" s="25"/>
      <c r="U285" s="25"/>
      <c r="V285" s="25"/>
      <c r="W285" s="25"/>
      <c r="X285" s="25"/>
      <c r="Y285" s="25"/>
      <c r="Z285" s="25"/>
      <c r="AA285" s="25"/>
      <c r="AB285" s="25"/>
      <c r="AC285" s="25"/>
      <c r="AD285" s="25"/>
    </row>
    <row r="286" spans="1:50" ht="12" customHeight="1" x14ac:dyDescent="0.25">
      <c r="R286" s="140"/>
      <c r="S286" s="25"/>
      <c r="T286" s="25"/>
      <c r="U286" s="25"/>
      <c r="V286" s="25"/>
      <c r="W286" s="25"/>
      <c r="X286" s="25"/>
      <c r="Y286" s="25"/>
      <c r="Z286" s="25"/>
      <c r="AA286" s="25"/>
      <c r="AB286" s="25"/>
      <c r="AC286" s="25"/>
      <c r="AD286" s="25"/>
    </row>
    <row r="287" spans="1:50" ht="12" customHeight="1" x14ac:dyDescent="0.25">
      <c r="R287" s="140"/>
      <c r="S287" s="25"/>
      <c r="T287" s="25"/>
      <c r="U287" s="25"/>
      <c r="V287" s="25"/>
      <c r="W287" s="25"/>
      <c r="X287" s="25"/>
      <c r="Y287" s="25"/>
      <c r="Z287" s="25"/>
      <c r="AA287" s="25"/>
      <c r="AB287" s="25"/>
      <c r="AC287" s="25"/>
      <c r="AD287" s="25"/>
      <c r="AP287"/>
      <c r="AQ287"/>
      <c r="AX287"/>
    </row>
    <row r="288" spans="1:50" ht="12" customHeight="1" x14ac:dyDescent="0.25">
      <c r="R288" s="140"/>
      <c r="S288" s="25"/>
      <c r="T288" s="25"/>
      <c r="U288" s="25"/>
      <c r="V288" s="25"/>
      <c r="W288" s="25"/>
      <c r="X288" s="25"/>
      <c r="Y288" s="25"/>
      <c r="Z288" s="25"/>
      <c r="AA288" s="25"/>
      <c r="AB288" s="25"/>
      <c r="AC288" s="25"/>
      <c r="AD288" s="25"/>
      <c r="AP288"/>
      <c r="AQ288"/>
      <c r="AX288"/>
    </row>
    <row r="289" spans="18:50" ht="12" customHeight="1" x14ac:dyDescent="0.25">
      <c r="R289" s="140"/>
      <c r="S289" s="25"/>
      <c r="T289" s="25"/>
      <c r="U289" s="25"/>
      <c r="V289" s="25"/>
      <c r="W289" s="25"/>
      <c r="X289" s="25"/>
      <c r="Y289" s="25"/>
      <c r="Z289" s="25"/>
      <c r="AA289" s="25"/>
      <c r="AB289" s="25"/>
      <c r="AC289" s="25"/>
      <c r="AD289" s="25"/>
      <c r="AP289"/>
      <c r="AQ289"/>
      <c r="AX289"/>
    </row>
    <row r="290" spans="18:50" ht="12" customHeight="1" x14ac:dyDescent="0.25">
      <c r="R290" s="140"/>
      <c r="S290" s="25"/>
      <c r="T290" s="25"/>
      <c r="U290" s="25"/>
      <c r="V290" s="25"/>
      <c r="W290" s="25"/>
      <c r="X290" s="25"/>
      <c r="Y290" s="25"/>
      <c r="Z290" s="25"/>
      <c r="AA290" s="25"/>
      <c r="AB290" s="25"/>
      <c r="AC290" s="25"/>
      <c r="AD290" s="25"/>
      <c r="AP290"/>
      <c r="AQ290"/>
      <c r="AX290"/>
    </row>
    <row r="291" spans="18:50" ht="12" customHeight="1" x14ac:dyDescent="0.25">
      <c r="R291" s="140"/>
      <c r="S291" s="25"/>
      <c r="T291" s="25"/>
      <c r="U291" s="25"/>
      <c r="V291" s="25"/>
      <c r="W291" s="25"/>
      <c r="X291" s="25"/>
      <c r="Y291" s="25"/>
      <c r="Z291" s="25"/>
      <c r="AA291" s="25"/>
      <c r="AB291" s="25"/>
      <c r="AC291" s="25"/>
      <c r="AD291" s="25"/>
      <c r="AP291"/>
      <c r="AQ291"/>
      <c r="AX291"/>
    </row>
    <row r="292" spans="18:50" ht="12" customHeight="1" x14ac:dyDescent="0.25">
      <c r="R292" s="140"/>
      <c r="S292" s="25"/>
      <c r="T292" s="25"/>
      <c r="U292" s="25"/>
      <c r="V292" s="25"/>
      <c r="W292" s="25"/>
      <c r="X292" s="25"/>
      <c r="Y292" s="25"/>
      <c r="Z292" s="25"/>
      <c r="AA292" s="25"/>
      <c r="AB292" s="25"/>
      <c r="AC292" s="25"/>
      <c r="AD292" s="25"/>
      <c r="AP292"/>
      <c r="AQ292"/>
      <c r="AX292"/>
    </row>
    <row r="293" spans="18:50" ht="12" customHeight="1" x14ac:dyDescent="0.25">
      <c r="R293" s="140"/>
      <c r="S293" s="25"/>
      <c r="T293" s="25"/>
      <c r="U293" s="25"/>
      <c r="V293" s="25"/>
      <c r="W293" s="25"/>
      <c r="X293" s="25"/>
      <c r="Y293" s="25"/>
      <c r="Z293" s="25"/>
      <c r="AA293" s="25"/>
      <c r="AB293" s="25"/>
      <c r="AC293" s="25"/>
      <c r="AD293" s="25"/>
      <c r="AP293"/>
      <c r="AQ293"/>
      <c r="AX293"/>
    </row>
    <row r="294" spans="18:50" ht="12" customHeight="1" x14ac:dyDescent="0.25">
      <c r="R294" s="140"/>
      <c r="S294" s="25"/>
      <c r="T294" s="25"/>
      <c r="U294" s="25"/>
      <c r="V294" s="25"/>
      <c r="W294" s="25"/>
      <c r="X294" s="25"/>
      <c r="Y294" s="25"/>
      <c r="Z294" s="25"/>
      <c r="AA294" s="25"/>
      <c r="AB294" s="25"/>
      <c r="AC294" s="25"/>
      <c r="AD294" s="25"/>
      <c r="AP294"/>
      <c r="AQ294"/>
      <c r="AX294"/>
    </row>
    <row r="295" spans="18:50" ht="12" customHeight="1" x14ac:dyDescent="0.25">
      <c r="R295" s="140"/>
      <c r="S295" s="25"/>
      <c r="T295" s="25"/>
      <c r="U295" s="25"/>
      <c r="V295" s="25"/>
      <c r="W295" s="25"/>
      <c r="X295" s="25"/>
      <c r="Y295" s="25"/>
      <c r="Z295" s="25"/>
      <c r="AA295" s="25"/>
      <c r="AB295" s="25"/>
      <c r="AC295" s="25"/>
      <c r="AD295" s="25"/>
      <c r="AP295"/>
      <c r="AQ295"/>
      <c r="AX295"/>
    </row>
    <row r="296" spans="18:50" ht="12" customHeight="1" x14ac:dyDescent="0.25">
      <c r="R296" s="140"/>
      <c r="S296" s="25"/>
      <c r="T296" s="25"/>
      <c r="U296" s="25"/>
      <c r="V296" s="25"/>
      <c r="W296" s="25"/>
      <c r="X296" s="25"/>
      <c r="Y296" s="25"/>
      <c r="Z296" s="25"/>
      <c r="AA296" s="25"/>
      <c r="AB296" s="25"/>
      <c r="AC296" s="25"/>
      <c r="AD296" s="25"/>
      <c r="AP296"/>
      <c r="AQ296"/>
      <c r="AX296"/>
    </row>
    <row r="297" spans="18:50" ht="12" customHeight="1" x14ac:dyDescent="0.25">
      <c r="R297" s="140"/>
      <c r="S297" s="25"/>
      <c r="T297" s="25"/>
      <c r="U297" s="25"/>
      <c r="V297" s="25"/>
      <c r="W297" s="25"/>
      <c r="X297" s="25"/>
      <c r="Y297" s="25"/>
      <c r="Z297" s="25"/>
      <c r="AA297" s="25"/>
      <c r="AB297" s="25"/>
      <c r="AC297" s="25"/>
      <c r="AD297" s="25"/>
      <c r="AP297"/>
      <c r="AQ297"/>
      <c r="AX297"/>
    </row>
    <row r="298" spans="18:50" ht="12" customHeight="1" x14ac:dyDescent="0.25">
      <c r="R298" s="140"/>
      <c r="S298" s="25"/>
      <c r="T298" s="25"/>
      <c r="U298" s="25"/>
      <c r="V298" s="25"/>
      <c r="W298" s="25"/>
      <c r="X298" s="25"/>
      <c r="Y298" s="25"/>
      <c r="Z298" s="25"/>
      <c r="AA298" s="25"/>
      <c r="AB298" s="25"/>
      <c r="AC298" s="25"/>
      <c r="AD298" s="25"/>
      <c r="AP298"/>
      <c r="AQ298"/>
      <c r="AX298"/>
    </row>
    <row r="299" spans="18:50" ht="12" customHeight="1" x14ac:dyDescent="0.25">
      <c r="R299" s="140"/>
      <c r="S299" s="25"/>
      <c r="T299" s="25"/>
      <c r="U299" s="25"/>
      <c r="V299" s="25"/>
      <c r="W299" s="25"/>
      <c r="X299" s="25"/>
      <c r="Y299" s="25"/>
      <c r="Z299" s="25"/>
      <c r="AA299" s="25"/>
      <c r="AB299" s="25"/>
      <c r="AC299" s="25"/>
      <c r="AD299" s="25"/>
      <c r="AP299"/>
      <c r="AQ299"/>
      <c r="AX299"/>
    </row>
    <row r="300" spans="18:50" ht="12" customHeight="1" x14ac:dyDescent="0.25">
      <c r="R300" s="140"/>
      <c r="S300" s="25"/>
      <c r="T300" s="25"/>
      <c r="U300" s="25"/>
      <c r="V300" s="25"/>
      <c r="W300" s="25"/>
      <c r="X300" s="25"/>
      <c r="Y300" s="25"/>
      <c r="Z300" s="25"/>
      <c r="AA300" s="25"/>
      <c r="AB300" s="25"/>
      <c r="AC300" s="25"/>
      <c r="AD300" s="25"/>
      <c r="AP300"/>
      <c r="AQ300"/>
      <c r="AX300"/>
    </row>
    <row r="301" spans="18:50" ht="12" customHeight="1" x14ac:dyDescent="0.25">
      <c r="R301" s="140"/>
      <c r="S301" s="25"/>
      <c r="T301" s="25"/>
      <c r="U301" s="25"/>
      <c r="V301" s="25"/>
      <c r="W301" s="25"/>
      <c r="X301" s="25"/>
      <c r="Y301" s="25"/>
      <c r="Z301" s="25"/>
      <c r="AA301" s="25"/>
      <c r="AB301" s="25"/>
      <c r="AC301" s="25"/>
      <c r="AD301" s="25"/>
      <c r="AP301"/>
      <c r="AQ301"/>
      <c r="AX301"/>
    </row>
    <row r="302" spans="18:50" ht="12" customHeight="1" x14ac:dyDescent="0.25">
      <c r="R302" s="140"/>
      <c r="S302" s="25"/>
      <c r="T302" s="25"/>
      <c r="U302" s="25"/>
      <c r="V302" s="25"/>
      <c r="W302" s="25"/>
      <c r="X302" s="25"/>
      <c r="Y302" s="25"/>
      <c r="Z302" s="25"/>
      <c r="AA302" s="25"/>
      <c r="AB302" s="25"/>
      <c r="AC302" s="25"/>
      <c r="AD302" s="25"/>
      <c r="AP302"/>
      <c r="AQ302"/>
      <c r="AX302"/>
    </row>
    <row r="303" spans="18:50" ht="12" customHeight="1" x14ac:dyDescent="0.25">
      <c r="R303" s="140"/>
      <c r="S303" s="25"/>
      <c r="T303" s="25"/>
      <c r="U303" s="25"/>
      <c r="V303" s="25"/>
      <c r="W303" s="25"/>
      <c r="X303" s="25"/>
      <c r="Y303" s="25"/>
      <c r="Z303" s="25"/>
      <c r="AA303" s="25"/>
      <c r="AB303" s="25"/>
      <c r="AC303" s="25"/>
      <c r="AD303" s="25"/>
      <c r="AP303"/>
      <c r="AQ303"/>
      <c r="AX303"/>
    </row>
    <row r="304" spans="18:50" ht="12" customHeight="1" x14ac:dyDescent="0.25">
      <c r="R304" s="140"/>
      <c r="S304" s="25"/>
      <c r="T304" s="25"/>
      <c r="U304" s="25"/>
      <c r="V304" s="25"/>
      <c r="W304" s="25"/>
      <c r="X304" s="25"/>
      <c r="Y304" s="25"/>
      <c r="Z304" s="25"/>
      <c r="AA304" s="25"/>
      <c r="AB304" s="25"/>
      <c r="AC304" s="25"/>
      <c r="AD304" s="25"/>
      <c r="AP304"/>
      <c r="AQ304"/>
      <c r="AX304"/>
    </row>
    <row r="305" spans="18:50" ht="12" customHeight="1" x14ac:dyDescent="0.25">
      <c r="R305" s="140"/>
      <c r="S305" s="25"/>
      <c r="T305" s="25"/>
      <c r="U305" s="25"/>
      <c r="V305" s="25"/>
      <c r="W305" s="25"/>
      <c r="X305" s="25"/>
      <c r="Y305" s="25"/>
      <c r="Z305" s="25"/>
      <c r="AA305" s="25"/>
      <c r="AB305" s="25"/>
      <c r="AC305" s="25"/>
      <c r="AD305" s="25"/>
      <c r="AP305"/>
      <c r="AQ305"/>
      <c r="AX305"/>
    </row>
    <row r="306" spans="18:50" ht="12" customHeight="1" x14ac:dyDescent="0.25">
      <c r="R306" s="140"/>
      <c r="S306" s="25"/>
      <c r="T306" s="25"/>
      <c r="U306" s="25"/>
      <c r="V306" s="25"/>
      <c r="W306" s="25"/>
      <c r="X306" s="25"/>
      <c r="Y306" s="25"/>
      <c r="Z306" s="25"/>
      <c r="AA306" s="25"/>
      <c r="AB306" s="25"/>
      <c r="AC306" s="25"/>
      <c r="AD306" s="25"/>
      <c r="AP306"/>
      <c r="AQ306"/>
      <c r="AX306"/>
    </row>
    <row r="307" spans="18:50" ht="12" customHeight="1" x14ac:dyDescent="0.25">
      <c r="R307" s="140"/>
      <c r="S307" s="25"/>
      <c r="T307" s="25"/>
      <c r="U307" s="25"/>
      <c r="V307" s="25"/>
      <c r="W307" s="25"/>
      <c r="X307" s="25"/>
      <c r="Y307" s="25"/>
      <c r="Z307" s="25"/>
      <c r="AA307" s="25"/>
      <c r="AB307" s="25"/>
      <c r="AC307" s="25"/>
      <c r="AD307" s="25"/>
      <c r="AP307"/>
      <c r="AQ307"/>
      <c r="AX307"/>
    </row>
    <row r="308" spans="18:50" ht="12" customHeight="1" x14ac:dyDescent="0.25">
      <c r="R308" s="140"/>
      <c r="S308" s="25"/>
      <c r="T308" s="25"/>
      <c r="U308" s="25"/>
      <c r="V308" s="25"/>
      <c r="W308" s="25"/>
      <c r="X308" s="25"/>
      <c r="Y308" s="25"/>
      <c r="Z308" s="25"/>
      <c r="AA308" s="25"/>
      <c r="AB308" s="25"/>
      <c r="AC308" s="25"/>
      <c r="AD308" s="25"/>
      <c r="AP308"/>
      <c r="AQ308"/>
      <c r="AX308"/>
    </row>
    <row r="309" spans="18:50" ht="12" customHeight="1" x14ac:dyDescent="0.25">
      <c r="R309" s="140"/>
      <c r="S309" s="25"/>
      <c r="T309" s="25"/>
      <c r="U309" s="25"/>
      <c r="V309" s="25"/>
      <c r="W309" s="25"/>
      <c r="X309" s="25"/>
      <c r="Y309" s="25"/>
      <c r="Z309" s="25"/>
      <c r="AA309" s="25"/>
      <c r="AB309" s="25"/>
      <c r="AC309" s="25"/>
      <c r="AD309" s="25"/>
      <c r="AP309"/>
      <c r="AQ309"/>
      <c r="AX309"/>
    </row>
    <row r="310" spans="18:50" ht="12" customHeight="1" x14ac:dyDescent="0.25">
      <c r="R310" s="140"/>
      <c r="S310" s="25"/>
      <c r="T310" s="25"/>
      <c r="U310" s="25"/>
      <c r="V310" s="25"/>
      <c r="W310" s="25"/>
      <c r="X310" s="25"/>
      <c r="Y310" s="25"/>
      <c r="Z310" s="25"/>
      <c r="AA310" s="25"/>
      <c r="AB310" s="25"/>
      <c r="AC310" s="25"/>
      <c r="AD310" s="25"/>
      <c r="AP310"/>
      <c r="AQ310"/>
      <c r="AX310"/>
    </row>
    <row r="311" spans="18:50" ht="12" customHeight="1" x14ac:dyDescent="0.25">
      <c r="R311" s="140"/>
      <c r="S311" s="25"/>
      <c r="T311" s="25"/>
      <c r="U311" s="25"/>
      <c r="V311" s="25"/>
      <c r="W311" s="25"/>
      <c r="X311" s="25"/>
      <c r="Y311" s="25"/>
      <c r="Z311" s="25"/>
      <c r="AA311" s="25"/>
      <c r="AB311" s="25"/>
      <c r="AC311" s="25"/>
      <c r="AD311" s="25"/>
      <c r="AP311"/>
      <c r="AQ311"/>
      <c r="AX311"/>
    </row>
    <row r="312" spans="18:50" ht="12" customHeight="1" x14ac:dyDescent="0.25">
      <c r="R312" s="140"/>
      <c r="S312" s="25"/>
      <c r="T312" s="25"/>
      <c r="U312" s="25"/>
      <c r="V312" s="25"/>
      <c r="W312" s="25"/>
      <c r="X312" s="25"/>
      <c r="Y312" s="25"/>
      <c r="Z312" s="25"/>
      <c r="AA312" s="25"/>
      <c r="AB312" s="25"/>
      <c r="AC312" s="25"/>
      <c r="AD312" s="25"/>
      <c r="AP312"/>
      <c r="AQ312"/>
      <c r="AX312"/>
    </row>
    <row r="313" spans="18:50" ht="12" customHeight="1" x14ac:dyDescent="0.25">
      <c r="R313" s="140"/>
      <c r="S313" s="25"/>
      <c r="T313" s="25"/>
      <c r="U313" s="25"/>
      <c r="V313" s="25"/>
      <c r="W313" s="25"/>
      <c r="X313" s="25"/>
      <c r="Y313" s="25"/>
      <c r="Z313" s="25"/>
      <c r="AA313" s="25"/>
      <c r="AB313" s="25"/>
      <c r="AC313" s="25"/>
      <c r="AD313" s="25"/>
      <c r="AP313"/>
      <c r="AQ313"/>
      <c r="AX313"/>
    </row>
    <row r="314" spans="18:50" ht="12" customHeight="1" x14ac:dyDescent="0.25">
      <c r="R314" s="140"/>
      <c r="S314" s="25"/>
      <c r="T314" s="25"/>
      <c r="U314" s="25"/>
      <c r="V314" s="25"/>
      <c r="W314" s="25"/>
      <c r="X314" s="25"/>
      <c r="Y314" s="25"/>
      <c r="Z314" s="25"/>
      <c r="AA314" s="25"/>
      <c r="AB314" s="25"/>
      <c r="AC314" s="25"/>
      <c r="AD314" s="25"/>
      <c r="AP314"/>
      <c r="AQ314"/>
      <c r="AX314"/>
    </row>
    <row r="315" spans="18:50" ht="12" customHeight="1" x14ac:dyDescent="0.25">
      <c r="R315" s="140"/>
      <c r="S315" s="25"/>
      <c r="T315" s="25"/>
      <c r="U315" s="25"/>
      <c r="V315" s="25"/>
      <c r="W315" s="25"/>
      <c r="X315" s="25"/>
      <c r="Y315" s="25"/>
      <c r="Z315" s="25"/>
      <c r="AA315" s="25"/>
      <c r="AB315" s="25"/>
      <c r="AC315" s="25"/>
      <c r="AD315" s="25"/>
      <c r="AP315"/>
      <c r="AQ315"/>
      <c r="AX315"/>
    </row>
    <row r="316" spans="18:50" ht="12" customHeight="1" x14ac:dyDescent="0.25">
      <c r="R316" s="140"/>
      <c r="S316" s="25"/>
      <c r="T316" s="25"/>
      <c r="U316" s="25"/>
      <c r="V316" s="25"/>
      <c r="W316" s="25"/>
      <c r="X316" s="25"/>
      <c r="Y316" s="25"/>
      <c r="Z316" s="25"/>
      <c r="AA316" s="25"/>
      <c r="AB316" s="25"/>
      <c r="AC316" s="25"/>
      <c r="AD316" s="25"/>
      <c r="AP316"/>
      <c r="AQ316"/>
      <c r="AX316"/>
    </row>
    <row r="317" spans="18:50" ht="12" customHeight="1" x14ac:dyDescent="0.25">
      <c r="R317" s="140"/>
      <c r="S317" s="25"/>
      <c r="T317" s="25"/>
      <c r="U317" s="25"/>
      <c r="V317" s="25"/>
      <c r="W317" s="25"/>
      <c r="X317" s="25"/>
      <c r="Y317" s="25"/>
      <c r="Z317" s="25"/>
      <c r="AA317" s="25"/>
      <c r="AB317" s="25"/>
      <c r="AC317" s="25"/>
      <c r="AD317" s="25"/>
      <c r="AP317"/>
      <c r="AQ317"/>
      <c r="AX317"/>
    </row>
    <row r="318" spans="18:50" ht="12" customHeight="1" x14ac:dyDescent="0.25">
      <c r="R318" s="140"/>
      <c r="S318" s="25"/>
      <c r="T318" s="25"/>
      <c r="U318" s="25"/>
      <c r="V318" s="25"/>
      <c r="W318" s="25"/>
      <c r="X318" s="25"/>
      <c r="Y318" s="25"/>
      <c r="Z318" s="25"/>
      <c r="AA318" s="25"/>
      <c r="AB318" s="25"/>
      <c r="AC318" s="25"/>
      <c r="AD318" s="25"/>
      <c r="AP318"/>
      <c r="AQ318"/>
      <c r="AX318"/>
    </row>
    <row r="319" spans="18:50" ht="12" customHeight="1" x14ac:dyDescent="0.25">
      <c r="R319" s="140"/>
      <c r="S319" s="25"/>
      <c r="T319" s="25"/>
      <c r="U319" s="25"/>
      <c r="V319" s="25"/>
      <c r="W319" s="25"/>
      <c r="X319" s="25"/>
      <c r="Y319" s="25"/>
      <c r="Z319" s="25"/>
      <c r="AA319" s="25"/>
      <c r="AB319" s="25"/>
      <c r="AC319" s="25"/>
      <c r="AD319" s="25"/>
      <c r="AP319"/>
      <c r="AQ319"/>
      <c r="AX319"/>
    </row>
    <row r="320" spans="18:50" ht="12" customHeight="1" x14ac:dyDescent="0.25">
      <c r="R320" s="140"/>
      <c r="S320" s="25"/>
      <c r="T320" s="25"/>
      <c r="U320" s="25"/>
      <c r="V320" s="25"/>
      <c r="W320" s="25"/>
      <c r="X320" s="25"/>
      <c r="Y320" s="25"/>
      <c r="Z320" s="25"/>
      <c r="AA320" s="25"/>
      <c r="AB320" s="25"/>
      <c r="AC320" s="25"/>
      <c r="AD320" s="25"/>
      <c r="AP320"/>
      <c r="AQ320"/>
      <c r="AX320"/>
    </row>
    <row r="321" spans="18:50" ht="12" customHeight="1" x14ac:dyDescent="0.25">
      <c r="R321" s="140"/>
      <c r="S321" s="25"/>
      <c r="T321" s="25"/>
      <c r="U321" s="25"/>
      <c r="V321" s="25"/>
      <c r="W321" s="25"/>
      <c r="X321" s="25"/>
      <c r="Y321" s="25"/>
      <c r="Z321" s="25"/>
      <c r="AA321" s="25"/>
      <c r="AB321" s="25"/>
      <c r="AC321" s="25"/>
      <c r="AD321" s="25"/>
      <c r="AP321"/>
      <c r="AQ321"/>
      <c r="AX321"/>
    </row>
    <row r="322" spans="18:50" ht="12" customHeight="1" x14ac:dyDescent="0.25">
      <c r="R322" s="140"/>
      <c r="S322" s="25"/>
      <c r="T322" s="25"/>
      <c r="U322" s="25"/>
      <c r="V322" s="25"/>
      <c r="W322" s="25"/>
      <c r="X322" s="25"/>
      <c r="Y322" s="25"/>
      <c r="Z322" s="25"/>
      <c r="AA322" s="25"/>
      <c r="AB322" s="25"/>
      <c r="AC322" s="25"/>
      <c r="AD322" s="25"/>
      <c r="AP322"/>
      <c r="AQ322"/>
      <c r="AX322"/>
    </row>
    <row r="323" spans="18:50" ht="12" customHeight="1" x14ac:dyDescent="0.25">
      <c r="R323" s="140"/>
      <c r="S323" s="25"/>
      <c r="T323" s="25"/>
      <c r="U323" s="25"/>
      <c r="V323" s="25"/>
      <c r="W323" s="25"/>
      <c r="X323" s="25"/>
      <c r="Y323" s="25"/>
      <c r="Z323" s="25"/>
      <c r="AA323" s="25"/>
      <c r="AB323" s="25"/>
      <c r="AC323" s="25"/>
      <c r="AD323" s="25"/>
      <c r="AP323"/>
      <c r="AQ323"/>
      <c r="AX323"/>
    </row>
    <row r="324" spans="18:50" ht="12" customHeight="1" x14ac:dyDescent="0.25">
      <c r="R324" s="140"/>
      <c r="S324" s="25"/>
      <c r="T324" s="25"/>
      <c r="U324" s="25"/>
      <c r="V324" s="25"/>
      <c r="W324" s="25"/>
      <c r="X324" s="25"/>
      <c r="Y324" s="25"/>
      <c r="Z324" s="25"/>
      <c r="AA324" s="25"/>
      <c r="AB324" s="25"/>
      <c r="AC324" s="25"/>
      <c r="AD324" s="25"/>
      <c r="AP324"/>
      <c r="AQ324"/>
      <c r="AX324"/>
    </row>
    <row r="325" spans="18:50" ht="12" customHeight="1" x14ac:dyDescent="0.25">
      <c r="R325" s="140"/>
      <c r="S325" s="25"/>
      <c r="T325" s="25"/>
      <c r="U325" s="25"/>
      <c r="V325" s="25"/>
      <c r="W325" s="25"/>
      <c r="X325" s="25"/>
      <c r="Y325" s="25"/>
      <c r="Z325" s="25"/>
      <c r="AA325" s="25"/>
      <c r="AB325" s="25"/>
      <c r="AC325" s="25"/>
      <c r="AD325" s="25"/>
      <c r="AP325"/>
      <c r="AQ325"/>
      <c r="AX325"/>
    </row>
    <row r="326" spans="18:50" ht="12" customHeight="1" x14ac:dyDescent="0.25">
      <c r="R326" s="140"/>
      <c r="S326" s="25"/>
      <c r="T326" s="25"/>
      <c r="U326" s="25"/>
      <c r="V326" s="25"/>
      <c r="W326" s="25"/>
      <c r="X326" s="25"/>
      <c r="Y326" s="25"/>
      <c r="Z326" s="25"/>
      <c r="AA326" s="25"/>
      <c r="AB326" s="25"/>
      <c r="AC326" s="25"/>
      <c r="AD326" s="25"/>
      <c r="AP326"/>
      <c r="AQ326"/>
      <c r="AX326"/>
    </row>
    <row r="327" spans="18:50" ht="12" customHeight="1" x14ac:dyDescent="0.25">
      <c r="R327" s="140"/>
      <c r="S327" s="25"/>
      <c r="T327" s="25"/>
      <c r="U327" s="25"/>
      <c r="V327" s="25"/>
      <c r="W327" s="25"/>
      <c r="X327" s="25"/>
      <c r="Y327" s="25"/>
      <c r="Z327" s="25"/>
      <c r="AA327" s="25"/>
      <c r="AB327" s="25"/>
      <c r="AC327" s="25"/>
      <c r="AD327" s="25"/>
      <c r="AP327"/>
      <c r="AQ327"/>
      <c r="AX327"/>
    </row>
    <row r="328" spans="18:50" ht="12" customHeight="1" x14ac:dyDescent="0.25">
      <c r="R328" s="140"/>
      <c r="S328" s="25"/>
      <c r="T328" s="25"/>
      <c r="U328" s="25"/>
      <c r="V328" s="25"/>
      <c r="W328" s="25"/>
      <c r="X328" s="25"/>
      <c r="Y328" s="25"/>
      <c r="Z328" s="25"/>
      <c r="AA328" s="25"/>
      <c r="AB328" s="25"/>
      <c r="AC328" s="25"/>
      <c r="AD328" s="25"/>
      <c r="AP328"/>
      <c r="AQ328"/>
      <c r="AX328"/>
    </row>
    <row r="329" spans="18:50" ht="12" customHeight="1" x14ac:dyDescent="0.25">
      <c r="R329" s="140"/>
      <c r="S329" s="25"/>
      <c r="T329" s="25"/>
      <c r="U329" s="25"/>
      <c r="V329" s="25"/>
      <c r="W329" s="25"/>
      <c r="X329" s="25"/>
      <c r="Y329" s="25"/>
      <c r="Z329" s="25"/>
      <c r="AA329" s="25"/>
      <c r="AB329" s="25"/>
      <c r="AC329" s="25"/>
      <c r="AD329" s="25"/>
      <c r="AP329"/>
      <c r="AQ329"/>
      <c r="AX329"/>
    </row>
    <row r="330" spans="18:50" ht="12" customHeight="1" x14ac:dyDescent="0.25">
      <c r="R330" s="140"/>
      <c r="S330" s="25"/>
      <c r="T330" s="25"/>
      <c r="U330" s="25"/>
      <c r="V330" s="25"/>
      <c r="W330" s="25"/>
      <c r="X330" s="25"/>
      <c r="Y330" s="25"/>
      <c r="Z330" s="25"/>
      <c r="AA330" s="25"/>
      <c r="AB330" s="25"/>
      <c r="AC330" s="25"/>
      <c r="AD330" s="25"/>
      <c r="AP330"/>
      <c r="AQ330"/>
      <c r="AX330"/>
    </row>
    <row r="331" spans="18:50" ht="12" customHeight="1" x14ac:dyDescent="0.25">
      <c r="R331" s="140"/>
      <c r="S331" s="25"/>
      <c r="T331" s="25"/>
      <c r="U331" s="25"/>
      <c r="V331" s="25"/>
      <c r="W331" s="25"/>
      <c r="X331" s="25"/>
      <c r="Y331" s="25"/>
      <c r="Z331" s="25"/>
      <c r="AA331" s="25"/>
      <c r="AB331" s="25"/>
      <c r="AC331" s="25"/>
      <c r="AD331" s="25"/>
      <c r="AP331"/>
      <c r="AQ331"/>
      <c r="AX331"/>
    </row>
    <row r="332" spans="18:50" ht="12" customHeight="1" x14ac:dyDescent="0.25">
      <c r="R332" s="140"/>
      <c r="S332" s="25"/>
      <c r="T332" s="25"/>
      <c r="U332" s="25"/>
      <c r="V332" s="25"/>
      <c r="W332" s="25"/>
      <c r="X332" s="25"/>
      <c r="Y332" s="25"/>
      <c r="Z332" s="25"/>
      <c r="AA332" s="25"/>
      <c r="AB332" s="25"/>
      <c r="AC332" s="25"/>
      <c r="AD332" s="25"/>
      <c r="AP332"/>
      <c r="AQ332"/>
      <c r="AX332"/>
    </row>
    <row r="333" spans="18:50" ht="12" customHeight="1" x14ac:dyDescent="0.25">
      <c r="R333" s="140"/>
      <c r="S333" s="25"/>
      <c r="T333" s="25"/>
      <c r="U333" s="25"/>
      <c r="V333" s="25"/>
      <c r="W333" s="25"/>
      <c r="X333" s="25"/>
      <c r="Y333" s="25"/>
      <c r="Z333" s="25"/>
      <c r="AA333" s="25"/>
      <c r="AB333" s="25"/>
      <c r="AC333" s="25"/>
      <c r="AD333" s="25"/>
      <c r="AP333"/>
      <c r="AQ333"/>
      <c r="AX333"/>
    </row>
    <row r="334" spans="18:50" ht="12" customHeight="1" x14ac:dyDescent="0.25">
      <c r="R334" s="140"/>
      <c r="S334" s="25"/>
      <c r="T334" s="25"/>
      <c r="U334" s="25"/>
      <c r="V334" s="25"/>
      <c r="W334" s="25"/>
      <c r="X334" s="25"/>
      <c r="Y334" s="25"/>
      <c r="Z334" s="25"/>
      <c r="AA334" s="25"/>
      <c r="AB334" s="25"/>
      <c r="AC334" s="25"/>
      <c r="AD334" s="25"/>
      <c r="AP334"/>
      <c r="AQ334"/>
      <c r="AX334"/>
    </row>
    <row r="335" spans="18:50" ht="12" customHeight="1" x14ac:dyDescent="0.25">
      <c r="R335" s="140"/>
      <c r="S335" s="25"/>
      <c r="T335" s="25"/>
      <c r="U335" s="25"/>
      <c r="V335" s="25"/>
      <c r="W335" s="25"/>
      <c r="X335" s="25"/>
      <c r="Y335" s="25"/>
      <c r="Z335" s="25"/>
      <c r="AA335" s="25"/>
      <c r="AB335" s="25"/>
      <c r="AC335" s="25"/>
      <c r="AD335" s="25"/>
      <c r="AP335"/>
      <c r="AQ335"/>
      <c r="AX335"/>
    </row>
    <row r="336" spans="18:50" ht="12" customHeight="1" x14ac:dyDescent="0.25">
      <c r="R336" s="140"/>
      <c r="S336" s="25"/>
      <c r="T336" s="25"/>
      <c r="U336" s="25"/>
      <c r="V336" s="25"/>
      <c r="W336" s="25"/>
      <c r="X336" s="25"/>
      <c r="Y336" s="25"/>
      <c r="Z336" s="25"/>
      <c r="AA336" s="25"/>
      <c r="AB336" s="25"/>
      <c r="AC336" s="25"/>
      <c r="AD336" s="25"/>
      <c r="AP336"/>
      <c r="AQ336"/>
      <c r="AX336"/>
    </row>
    <row r="337" spans="18:50" ht="12" customHeight="1" x14ac:dyDescent="0.25">
      <c r="R337" s="140"/>
      <c r="S337" s="25"/>
      <c r="T337" s="25"/>
      <c r="U337" s="25"/>
      <c r="V337" s="25"/>
      <c r="W337" s="25"/>
      <c r="X337" s="25"/>
      <c r="Y337" s="25"/>
      <c r="Z337" s="25"/>
      <c r="AA337" s="25"/>
      <c r="AB337" s="25"/>
      <c r="AC337" s="25"/>
      <c r="AD337" s="25"/>
      <c r="AP337"/>
      <c r="AQ337"/>
      <c r="AX337"/>
    </row>
    <row r="338" spans="18:50" ht="12" customHeight="1" x14ac:dyDescent="0.25">
      <c r="R338" s="140"/>
      <c r="S338" s="25"/>
      <c r="T338" s="25"/>
      <c r="U338" s="25"/>
      <c r="V338" s="25"/>
      <c r="W338" s="25"/>
      <c r="X338" s="25"/>
      <c r="Y338" s="25"/>
      <c r="Z338" s="25"/>
      <c r="AA338" s="25"/>
      <c r="AB338" s="25"/>
      <c r="AC338" s="25"/>
      <c r="AD338" s="25"/>
      <c r="AP338"/>
      <c r="AQ338"/>
      <c r="AX338"/>
    </row>
    <row r="339" spans="18:50" ht="12" customHeight="1" x14ac:dyDescent="0.25">
      <c r="R339" s="140"/>
      <c r="S339" s="25"/>
      <c r="T339" s="25"/>
      <c r="U339" s="25"/>
      <c r="V339" s="25"/>
      <c r="W339" s="25"/>
      <c r="X339" s="25"/>
      <c r="Y339" s="25"/>
      <c r="Z339" s="25"/>
      <c r="AA339" s="25"/>
      <c r="AB339" s="25"/>
      <c r="AC339" s="25"/>
      <c r="AD339" s="25"/>
      <c r="AP339"/>
      <c r="AQ339"/>
      <c r="AX339"/>
    </row>
    <row r="340" spans="18:50" ht="12" customHeight="1" x14ac:dyDescent="0.25">
      <c r="R340" s="140"/>
      <c r="S340" s="25"/>
      <c r="T340" s="25"/>
      <c r="U340" s="25"/>
      <c r="V340" s="25"/>
      <c r="W340" s="25"/>
      <c r="X340" s="25"/>
      <c r="Y340" s="25"/>
      <c r="Z340" s="25"/>
      <c r="AA340" s="25"/>
      <c r="AB340" s="25"/>
      <c r="AC340" s="25"/>
      <c r="AD340" s="25"/>
      <c r="AP340"/>
      <c r="AQ340"/>
      <c r="AX340"/>
    </row>
    <row r="341" spans="18:50" ht="12" customHeight="1" x14ac:dyDescent="0.25">
      <c r="R341" s="140"/>
      <c r="S341" s="25"/>
      <c r="T341" s="25"/>
      <c r="U341" s="25"/>
      <c r="V341" s="25"/>
      <c r="W341" s="25"/>
      <c r="X341" s="25"/>
      <c r="Y341" s="25"/>
      <c r="Z341" s="25"/>
      <c r="AA341" s="25"/>
      <c r="AB341" s="25"/>
      <c r="AC341" s="25"/>
      <c r="AD341" s="25"/>
      <c r="AP341"/>
      <c r="AQ341"/>
      <c r="AX341"/>
    </row>
    <row r="342" spans="18:50" ht="12" customHeight="1" x14ac:dyDescent="0.25">
      <c r="R342" s="140"/>
      <c r="S342" s="25"/>
      <c r="T342" s="25"/>
      <c r="U342" s="25"/>
      <c r="V342" s="25"/>
      <c r="W342" s="25"/>
      <c r="X342" s="25"/>
      <c r="Y342" s="25"/>
      <c r="Z342" s="25"/>
      <c r="AA342" s="25"/>
      <c r="AB342" s="25"/>
      <c r="AC342" s="25"/>
      <c r="AD342" s="25"/>
      <c r="AP342"/>
      <c r="AQ342"/>
      <c r="AX342"/>
    </row>
    <row r="343" spans="18:50" ht="12" customHeight="1" x14ac:dyDescent="0.25">
      <c r="R343" s="140"/>
      <c r="S343" s="25"/>
      <c r="T343" s="25"/>
      <c r="U343" s="25"/>
      <c r="V343" s="25"/>
      <c r="W343" s="25"/>
      <c r="X343" s="25"/>
      <c r="Y343" s="25"/>
      <c r="Z343" s="25"/>
      <c r="AA343" s="25"/>
      <c r="AB343" s="25"/>
      <c r="AC343" s="25"/>
      <c r="AD343" s="25"/>
      <c r="AP343"/>
      <c r="AQ343"/>
      <c r="AX343"/>
    </row>
    <row r="344" spans="18:50" ht="12" customHeight="1" x14ac:dyDescent="0.25">
      <c r="R344" s="140"/>
      <c r="S344" s="25"/>
      <c r="T344" s="25"/>
      <c r="U344" s="25"/>
      <c r="V344" s="25"/>
      <c r="W344" s="25"/>
      <c r="X344" s="25"/>
      <c r="Y344" s="25"/>
      <c r="Z344" s="25"/>
      <c r="AA344" s="25"/>
      <c r="AB344" s="25"/>
      <c r="AC344" s="25"/>
      <c r="AD344" s="25"/>
      <c r="AP344"/>
      <c r="AQ344"/>
      <c r="AX344"/>
    </row>
    <row r="345" spans="18:50" ht="12" customHeight="1" x14ac:dyDescent="0.25">
      <c r="R345" s="140"/>
      <c r="S345" s="25"/>
      <c r="T345" s="25"/>
      <c r="U345" s="25"/>
      <c r="V345" s="25"/>
      <c r="W345" s="25"/>
      <c r="X345" s="25"/>
      <c r="Y345" s="25"/>
      <c r="Z345" s="25"/>
      <c r="AA345" s="25"/>
      <c r="AB345" s="25"/>
      <c r="AC345" s="25"/>
      <c r="AD345" s="25"/>
      <c r="AP345"/>
      <c r="AQ345"/>
      <c r="AX345"/>
    </row>
    <row r="346" spans="18:50" ht="12" customHeight="1" x14ac:dyDescent="0.25">
      <c r="R346" s="140"/>
      <c r="S346" s="25"/>
      <c r="T346" s="25"/>
      <c r="U346" s="25"/>
      <c r="V346" s="25"/>
      <c r="W346" s="25"/>
      <c r="X346" s="25"/>
      <c r="Y346" s="25"/>
      <c r="Z346" s="25"/>
      <c r="AA346" s="25"/>
      <c r="AB346" s="25"/>
      <c r="AC346" s="25"/>
      <c r="AD346" s="25"/>
      <c r="AP346"/>
      <c r="AQ346"/>
      <c r="AX346"/>
    </row>
    <row r="347" spans="18:50" ht="12" customHeight="1" x14ac:dyDescent="0.25">
      <c r="R347" s="140"/>
      <c r="S347" s="25"/>
      <c r="T347" s="25"/>
      <c r="U347" s="25"/>
      <c r="V347" s="25"/>
      <c r="W347" s="25"/>
      <c r="X347" s="25"/>
      <c r="Y347" s="25"/>
      <c r="Z347" s="25"/>
      <c r="AA347" s="25"/>
      <c r="AB347" s="25"/>
      <c r="AC347" s="25"/>
      <c r="AD347" s="25"/>
      <c r="AP347"/>
      <c r="AQ347"/>
      <c r="AX347"/>
    </row>
    <row r="348" spans="18:50" ht="12" customHeight="1" x14ac:dyDescent="0.25">
      <c r="R348" s="140"/>
      <c r="S348" s="25"/>
      <c r="T348" s="25"/>
      <c r="U348" s="25"/>
      <c r="V348" s="25"/>
      <c r="W348" s="25"/>
      <c r="X348" s="25"/>
      <c r="Y348" s="25"/>
      <c r="Z348" s="25"/>
      <c r="AA348" s="25"/>
      <c r="AB348" s="25"/>
      <c r="AC348" s="25"/>
      <c r="AD348" s="25"/>
      <c r="AP348"/>
      <c r="AQ348"/>
      <c r="AX348"/>
    </row>
    <row r="349" spans="18:50" ht="12" customHeight="1" x14ac:dyDescent="0.25">
      <c r="R349" s="140"/>
      <c r="S349" s="25"/>
      <c r="T349" s="25"/>
      <c r="U349" s="25"/>
      <c r="V349" s="25"/>
      <c r="W349" s="25"/>
      <c r="X349" s="25"/>
      <c r="Y349" s="25"/>
      <c r="Z349" s="25"/>
      <c r="AA349" s="25"/>
      <c r="AB349" s="25"/>
      <c r="AC349" s="25"/>
      <c r="AD349" s="25"/>
      <c r="AP349"/>
      <c r="AQ349"/>
      <c r="AX349"/>
    </row>
    <row r="350" spans="18:50" ht="12" customHeight="1" x14ac:dyDescent="0.25">
      <c r="R350" s="140"/>
      <c r="S350" s="25"/>
      <c r="T350" s="25"/>
      <c r="U350" s="25"/>
      <c r="V350" s="25"/>
      <c r="W350" s="25"/>
      <c r="X350" s="25"/>
      <c r="Y350" s="25"/>
      <c r="Z350" s="25"/>
      <c r="AA350" s="25"/>
      <c r="AB350" s="25"/>
      <c r="AC350" s="25"/>
      <c r="AD350" s="25"/>
      <c r="AP350"/>
      <c r="AQ350"/>
      <c r="AX350"/>
    </row>
    <row r="351" spans="18:50" ht="12" customHeight="1" x14ac:dyDescent="0.25">
      <c r="R351" s="140"/>
      <c r="S351" s="25"/>
      <c r="T351" s="25"/>
      <c r="U351" s="25"/>
      <c r="V351" s="25"/>
      <c r="W351" s="25"/>
      <c r="X351" s="25"/>
      <c r="Y351" s="25"/>
      <c r="Z351" s="25"/>
      <c r="AA351" s="25"/>
      <c r="AB351" s="25"/>
      <c r="AC351" s="25"/>
      <c r="AD351" s="25"/>
      <c r="AP351"/>
      <c r="AQ351"/>
      <c r="AX351"/>
    </row>
    <row r="352" spans="18:50" ht="12" customHeight="1" x14ac:dyDescent="0.25">
      <c r="R352" s="140"/>
      <c r="S352" s="25"/>
      <c r="T352" s="25"/>
      <c r="U352" s="25"/>
      <c r="V352" s="25"/>
      <c r="W352" s="25"/>
      <c r="X352" s="25"/>
      <c r="Y352" s="25"/>
      <c r="Z352" s="25"/>
      <c r="AA352" s="25"/>
      <c r="AB352" s="25"/>
      <c r="AC352" s="25"/>
      <c r="AD352" s="25"/>
      <c r="AP352"/>
      <c r="AQ352"/>
      <c r="AX352"/>
    </row>
    <row r="353" spans="18:50" ht="12" customHeight="1" x14ac:dyDescent="0.25">
      <c r="R353" s="140"/>
      <c r="S353" s="25"/>
      <c r="T353" s="25"/>
      <c r="U353" s="25"/>
      <c r="V353" s="25"/>
      <c r="W353" s="25"/>
      <c r="X353" s="25"/>
      <c r="Y353" s="25"/>
      <c r="Z353" s="25"/>
      <c r="AA353" s="25"/>
      <c r="AB353" s="25"/>
      <c r="AC353" s="25"/>
      <c r="AD353" s="25"/>
      <c r="AP353"/>
      <c r="AQ353"/>
      <c r="AX353"/>
    </row>
    <row r="354" spans="18:50" ht="12" customHeight="1" x14ac:dyDescent="0.25">
      <c r="R354" s="140"/>
      <c r="S354" s="25"/>
      <c r="T354" s="25"/>
      <c r="U354" s="25"/>
      <c r="V354" s="25"/>
      <c r="W354" s="25"/>
      <c r="X354" s="25"/>
      <c r="Y354" s="25"/>
      <c r="Z354" s="25"/>
      <c r="AA354" s="25"/>
      <c r="AB354" s="25"/>
      <c r="AC354" s="25"/>
      <c r="AD354" s="25"/>
      <c r="AP354"/>
      <c r="AQ354"/>
      <c r="AX354"/>
    </row>
    <row r="355" spans="18:50" ht="12" customHeight="1" x14ac:dyDescent="0.25">
      <c r="R355" s="140"/>
      <c r="S355" s="25"/>
      <c r="T355" s="25"/>
      <c r="U355" s="25"/>
      <c r="V355" s="25"/>
      <c r="W355" s="25"/>
      <c r="X355" s="25"/>
      <c r="Y355" s="25"/>
      <c r="Z355" s="25"/>
      <c r="AA355" s="25"/>
      <c r="AB355" s="25"/>
      <c r="AC355" s="25"/>
      <c r="AD355" s="25"/>
      <c r="AP355"/>
      <c r="AQ355"/>
      <c r="AX355"/>
    </row>
    <row r="356" spans="18:50" ht="12" customHeight="1" x14ac:dyDescent="0.25">
      <c r="R356" s="140"/>
      <c r="S356" s="25"/>
      <c r="T356" s="25"/>
      <c r="U356" s="25"/>
      <c r="V356" s="25"/>
      <c r="W356" s="25"/>
      <c r="X356" s="25"/>
      <c r="Y356" s="25"/>
      <c r="Z356" s="25"/>
      <c r="AA356" s="25"/>
      <c r="AB356" s="25"/>
      <c r="AC356" s="25"/>
      <c r="AD356" s="25"/>
      <c r="AP356"/>
      <c r="AQ356"/>
      <c r="AX356"/>
    </row>
    <row r="357" spans="18:50" ht="12" customHeight="1" x14ac:dyDescent="0.25">
      <c r="R357" s="140"/>
      <c r="S357" s="25"/>
      <c r="T357" s="25"/>
      <c r="U357" s="25"/>
      <c r="V357" s="25"/>
      <c r="W357" s="25"/>
      <c r="X357" s="25"/>
      <c r="Y357" s="25"/>
      <c r="Z357" s="25"/>
      <c r="AA357" s="25"/>
      <c r="AB357" s="25"/>
      <c r="AC357" s="25"/>
      <c r="AD357" s="25"/>
      <c r="AP357"/>
      <c r="AQ357"/>
      <c r="AX357"/>
    </row>
    <row r="358" spans="18:50" ht="12" customHeight="1" x14ac:dyDescent="0.25">
      <c r="R358" s="140"/>
      <c r="S358" s="25"/>
      <c r="T358" s="25"/>
      <c r="U358" s="25"/>
      <c r="V358" s="25"/>
      <c r="W358" s="25"/>
      <c r="X358" s="25"/>
      <c r="Y358" s="25"/>
      <c r="Z358" s="25"/>
      <c r="AA358" s="25"/>
      <c r="AB358" s="25"/>
      <c r="AC358" s="25"/>
      <c r="AD358" s="25"/>
      <c r="AP358"/>
      <c r="AQ358"/>
      <c r="AX358"/>
    </row>
    <row r="359" spans="18:50" ht="12" customHeight="1" x14ac:dyDescent="0.25">
      <c r="R359" s="140"/>
      <c r="S359" s="25"/>
      <c r="T359" s="25"/>
      <c r="U359" s="25"/>
      <c r="V359" s="25"/>
      <c r="W359" s="25"/>
      <c r="X359" s="25"/>
      <c r="Y359" s="25"/>
      <c r="Z359" s="25"/>
      <c r="AA359" s="25"/>
      <c r="AB359" s="25"/>
      <c r="AC359" s="25"/>
      <c r="AD359" s="25"/>
      <c r="AP359"/>
      <c r="AQ359"/>
      <c r="AX359"/>
    </row>
    <row r="360" spans="18:50" ht="12" customHeight="1" x14ac:dyDescent="0.25">
      <c r="R360" s="140"/>
      <c r="S360" s="25"/>
      <c r="T360" s="25"/>
      <c r="U360" s="25"/>
      <c r="V360" s="25"/>
      <c r="W360" s="25"/>
      <c r="X360" s="25"/>
      <c r="Y360" s="25"/>
      <c r="Z360" s="25"/>
      <c r="AA360" s="25"/>
      <c r="AB360" s="25"/>
      <c r="AC360" s="25"/>
      <c r="AD360" s="25"/>
      <c r="AP360"/>
      <c r="AQ360"/>
      <c r="AX360"/>
    </row>
    <row r="361" spans="18:50" ht="12" customHeight="1" x14ac:dyDescent="0.25">
      <c r="R361" s="140"/>
      <c r="S361" s="25"/>
      <c r="T361" s="25"/>
      <c r="U361" s="25"/>
      <c r="V361" s="25"/>
      <c r="W361" s="25"/>
      <c r="X361" s="25"/>
      <c r="Y361" s="25"/>
      <c r="Z361" s="25"/>
      <c r="AA361" s="25"/>
      <c r="AB361" s="25"/>
      <c r="AC361" s="25"/>
      <c r="AD361" s="25"/>
      <c r="AP361"/>
      <c r="AQ361"/>
      <c r="AX361"/>
    </row>
    <row r="362" spans="18:50" ht="12" customHeight="1" x14ac:dyDescent="0.25">
      <c r="R362" s="140"/>
      <c r="S362" s="25"/>
      <c r="T362" s="25"/>
      <c r="U362" s="25"/>
      <c r="V362" s="25"/>
      <c r="W362" s="25"/>
      <c r="X362" s="25"/>
      <c r="Y362" s="25"/>
      <c r="Z362" s="25"/>
      <c r="AA362" s="25"/>
      <c r="AB362" s="25"/>
      <c r="AC362" s="25"/>
      <c r="AD362" s="25"/>
      <c r="AP362"/>
      <c r="AQ362"/>
      <c r="AX362"/>
    </row>
    <row r="363" spans="18:50" ht="12" customHeight="1" x14ac:dyDescent="0.25">
      <c r="R363" s="140"/>
      <c r="S363" s="25"/>
      <c r="T363" s="25"/>
      <c r="U363" s="25"/>
      <c r="V363" s="25"/>
      <c r="W363" s="25"/>
      <c r="X363" s="25"/>
      <c r="Y363" s="25"/>
      <c r="Z363" s="25"/>
      <c r="AA363" s="25"/>
      <c r="AB363" s="25"/>
      <c r="AC363" s="25"/>
      <c r="AD363" s="25"/>
      <c r="AP363"/>
      <c r="AQ363"/>
      <c r="AX363"/>
    </row>
    <row r="364" spans="18:50" ht="12" customHeight="1" x14ac:dyDescent="0.25">
      <c r="R364" s="140"/>
      <c r="S364" s="25"/>
      <c r="T364" s="25"/>
      <c r="U364" s="25"/>
      <c r="V364" s="25"/>
      <c r="W364" s="25"/>
      <c r="X364" s="25"/>
      <c r="Y364" s="25"/>
      <c r="Z364" s="25"/>
      <c r="AA364" s="25"/>
      <c r="AB364" s="25"/>
      <c r="AC364" s="25"/>
      <c r="AD364" s="25"/>
      <c r="AP364"/>
      <c r="AQ364"/>
      <c r="AX364"/>
    </row>
    <row r="365" spans="18:50" ht="12" customHeight="1" x14ac:dyDescent="0.25">
      <c r="R365" s="140"/>
      <c r="S365" s="25"/>
      <c r="T365" s="25"/>
      <c r="U365" s="25"/>
      <c r="V365" s="25"/>
      <c r="W365" s="25"/>
      <c r="X365" s="25"/>
      <c r="Y365" s="25"/>
      <c r="Z365" s="25"/>
      <c r="AA365" s="25"/>
      <c r="AB365" s="25"/>
      <c r="AC365" s="25"/>
      <c r="AD365" s="25"/>
      <c r="AP365"/>
      <c r="AQ365"/>
      <c r="AX365"/>
    </row>
    <row r="366" spans="18:50" ht="12" customHeight="1" x14ac:dyDescent="0.25">
      <c r="R366" s="140"/>
      <c r="S366" s="25"/>
      <c r="T366" s="25"/>
      <c r="U366" s="25"/>
      <c r="V366" s="25"/>
      <c r="W366" s="25"/>
      <c r="X366" s="25"/>
      <c r="Y366" s="25"/>
      <c r="Z366" s="25"/>
      <c r="AA366" s="25"/>
      <c r="AB366" s="25"/>
      <c r="AC366" s="25"/>
      <c r="AD366" s="25"/>
      <c r="AP366"/>
      <c r="AQ366"/>
      <c r="AX366"/>
    </row>
    <row r="367" spans="18:50" ht="12" customHeight="1" x14ac:dyDescent="0.25">
      <c r="R367" s="140"/>
      <c r="S367" s="25"/>
      <c r="T367" s="25"/>
      <c r="U367" s="25"/>
      <c r="V367" s="25"/>
      <c r="W367" s="25"/>
      <c r="X367" s="25"/>
      <c r="Y367" s="25"/>
      <c r="Z367" s="25"/>
      <c r="AA367" s="25"/>
      <c r="AB367" s="25"/>
      <c r="AC367" s="25"/>
      <c r="AD367" s="25"/>
      <c r="AP367"/>
      <c r="AQ367"/>
      <c r="AX367"/>
    </row>
    <row r="368" spans="18:50" ht="12" customHeight="1" x14ac:dyDescent="0.25">
      <c r="R368" s="140"/>
      <c r="S368" s="25"/>
      <c r="T368" s="25"/>
      <c r="U368" s="25"/>
      <c r="V368" s="25"/>
      <c r="W368" s="25"/>
      <c r="X368" s="25"/>
      <c r="Y368" s="25"/>
      <c r="Z368" s="25"/>
      <c r="AA368" s="25"/>
      <c r="AB368" s="25"/>
      <c r="AC368" s="25"/>
      <c r="AD368" s="25"/>
      <c r="AP368"/>
      <c r="AQ368"/>
      <c r="AX368"/>
    </row>
    <row r="369" spans="18:50" ht="12" customHeight="1" x14ac:dyDescent="0.25">
      <c r="R369" s="140"/>
      <c r="S369" s="25"/>
      <c r="T369" s="25"/>
      <c r="U369" s="25"/>
      <c r="V369" s="25"/>
      <c r="W369" s="25"/>
      <c r="X369" s="25"/>
      <c r="Y369" s="25"/>
      <c r="Z369" s="25"/>
      <c r="AA369" s="25"/>
      <c r="AB369" s="25"/>
      <c r="AC369" s="25"/>
      <c r="AD369" s="25"/>
      <c r="AP369"/>
      <c r="AQ369"/>
      <c r="AX369"/>
    </row>
    <row r="370" spans="18:50" ht="12" customHeight="1" x14ac:dyDescent="0.25">
      <c r="R370" s="140"/>
      <c r="S370" s="25"/>
      <c r="T370" s="25"/>
      <c r="U370" s="25"/>
      <c r="V370" s="25"/>
      <c r="W370" s="25"/>
      <c r="X370" s="25"/>
      <c r="Y370" s="25"/>
      <c r="Z370" s="25"/>
      <c r="AA370" s="25"/>
      <c r="AB370" s="25"/>
      <c r="AC370" s="25"/>
      <c r="AD370" s="25"/>
      <c r="AP370"/>
      <c r="AQ370"/>
      <c r="AX370"/>
    </row>
    <row r="371" spans="18:50" ht="12" customHeight="1" x14ac:dyDescent="0.25">
      <c r="R371" s="140"/>
      <c r="S371" s="25"/>
      <c r="T371" s="25"/>
      <c r="U371" s="25"/>
      <c r="V371" s="25"/>
      <c r="W371" s="25"/>
      <c r="X371" s="25"/>
      <c r="Y371" s="25"/>
      <c r="Z371" s="25"/>
      <c r="AA371" s="25"/>
      <c r="AB371" s="25"/>
      <c r="AC371" s="25"/>
      <c r="AD371" s="25"/>
      <c r="AP371"/>
      <c r="AQ371"/>
      <c r="AX371"/>
    </row>
    <row r="372" spans="18:50" ht="12" customHeight="1" x14ac:dyDescent="0.25">
      <c r="R372" s="140"/>
      <c r="S372" s="25"/>
      <c r="T372" s="25"/>
      <c r="U372" s="25"/>
      <c r="V372" s="25"/>
      <c r="W372" s="25"/>
      <c r="X372" s="25"/>
      <c r="Y372" s="25"/>
      <c r="Z372" s="25"/>
      <c r="AA372" s="25"/>
      <c r="AB372" s="25"/>
      <c r="AC372" s="25"/>
      <c r="AD372" s="25"/>
      <c r="AP372"/>
      <c r="AQ372"/>
      <c r="AX372"/>
    </row>
    <row r="373" spans="18:50" ht="12" customHeight="1" x14ac:dyDescent="0.25">
      <c r="R373" s="140"/>
      <c r="S373" s="25"/>
      <c r="T373" s="25"/>
      <c r="U373" s="25"/>
      <c r="V373" s="25"/>
      <c r="W373" s="25"/>
      <c r="X373" s="25"/>
      <c r="Y373" s="25"/>
      <c r="Z373" s="25"/>
      <c r="AA373" s="25"/>
      <c r="AB373" s="25"/>
      <c r="AC373" s="25"/>
      <c r="AD373" s="25"/>
      <c r="AP373"/>
      <c r="AQ373"/>
      <c r="AX373"/>
    </row>
    <row r="374" spans="18:50" ht="12" customHeight="1" x14ac:dyDescent="0.25">
      <c r="R374" s="140"/>
      <c r="S374" s="25"/>
      <c r="T374" s="25"/>
      <c r="U374" s="25"/>
      <c r="V374" s="25"/>
      <c r="W374" s="25"/>
      <c r="X374" s="25"/>
      <c r="Y374" s="25"/>
      <c r="Z374" s="25"/>
      <c r="AA374" s="25"/>
      <c r="AB374" s="25"/>
      <c r="AC374" s="25"/>
      <c r="AD374" s="25"/>
      <c r="AP374"/>
      <c r="AQ374"/>
      <c r="AX374"/>
    </row>
    <row r="375" spans="18:50" ht="12" customHeight="1" x14ac:dyDescent="0.25">
      <c r="R375" s="140"/>
      <c r="S375" s="25"/>
      <c r="T375" s="25"/>
      <c r="U375" s="25"/>
      <c r="V375" s="25"/>
      <c r="W375" s="25"/>
      <c r="X375" s="25"/>
      <c r="Y375" s="25"/>
      <c r="Z375" s="25"/>
      <c r="AA375" s="25"/>
      <c r="AB375" s="25"/>
      <c r="AC375" s="25"/>
      <c r="AD375" s="25"/>
      <c r="AP375"/>
      <c r="AQ375"/>
      <c r="AX375"/>
    </row>
    <row r="376" spans="18:50" ht="12" customHeight="1" x14ac:dyDescent="0.25">
      <c r="R376" s="140"/>
      <c r="S376" s="25"/>
      <c r="T376" s="25"/>
      <c r="U376" s="25"/>
      <c r="V376" s="25"/>
      <c r="W376" s="25"/>
      <c r="X376" s="25"/>
      <c r="Y376" s="25"/>
      <c r="Z376" s="25"/>
      <c r="AA376" s="25"/>
      <c r="AB376" s="25"/>
      <c r="AC376" s="25"/>
      <c r="AD376" s="25"/>
      <c r="AP376"/>
      <c r="AQ376"/>
      <c r="AX376"/>
    </row>
    <row r="377" spans="18:50" ht="12" customHeight="1" x14ac:dyDescent="0.25">
      <c r="R377" s="140"/>
      <c r="S377" s="25"/>
      <c r="T377" s="25"/>
      <c r="U377" s="25"/>
      <c r="V377" s="25"/>
      <c r="W377" s="25"/>
      <c r="X377" s="25"/>
      <c r="Y377" s="25"/>
      <c r="Z377" s="25"/>
      <c r="AA377" s="25"/>
      <c r="AB377" s="25"/>
      <c r="AC377" s="25"/>
      <c r="AD377" s="25"/>
      <c r="AP377"/>
      <c r="AQ377"/>
      <c r="AX377"/>
    </row>
    <row r="378" spans="18:50" ht="12" customHeight="1" x14ac:dyDescent="0.25">
      <c r="R378" s="140"/>
      <c r="S378" s="25"/>
      <c r="T378" s="25"/>
      <c r="U378" s="25"/>
      <c r="V378" s="25"/>
      <c r="W378" s="25"/>
      <c r="X378" s="25"/>
      <c r="Y378" s="25"/>
      <c r="Z378" s="25"/>
      <c r="AA378" s="25"/>
      <c r="AB378" s="25"/>
      <c r="AC378" s="25"/>
      <c r="AD378" s="25"/>
      <c r="AP378"/>
      <c r="AQ378"/>
      <c r="AX378"/>
    </row>
    <row r="379" spans="18:50" ht="12" customHeight="1" x14ac:dyDescent="0.25">
      <c r="R379" s="140"/>
      <c r="S379" s="25"/>
      <c r="T379" s="25"/>
      <c r="U379" s="25"/>
      <c r="V379" s="25"/>
      <c r="W379" s="25"/>
      <c r="X379" s="25"/>
      <c r="Y379" s="25"/>
      <c r="Z379" s="25"/>
      <c r="AA379" s="25"/>
      <c r="AB379" s="25"/>
      <c r="AC379" s="25"/>
      <c r="AD379" s="25"/>
      <c r="AP379"/>
      <c r="AQ379"/>
      <c r="AX379"/>
    </row>
    <row r="380" spans="18:50" ht="12" customHeight="1" x14ac:dyDescent="0.25">
      <c r="R380" s="140"/>
      <c r="S380" s="25"/>
      <c r="T380" s="25"/>
      <c r="U380" s="25"/>
      <c r="V380" s="25"/>
      <c r="W380" s="25"/>
      <c r="X380" s="25"/>
      <c r="Y380" s="25"/>
      <c r="Z380" s="25"/>
      <c r="AA380" s="25"/>
      <c r="AB380" s="25"/>
      <c r="AC380" s="25"/>
      <c r="AD380" s="25"/>
      <c r="AP380"/>
      <c r="AQ380"/>
      <c r="AX380"/>
    </row>
    <row r="381" spans="18:50" ht="12" customHeight="1" x14ac:dyDescent="0.25">
      <c r="R381" s="140"/>
      <c r="S381" s="25"/>
      <c r="T381" s="25"/>
      <c r="U381" s="25"/>
      <c r="V381" s="25"/>
      <c r="W381" s="25"/>
      <c r="X381" s="25"/>
      <c r="Y381" s="25"/>
      <c r="Z381" s="25"/>
      <c r="AA381" s="25"/>
      <c r="AB381" s="25"/>
      <c r="AC381" s="25"/>
      <c r="AD381" s="25"/>
      <c r="AP381"/>
      <c r="AQ381"/>
      <c r="AX381"/>
    </row>
    <row r="382" spans="18:50" ht="12" customHeight="1" x14ac:dyDescent="0.25">
      <c r="R382" s="140"/>
      <c r="S382" s="25"/>
      <c r="T382" s="25"/>
      <c r="U382" s="25"/>
      <c r="V382" s="25"/>
      <c r="W382" s="25"/>
      <c r="X382" s="25"/>
      <c r="Y382" s="25"/>
      <c r="Z382" s="25"/>
      <c r="AA382" s="25"/>
      <c r="AB382" s="25"/>
      <c r="AC382" s="25"/>
      <c r="AD382" s="25"/>
      <c r="AP382"/>
      <c r="AQ382"/>
      <c r="AX382"/>
    </row>
    <row r="383" spans="18:50" ht="12" customHeight="1" x14ac:dyDescent="0.25">
      <c r="R383" s="140"/>
      <c r="S383" s="25"/>
      <c r="T383" s="25"/>
      <c r="U383" s="25"/>
      <c r="V383" s="25"/>
      <c r="W383" s="25"/>
      <c r="X383" s="25"/>
      <c r="Y383" s="25"/>
      <c r="Z383" s="25"/>
      <c r="AA383" s="25"/>
      <c r="AB383" s="25"/>
      <c r="AC383" s="25"/>
      <c r="AD383" s="25"/>
      <c r="AP383"/>
      <c r="AQ383"/>
      <c r="AX383"/>
    </row>
    <row r="384" spans="18:50" ht="12" customHeight="1" x14ac:dyDescent="0.25">
      <c r="R384" s="140"/>
      <c r="S384" s="25"/>
      <c r="T384" s="25"/>
      <c r="U384" s="25"/>
      <c r="V384" s="25"/>
      <c r="W384" s="25"/>
      <c r="X384" s="25"/>
      <c r="Y384" s="25"/>
      <c r="Z384" s="25"/>
      <c r="AA384" s="25"/>
      <c r="AB384" s="25"/>
      <c r="AC384" s="25"/>
      <c r="AD384" s="25"/>
      <c r="AP384"/>
      <c r="AQ384"/>
      <c r="AX384"/>
    </row>
    <row r="385" spans="18:50" ht="12" customHeight="1" x14ac:dyDescent="0.25">
      <c r="R385" s="140"/>
      <c r="S385" s="25"/>
      <c r="T385" s="25"/>
      <c r="U385" s="25"/>
      <c r="V385" s="25"/>
      <c r="W385" s="25"/>
      <c r="X385" s="25"/>
      <c r="Y385" s="25"/>
      <c r="Z385" s="25"/>
      <c r="AA385" s="25"/>
      <c r="AB385" s="25"/>
      <c r="AC385" s="25"/>
      <c r="AD385" s="25"/>
      <c r="AP385"/>
      <c r="AQ385"/>
      <c r="AX385"/>
    </row>
    <row r="386" spans="18:50" ht="12" customHeight="1" x14ac:dyDescent="0.25">
      <c r="R386" s="140"/>
      <c r="S386" s="25"/>
      <c r="T386" s="25"/>
      <c r="U386" s="25"/>
      <c r="V386" s="25"/>
      <c r="W386" s="25"/>
      <c r="X386" s="25"/>
      <c r="Y386" s="25"/>
      <c r="Z386" s="25"/>
      <c r="AA386" s="25"/>
      <c r="AB386" s="25"/>
      <c r="AC386" s="25"/>
      <c r="AD386" s="25"/>
      <c r="AP386"/>
      <c r="AQ386"/>
      <c r="AX386"/>
    </row>
    <row r="387" spans="18:50" ht="12" customHeight="1" x14ac:dyDescent="0.25">
      <c r="R387" s="140"/>
      <c r="S387" s="25"/>
      <c r="T387" s="25"/>
      <c r="U387" s="25"/>
      <c r="V387" s="25"/>
      <c r="W387" s="25"/>
      <c r="X387" s="25"/>
      <c r="Y387" s="25"/>
      <c r="Z387" s="25"/>
      <c r="AA387" s="25"/>
      <c r="AB387" s="25"/>
      <c r="AC387" s="25"/>
      <c r="AD387" s="25"/>
      <c r="AP387"/>
      <c r="AQ387"/>
      <c r="AX387"/>
    </row>
    <row r="388" spans="18:50" ht="12" customHeight="1" x14ac:dyDescent="0.25">
      <c r="R388" s="140"/>
      <c r="S388" s="25"/>
      <c r="T388" s="25"/>
      <c r="U388" s="25"/>
      <c r="V388" s="25"/>
      <c r="W388" s="25"/>
      <c r="X388" s="25"/>
      <c r="Y388" s="25"/>
      <c r="Z388" s="25"/>
      <c r="AA388" s="25"/>
      <c r="AB388" s="25"/>
      <c r="AC388" s="25"/>
      <c r="AD388" s="25"/>
      <c r="AP388"/>
      <c r="AQ388"/>
      <c r="AX388"/>
    </row>
    <row r="389" spans="18:50" ht="12" customHeight="1" x14ac:dyDescent="0.25">
      <c r="R389" s="140"/>
      <c r="S389" s="25"/>
      <c r="T389" s="25"/>
      <c r="U389" s="25"/>
      <c r="V389" s="25"/>
      <c r="W389" s="25"/>
      <c r="X389" s="25"/>
      <c r="Y389" s="25"/>
      <c r="Z389" s="25"/>
      <c r="AA389" s="25"/>
      <c r="AB389" s="25"/>
      <c r="AC389" s="25"/>
      <c r="AD389" s="25"/>
      <c r="AP389"/>
      <c r="AQ389"/>
      <c r="AX389"/>
    </row>
    <row r="390" spans="18:50" ht="12" customHeight="1" x14ac:dyDescent="0.25">
      <c r="R390" s="140"/>
      <c r="S390" s="25"/>
      <c r="T390" s="25"/>
      <c r="U390" s="25"/>
      <c r="V390" s="25"/>
      <c r="W390" s="25"/>
      <c r="X390" s="25"/>
      <c r="Y390" s="25"/>
      <c r="Z390" s="25"/>
      <c r="AA390" s="25"/>
      <c r="AB390" s="25"/>
      <c r="AC390" s="25"/>
      <c r="AD390" s="25"/>
      <c r="AP390"/>
      <c r="AQ390"/>
      <c r="AX390"/>
    </row>
    <row r="391" spans="18:50" ht="12" customHeight="1" x14ac:dyDescent="0.25">
      <c r="R391" s="140"/>
      <c r="S391" s="25"/>
      <c r="T391" s="25"/>
      <c r="U391" s="25"/>
      <c r="V391" s="25"/>
      <c r="W391" s="25"/>
      <c r="X391" s="25"/>
      <c r="Y391" s="25"/>
      <c r="Z391" s="25"/>
      <c r="AA391" s="25"/>
      <c r="AB391" s="25"/>
      <c r="AC391" s="25"/>
      <c r="AD391" s="25"/>
      <c r="AP391"/>
      <c r="AQ391"/>
      <c r="AX391"/>
    </row>
    <row r="392" spans="18:50" ht="12" customHeight="1" x14ac:dyDescent="0.25">
      <c r="R392" s="140"/>
      <c r="S392" s="25"/>
      <c r="T392" s="25"/>
      <c r="U392" s="25"/>
      <c r="V392" s="25"/>
      <c r="W392" s="25"/>
      <c r="X392" s="25"/>
      <c r="Y392" s="25"/>
      <c r="Z392" s="25"/>
      <c r="AA392" s="25"/>
      <c r="AB392" s="25"/>
      <c r="AC392" s="25"/>
      <c r="AD392" s="25"/>
      <c r="AP392"/>
      <c r="AQ392"/>
      <c r="AX392"/>
    </row>
    <row r="393" spans="18:50" ht="12" customHeight="1" x14ac:dyDescent="0.25">
      <c r="R393" s="140"/>
      <c r="S393" s="25"/>
      <c r="T393" s="25"/>
      <c r="U393" s="25"/>
      <c r="V393" s="25"/>
      <c r="W393" s="25"/>
      <c r="X393" s="25"/>
      <c r="Y393" s="25"/>
      <c r="Z393" s="25"/>
      <c r="AA393" s="25"/>
      <c r="AB393" s="25"/>
      <c r="AC393" s="25"/>
      <c r="AD393" s="25"/>
      <c r="AP393"/>
      <c r="AQ393"/>
      <c r="AX393"/>
    </row>
    <row r="394" spans="18:50" ht="12" customHeight="1" x14ac:dyDescent="0.25">
      <c r="R394" s="140"/>
      <c r="S394" s="25"/>
      <c r="T394" s="25"/>
      <c r="U394" s="25"/>
      <c r="V394" s="25"/>
      <c r="W394" s="25"/>
      <c r="X394" s="25"/>
      <c r="Y394" s="25"/>
      <c r="Z394" s="25"/>
      <c r="AA394" s="25"/>
      <c r="AB394" s="25"/>
      <c r="AC394" s="25"/>
      <c r="AD394" s="25"/>
      <c r="AP394"/>
      <c r="AQ394"/>
      <c r="AX394"/>
    </row>
    <row r="395" spans="18:50" ht="12" customHeight="1" x14ac:dyDescent="0.25">
      <c r="R395" s="140"/>
      <c r="S395" s="25"/>
      <c r="T395" s="25"/>
      <c r="U395" s="25"/>
      <c r="V395" s="25"/>
      <c r="W395" s="25"/>
      <c r="X395" s="25"/>
      <c r="Y395" s="25"/>
      <c r="Z395" s="25"/>
      <c r="AA395" s="25"/>
      <c r="AB395" s="25"/>
      <c r="AC395" s="25"/>
      <c r="AD395" s="25"/>
      <c r="AP395"/>
      <c r="AQ395"/>
      <c r="AX395"/>
    </row>
    <row r="396" spans="18:50" ht="12" customHeight="1" x14ac:dyDescent="0.25">
      <c r="R396" s="140"/>
      <c r="S396" s="25"/>
      <c r="T396" s="25"/>
      <c r="U396" s="25"/>
      <c r="V396" s="25"/>
      <c r="W396" s="25"/>
      <c r="X396" s="25"/>
      <c r="Y396" s="25"/>
      <c r="Z396" s="25"/>
      <c r="AA396" s="25"/>
      <c r="AB396" s="25"/>
      <c r="AC396" s="25"/>
      <c r="AD396" s="25"/>
      <c r="AP396"/>
      <c r="AQ396"/>
      <c r="AX396"/>
    </row>
    <row r="397" spans="18:50" ht="12" customHeight="1" x14ac:dyDescent="0.25">
      <c r="R397" s="140"/>
      <c r="S397" s="25"/>
      <c r="T397" s="25"/>
      <c r="U397" s="25"/>
      <c r="V397" s="25"/>
      <c r="W397" s="25"/>
      <c r="X397" s="25"/>
      <c r="Y397" s="25"/>
      <c r="Z397" s="25"/>
      <c r="AA397" s="25"/>
      <c r="AB397" s="25"/>
      <c r="AC397" s="25"/>
      <c r="AD397" s="25"/>
      <c r="AP397"/>
      <c r="AQ397"/>
      <c r="AX397"/>
    </row>
    <row r="398" spans="18:50" ht="12" customHeight="1" x14ac:dyDescent="0.25">
      <c r="R398" s="140"/>
      <c r="S398" s="25"/>
      <c r="T398" s="25"/>
      <c r="U398" s="25"/>
      <c r="V398" s="25"/>
      <c r="W398" s="25"/>
      <c r="X398" s="25"/>
      <c r="Y398" s="25"/>
      <c r="Z398" s="25"/>
      <c r="AA398" s="25"/>
      <c r="AB398" s="25"/>
      <c r="AC398" s="25"/>
      <c r="AD398" s="25"/>
      <c r="AP398"/>
      <c r="AQ398"/>
      <c r="AX398"/>
    </row>
    <row r="399" spans="18:50" ht="12" customHeight="1" x14ac:dyDescent="0.25">
      <c r="R399" s="140"/>
      <c r="S399" s="25"/>
      <c r="T399" s="25"/>
      <c r="U399" s="25"/>
      <c r="V399" s="25"/>
      <c r="W399" s="25"/>
      <c r="X399" s="25"/>
      <c r="Y399" s="25"/>
      <c r="Z399" s="25"/>
      <c r="AA399" s="25"/>
      <c r="AB399" s="25"/>
      <c r="AC399" s="25"/>
      <c r="AD399" s="25"/>
      <c r="AP399"/>
      <c r="AQ399"/>
      <c r="AX399"/>
    </row>
    <row r="400" spans="18:50" ht="12" customHeight="1" x14ac:dyDescent="0.25">
      <c r="R400" s="140"/>
      <c r="S400" s="25"/>
      <c r="T400" s="25"/>
      <c r="U400" s="25"/>
      <c r="V400" s="25"/>
      <c r="W400" s="25"/>
      <c r="X400" s="25"/>
      <c r="Y400" s="25"/>
      <c r="Z400" s="25"/>
      <c r="AA400" s="25"/>
      <c r="AB400" s="25"/>
      <c r="AC400" s="25"/>
      <c r="AD400" s="25"/>
      <c r="AP400"/>
      <c r="AQ400"/>
      <c r="AX400"/>
    </row>
    <row r="401" spans="18:50" ht="12" customHeight="1" x14ac:dyDescent="0.25">
      <c r="R401" s="140"/>
      <c r="S401" s="25"/>
      <c r="T401" s="25"/>
      <c r="U401" s="25"/>
      <c r="V401" s="25"/>
      <c r="W401" s="25"/>
      <c r="X401" s="25"/>
      <c r="Y401" s="25"/>
      <c r="Z401" s="25"/>
      <c r="AA401" s="25"/>
      <c r="AB401" s="25"/>
      <c r="AC401" s="25"/>
      <c r="AD401" s="25"/>
      <c r="AP401"/>
      <c r="AQ401"/>
      <c r="AX401"/>
    </row>
    <row r="402" spans="18:50" ht="12" customHeight="1" x14ac:dyDescent="0.25">
      <c r="R402" s="140"/>
      <c r="S402" s="25"/>
      <c r="T402" s="25"/>
      <c r="U402" s="25"/>
      <c r="V402" s="25"/>
      <c r="W402" s="25"/>
      <c r="X402" s="25"/>
      <c r="Y402" s="25"/>
      <c r="Z402" s="25"/>
      <c r="AA402" s="25"/>
      <c r="AB402" s="25"/>
      <c r="AC402" s="25"/>
      <c r="AD402" s="25"/>
      <c r="AP402"/>
      <c r="AQ402"/>
      <c r="AX402"/>
    </row>
    <row r="403" spans="18:50" ht="12" customHeight="1" x14ac:dyDescent="0.25">
      <c r="R403" s="140"/>
      <c r="S403" s="25"/>
      <c r="T403" s="25"/>
      <c r="U403" s="25"/>
      <c r="V403" s="25"/>
      <c r="W403" s="25"/>
      <c r="X403" s="25"/>
      <c r="Y403" s="25"/>
      <c r="Z403" s="25"/>
      <c r="AA403" s="25"/>
      <c r="AB403" s="25"/>
      <c r="AC403" s="25"/>
      <c r="AD403" s="25"/>
      <c r="AP403"/>
      <c r="AQ403"/>
      <c r="AX403"/>
    </row>
    <row r="404" spans="18:50" ht="12" customHeight="1" x14ac:dyDescent="0.25">
      <c r="R404" s="140"/>
      <c r="S404" s="25"/>
      <c r="T404" s="25"/>
      <c r="U404" s="25"/>
      <c r="V404" s="25"/>
      <c r="W404" s="25"/>
      <c r="X404" s="25"/>
      <c r="Y404" s="25"/>
      <c r="Z404" s="25"/>
      <c r="AA404" s="25"/>
      <c r="AB404" s="25"/>
      <c r="AC404" s="25"/>
      <c r="AD404" s="25"/>
      <c r="AP404"/>
      <c r="AQ404"/>
      <c r="AX404"/>
    </row>
    <row r="405" spans="18:50" ht="12" customHeight="1" x14ac:dyDescent="0.25">
      <c r="R405" s="140"/>
      <c r="S405" s="25"/>
      <c r="T405" s="25"/>
      <c r="U405" s="25"/>
      <c r="V405" s="25"/>
      <c r="W405" s="25"/>
      <c r="X405" s="25"/>
      <c r="Y405" s="25"/>
      <c r="Z405" s="25"/>
      <c r="AA405" s="25"/>
      <c r="AB405" s="25"/>
      <c r="AC405" s="25"/>
      <c r="AD405" s="25"/>
      <c r="AP405"/>
      <c r="AQ405"/>
      <c r="AX405"/>
    </row>
    <row r="406" spans="18:50" ht="12" customHeight="1" x14ac:dyDescent="0.25">
      <c r="R406" s="140"/>
      <c r="S406" s="25"/>
      <c r="T406" s="25"/>
      <c r="U406" s="25"/>
      <c r="V406" s="25"/>
      <c r="W406" s="25"/>
      <c r="X406" s="25"/>
      <c r="Y406" s="25"/>
      <c r="Z406" s="25"/>
      <c r="AA406" s="25"/>
      <c r="AB406" s="25"/>
      <c r="AC406" s="25"/>
      <c r="AD406" s="25"/>
      <c r="AP406"/>
      <c r="AQ406"/>
      <c r="AX406"/>
    </row>
    <row r="407" spans="18:50" ht="12" customHeight="1" x14ac:dyDescent="0.25">
      <c r="R407" s="140"/>
      <c r="S407" s="25"/>
      <c r="T407" s="25"/>
      <c r="U407" s="25"/>
      <c r="V407" s="25"/>
      <c r="W407" s="25"/>
      <c r="X407" s="25"/>
      <c r="Y407" s="25"/>
      <c r="Z407" s="25"/>
      <c r="AA407" s="25"/>
      <c r="AB407" s="25"/>
      <c r="AC407" s="25"/>
      <c r="AD407" s="25"/>
      <c r="AP407"/>
      <c r="AQ407"/>
      <c r="AX407"/>
    </row>
    <row r="408" spans="18:50" ht="12" customHeight="1" x14ac:dyDescent="0.25">
      <c r="R408" s="140"/>
      <c r="S408" s="25"/>
      <c r="T408" s="25"/>
      <c r="U408" s="25"/>
      <c r="V408" s="25"/>
      <c r="W408" s="25"/>
      <c r="X408" s="25"/>
      <c r="Y408" s="25"/>
      <c r="Z408" s="25"/>
      <c r="AA408" s="25"/>
      <c r="AB408" s="25"/>
      <c r="AC408" s="25"/>
      <c r="AD408" s="25"/>
      <c r="AP408"/>
      <c r="AQ408"/>
      <c r="AX408"/>
    </row>
    <row r="409" spans="18:50" ht="12" customHeight="1" x14ac:dyDescent="0.25">
      <c r="R409" s="140"/>
      <c r="S409" s="25"/>
      <c r="T409" s="25"/>
      <c r="U409" s="25"/>
      <c r="V409" s="25"/>
      <c r="W409" s="25"/>
      <c r="X409" s="25"/>
      <c r="Y409" s="25"/>
      <c r="Z409" s="25"/>
      <c r="AA409" s="25"/>
      <c r="AB409" s="25"/>
      <c r="AC409" s="25"/>
      <c r="AD409" s="25"/>
      <c r="AP409"/>
      <c r="AQ409"/>
      <c r="AX409"/>
    </row>
    <row r="410" spans="18:50" ht="12" customHeight="1" x14ac:dyDescent="0.25">
      <c r="R410" s="140"/>
      <c r="S410" s="25"/>
      <c r="T410" s="25"/>
      <c r="U410" s="25"/>
      <c r="V410" s="25"/>
      <c r="W410" s="25"/>
      <c r="X410" s="25"/>
      <c r="Y410" s="25"/>
      <c r="Z410" s="25"/>
      <c r="AA410" s="25"/>
      <c r="AB410" s="25"/>
      <c r="AC410" s="25"/>
      <c r="AD410" s="25"/>
      <c r="AP410"/>
      <c r="AQ410"/>
      <c r="AX410"/>
    </row>
    <row r="411" spans="18:50" ht="12" customHeight="1" x14ac:dyDescent="0.25">
      <c r="R411" s="140"/>
      <c r="S411" s="25"/>
      <c r="T411" s="25"/>
      <c r="U411" s="25"/>
      <c r="V411" s="25"/>
      <c r="W411" s="25"/>
      <c r="X411" s="25"/>
      <c r="Y411" s="25"/>
      <c r="Z411" s="25"/>
      <c r="AA411" s="25"/>
      <c r="AB411" s="25"/>
      <c r="AC411" s="25"/>
      <c r="AD411" s="25"/>
      <c r="AP411"/>
      <c r="AQ411"/>
      <c r="AX411"/>
    </row>
    <row r="412" spans="18:50" ht="12" customHeight="1" x14ac:dyDescent="0.25">
      <c r="R412" s="140"/>
      <c r="S412" s="25"/>
      <c r="T412" s="25"/>
      <c r="U412" s="25"/>
      <c r="V412" s="25"/>
      <c r="W412" s="25"/>
      <c r="X412" s="25"/>
      <c r="Y412" s="25"/>
      <c r="Z412" s="25"/>
      <c r="AA412" s="25"/>
      <c r="AB412" s="25"/>
      <c r="AC412" s="25"/>
      <c r="AD412" s="25"/>
      <c r="AP412"/>
      <c r="AQ412"/>
      <c r="AX412"/>
    </row>
    <row r="413" spans="18:50" ht="12" customHeight="1" x14ac:dyDescent="0.25">
      <c r="R413" s="140"/>
      <c r="S413" s="25"/>
      <c r="T413" s="25"/>
      <c r="U413" s="25"/>
      <c r="V413" s="25"/>
      <c r="W413" s="25"/>
      <c r="X413" s="25"/>
      <c r="Y413" s="25"/>
      <c r="Z413" s="25"/>
      <c r="AA413" s="25"/>
      <c r="AB413" s="25"/>
      <c r="AC413" s="25"/>
      <c r="AD413" s="25"/>
      <c r="AP413"/>
      <c r="AQ413"/>
      <c r="AX413"/>
    </row>
    <row r="414" spans="18:50" ht="12" customHeight="1" x14ac:dyDescent="0.25">
      <c r="R414" s="140"/>
      <c r="S414" s="25"/>
      <c r="T414" s="25"/>
      <c r="U414" s="25"/>
      <c r="V414" s="25"/>
      <c r="W414" s="25"/>
      <c r="X414" s="25"/>
      <c r="Y414" s="25"/>
      <c r="Z414" s="25"/>
      <c r="AA414" s="25"/>
      <c r="AB414" s="25"/>
      <c r="AC414" s="25"/>
      <c r="AD414" s="25"/>
      <c r="AP414"/>
      <c r="AQ414"/>
      <c r="AX414"/>
    </row>
    <row r="415" spans="18:50" ht="12" customHeight="1" x14ac:dyDescent="0.25">
      <c r="R415" s="140"/>
      <c r="S415" s="25"/>
      <c r="T415" s="25"/>
      <c r="U415" s="25"/>
      <c r="V415" s="25"/>
      <c r="W415" s="25"/>
      <c r="X415" s="25"/>
      <c r="Y415" s="25"/>
      <c r="Z415" s="25"/>
      <c r="AA415" s="25"/>
      <c r="AB415" s="25"/>
      <c r="AC415" s="25"/>
      <c r="AD415" s="25"/>
      <c r="AP415"/>
      <c r="AQ415"/>
      <c r="AX415"/>
    </row>
    <row r="416" spans="18:50" ht="12" customHeight="1" x14ac:dyDescent="0.25">
      <c r="R416" s="140"/>
      <c r="S416" s="25"/>
      <c r="T416" s="25"/>
      <c r="U416" s="25"/>
      <c r="V416" s="25"/>
      <c r="W416" s="25"/>
      <c r="X416" s="25"/>
      <c r="Y416" s="25"/>
      <c r="Z416" s="25"/>
      <c r="AA416" s="25"/>
      <c r="AB416" s="25"/>
      <c r="AC416" s="25"/>
      <c r="AD416" s="25"/>
      <c r="AP416"/>
      <c r="AQ416"/>
      <c r="AX416"/>
    </row>
    <row r="417" spans="18:50" ht="12" customHeight="1" x14ac:dyDescent="0.25">
      <c r="R417" s="140"/>
      <c r="S417" s="25"/>
      <c r="T417" s="25"/>
      <c r="U417" s="25"/>
      <c r="V417" s="25"/>
      <c r="W417" s="25"/>
      <c r="X417" s="25"/>
      <c r="Y417" s="25"/>
      <c r="Z417" s="25"/>
      <c r="AA417" s="25"/>
      <c r="AB417" s="25"/>
      <c r="AC417" s="25"/>
      <c r="AD417" s="25"/>
      <c r="AP417"/>
      <c r="AQ417"/>
      <c r="AX417"/>
    </row>
    <row r="418" spans="18:50" ht="12" customHeight="1" x14ac:dyDescent="0.25">
      <c r="R418" s="140"/>
      <c r="S418" s="25"/>
      <c r="T418" s="25"/>
      <c r="U418" s="25"/>
      <c r="V418" s="25"/>
      <c r="W418" s="25"/>
      <c r="X418" s="25"/>
      <c r="Y418" s="25"/>
      <c r="Z418" s="25"/>
      <c r="AA418" s="25"/>
      <c r="AB418" s="25"/>
      <c r="AC418" s="25"/>
      <c r="AD418" s="25"/>
      <c r="AP418"/>
      <c r="AQ418"/>
      <c r="AX418"/>
    </row>
    <row r="419" spans="18:50" ht="12" customHeight="1" x14ac:dyDescent="0.25">
      <c r="R419" s="140"/>
      <c r="S419" s="25"/>
      <c r="T419" s="25"/>
      <c r="U419" s="25"/>
      <c r="V419" s="25"/>
      <c r="W419" s="25"/>
      <c r="X419" s="25"/>
      <c r="Y419" s="25"/>
      <c r="Z419" s="25"/>
      <c r="AA419" s="25"/>
      <c r="AB419" s="25"/>
      <c r="AC419" s="25"/>
      <c r="AD419" s="25"/>
      <c r="AP419"/>
      <c r="AQ419"/>
      <c r="AX419"/>
    </row>
    <row r="420" spans="18:50" ht="12" customHeight="1" x14ac:dyDescent="0.25">
      <c r="R420" s="140"/>
      <c r="S420" s="25"/>
      <c r="T420" s="25"/>
      <c r="U420" s="25"/>
      <c r="V420" s="25"/>
      <c r="W420" s="25"/>
      <c r="X420" s="25"/>
      <c r="Y420" s="25"/>
      <c r="Z420" s="25"/>
      <c r="AA420" s="25"/>
      <c r="AB420" s="25"/>
      <c r="AC420" s="25"/>
      <c r="AD420" s="25"/>
      <c r="AP420"/>
      <c r="AQ420"/>
      <c r="AX420"/>
    </row>
    <row r="421" spans="18:50" ht="12" customHeight="1" x14ac:dyDescent="0.25">
      <c r="R421" s="140"/>
      <c r="S421" s="25"/>
      <c r="T421" s="25"/>
      <c r="U421" s="25"/>
      <c r="V421" s="25"/>
      <c r="W421" s="25"/>
      <c r="X421" s="25"/>
      <c r="Y421" s="25"/>
      <c r="Z421" s="25"/>
      <c r="AA421" s="25"/>
      <c r="AB421" s="25"/>
      <c r="AC421" s="25"/>
      <c r="AD421" s="25"/>
      <c r="AP421"/>
      <c r="AQ421"/>
      <c r="AX421"/>
    </row>
    <row r="422" spans="18:50" ht="12" customHeight="1" x14ac:dyDescent="0.25">
      <c r="R422" s="140"/>
      <c r="S422" s="25"/>
      <c r="T422" s="25"/>
      <c r="U422" s="25"/>
      <c r="V422" s="25"/>
      <c r="W422" s="25"/>
      <c r="X422" s="25"/>
      <c r="Y422" s="25"/>
      <c r="Z422" s="25"/>
      <c r="AA422" s="25"/>
      <c r="AB422" s="25"/>
      <c r="AC422" s="25"/>
      <c r="AD422" s="25"/>
      <c r="AP422"/>
      <c r="AQ422"/>
      <c r="AX422"/>
    </row>
    <row r="423" spans="18:50" ht="12" customHeight="1" x14ac:dyDescent="0.25">
      <c r="R423" s="140"/>
      <c r="S423" s="25"/>
      <c r="T423" s="25"/>
      <c r="U423" s="25"/>
      <c r="V423" s="25"/>
      <c r="W423" s="25"/>
      <c r="X423" s="25"/>
      <c r="Y423" s="25"/>
      <c r="Z423" s="25"/>
      <c r="AA423" s="25"/>
      <c r="AB423" s="25"/>
      <c r="AC423" s="25"/>
      <c r="AD423" s="25"/>
      <c r="AP423"/>
      <c r="AQ423"/>
      <c r="AX423"/>
    </row>
    <row r="424" spans="18:50" ht="12" customHeight="1" x14ac:dyDescent="0.25">
      <c r="R424" s="140"/>
      <c r="S424" s="25"/>
      <c r="T424" s="25"/>
      <c r="U424" s="25"/>
      <c r="V424" s="25"/>
      <c r="W424" s="25"/>
      <c r="X424" s="25"/>
      <c r="Y424" s="25"/>
      <c r="Z424" s="25"/>
      <c r="AA424" s="25"/>
      <c r="AB424" s="25"/>
      <c r="AC424" s="25"/>
      <c r="AD424" s="25"/>
      <c r="AP424"/>
      <c r="AQ424"/>
      <c r="AX424"/>
    </row>
    <row r="425" spans="18:50" ht="12" customHeight="1" x14ac:dyDescent="0.25">
      <c r="R425" s="140"/>
      <c r="S425" s="25"/>
      <c r="T425" s="25"/>
      <c r="U425" s="25"/>
      <c r="V425" s="25"/>
      <c r="W425" s="25"/>
      <c r="X425" s="25"/>
      <c r="Y425" s="25"/>
      <c r="Z425" s="25"/>
      <c r="AA425" s="25"/>
      <c r="AB425" s="25"/>
      <c r="AC425" s="25"/>
      <c r="AD425" s="25"/>
      <c r="AP425"/>
      <c r="AQ425"/>
      <c r="AX425"/>
    </row>
    <row r="426" spans="18:50" ht="12" customHeight="1" x14ac:dyDescent="0.25">
      <c r="R426" s="140"/>
      <c r="S426" s="25"/>
      <c r="T426" s="25"/>
      <c r="U426" s="25"/>
      <c r="V426" s="25"/>
      <c r="W426" s="25"/>
      <c r="X426" s="25"/>
      <c r="Y426" s="25"/>
      <c r="Z426" s="25"/>
      <c r="AA426" s="25"/>
      <c r="AB426" s="25"/>
      <c r="AC426" s="25"/>
      <c r="AD426" s="25"/>
      <c r="AP426"/>
      <c r="AQ426"/>
      <c r="AX426"/>
    </row>
    <row r="427" spans="18:50" ht="12" customHeight="1" x14ac:dyDescent="0.25">
      <c r="R427" s="140"/>
      <c r="S427" s="25"/>
      <c r="T427" s="25"/>
      <c r="U427" s="25"/>
      <c r="V427" s="25"/>
      <c r="W427" s="25"/>
      <c r="X427" s="25"/>
      <c r="Y427" s="25"/>
      <c r="Z427" s="25"/>
      <c r="AA427" s="25"/>
      <c r="AB427" s="25"/>
      <c r="AC427" s="25"/>
      <c r="AD427" s="25"/>
      <c r="AP427"/>
      <c r="AQ427"/>
      <c r="AX427"/>
    </row>
    <row r="428" spans="18:50" ht="12" customHeight="1" x14ac:dyDescent="0.25">
      <c r="R428" s="140"/>
      <c r="S428" s="25"/>
      <c r="T428" s="25"/>
      <c r="U428" s="25"/>
      <c r="V428" s="25"/>
      <c r="W428" s="25"/>
      <c r="X428" s="25"/>
      <c r="Y428" s="25"/>
      <c r="Z428" s="25"/>
      <c r="AA428" s="25"/>
      <c r="AB428" s="25"/>
      <c r="AC428" s="25"/>
      <c r="AD428" s="25"/>
      <c r="AP428"/>
      <c r="AQ428"/>
      <c r="AX428"/>
    </row>
    <row r="429" spans="18:50" ht="12" customHeight="1" x14ac:dyDescent="0.25">
      <c r="R429" s="140"/>
      <c r="S429" s="25"/>
      <c r="T429" s="25"/>
      <c r="U429" s="25"/>
      <c r="V429" s="25"/>
      <c r="W429" s="25"/>
      <c r="X429" s="25"/>
      <c r="Y429" s="25"/>
      <c r="Z429" s="25"/>
      <c r="AA429" s="25"/>
      <c r="AB429" s="25"/>
      <c r="AC429" s="25"/>
      <c r="AD429" s="25"/>
      <c r="AP429"/>
      <c r="AQ429"/>
      <c r="AX429"/>
    </row>
    <row r="430" spans="18:50" ht="12" customHeight="1" x14ac:dyDescent="0.25">
      <c r="R430" s="140"/>
      <c r="S430" s="25"/>
      <c r="T430" s="25"/>
      <c r="U430" s="25"/>
      <c r="V430" s="25"/>
      <c r="W430" s="25"/>
      <c r="X430" s="25"/>
      <c r="Y430" s="25"/>
      <c r="Z430" s="25"/>
      <c r="AA430" s="25"/>
      <c r="AB430" s="25"/>
      <c r="AC430" s="25"/>
      <c r="AD430" s="25"/>
      <c r="AP430"/>
      <c r="AQ430"/>
      <c r="AX430"/>
    </row>
    <row r="431" spans="18:50" ht="12" customHeight="1" x14ac:dyDescent="0.25">
      <c r="R431" s="140"/>
      <c r="S431" s="25"/>
      <c r="T431" s="25"/>
      <c r="U431" s="25"/>
      <c r="V431" s="25"/>
      <c r="W431" s="25"/>
      <c r="X431" s="25"/>
      <c r="Y431" s="25"/>
      <c r="Z431" s="25"/>
      <c r="AA431" s="25"/>
      <c r="AB431" s="25"/>
      <c r="AC431" s="25"/>
      <c r="AD431" s="25"/>
      <c r="AP431"/>
      <c r="AQ431"/>
      <c r="AX431"/>
    </row>
    <row r="432" spans="18:50" ht="12" customHeight="1" x14ac:dyDescent="0.25">
      <c r="R432" s="140"/>
      <c r="S432" s="25"/>
      <c r="T432" s="25"/>
      <c r="U432" s="25"/>
      <c r="V432" s="25"/>
      <c r="W432" s="25"/>
      <c r="X432" s="25"/>
      <c r="Y432" s="25"/>
      <c r="Z432" s="25"/>
      <c r="AA432" s="25"/>
      <c r="AB432" s="25"/>
      <c r="AC432" s="25"/>
      <c r="AD432" s="25"/>
      <c r="AP432"/>
      <c r="AQ432"/>
      <c r="AX432"/>
    </row>
    <row r="433" spans="18:50" ht="12" customHeight="1" x14ac:dyDescent="0.25">
      <c r="R433" s="140"/>
      <c r="S433" s="25"/>
      <c r="T433" s="25"/>
      <c r="U433" s="25"/>
      <c r="V433" s="25"/>
      <c r="W433" s="25"/>
      <c r="X433" s="25"/>
      <c r="Y433" s="25"/>
      <c r="Z433" s="25"/>
      <c r="AA433" s="25"/>
      <c r="AB433" s="25"/>
      <c r="AC433" s="25"/>
      <c r="AD433" s="25"/>
      <c r="AP433"/>
      <c r="AQ433"/>
      <c r="AX433"/>
    </row>
    <row r="434" spans="18:50" ht="12" customHeight="1" x14ac:dyDescent="0.25">
      <c r="R434" s="140"/>
      <c r="S434" s="25"/>
      <c r="T434" s="25"/>
      <c r="U434" s="25"/>
      <c r="V434" s="25"/>
      <c r="W434" s="25"/>
      <c r="X434" s="25"/>
      <c r="Y434" s="25"/>
      <c r="Z434" s="25"/>
      <c r="AA434" s="25"/>
      <c r="AB434" s="25"/>
      <c r="AC434" s="25"/>
      <c r="AD434" s="25"/>
      <c r="AP434"/>
      <c r="AQ434"/>
      <c r="AX434"/>
    </row>
    <row r="435" spans="18:50" ht="12" customHeight="1" x14ac:dyDescent="0.25">
      <c r="R435" s="140"/>
      <c r="S435" s="25"/>
      <c r="T435" s="25"/>
      <c r="U435" s="25"/>
      <c r="V435" s="25"/>
      <c r="W435" s="25"/>
      <c r="X435" s="25"/>
      <c r="Y435" s="25"/>
      <c r="Z435" s="25"/>
      <c r="AA435" s="25"/>
      <c r="AB435" s="25"/>
      <c r="AC435" s="25"/>
      <c r="AD435" s="25"/>
      <c r="AP435"/>
      <c r="AQ435"/>
      <c r="AX435"/>
    </row>
    <row r="436" spans="18:50" ht="12" customHeight="1" x14ac:dyDescent="0.25">
      <c r="R436" s="140"/>
      <c r="S436" s="25"/>
      <c r="T436" s="25"/>
      <c r="U436" s="25"/>
      <c r="V436" s="25"/>
      <c r="W436" s="25"/>
      <c r="X436" s="25"/>
      <c r="Y436" s="25"/>
      <c r="Z436" s="25"/>
      <c r="AA436" s="25"/>
      <c r="AB436" s="25"/>
      <c r="AC436" s="25"/>
      <c r="AD436" s="25"/>
      <c r="AP436"/>
      <c r="AQ436"/>
      <c r="AX436"/>
    </row>
    <row r="437" spans="18:50" ht="12" customHeight="1" x14ac:dyDescent="0.25">
      <c r="R437" s="140"/>
      <c r="S437" s="25"/>
      <c r="T437" s="25"/>
      <c r="U437" s="25"/>
      <c r="V437" s="25"/>
      <c r="W437" s="25"/>
      <c r="X437" s="25"/>
      <c r="Y437" s="25"/>
      <c r="Z437" s="25"/>
      <c r="AA437" s="25"/>
      <c r="AB437" s="25"/>
      <c r="AC437" s="25"/>
      <c r="AD437" s="25"/>
      <c r="AP437"/>
      <c r="AQ437"/>
      <c r="AX437"/>
    </row>
    <row r="438" spans="18:50" ht="12" customHeight="1" x14ac:dyDescent="0.25">
      <c r="R438" s="140"/>
      <c r="S438" s="25"/>
      <c r="T438" s="25"/>
      <c r="U438" s="25"/>
      <c r="V438" s="25"/>
      <c r="W438" s="25"/>
      <c r="X438" s="25"/>
      <c r="Y438" s="25"/>
      <c r="Z438" s="25"/>
      <c r="AA438" s="25"/>
      <c r="AB438" s="25"/>
      <c r="AC438" s="25"/>
      <c r="AD438" s="25"/>
      <c r="AP438"/>
      <c r="AQ438"/>
      <c r="AX438"/>
    </row>
    <row r="439" spans="18:50" ht="12" customHeight="1" x14ac:dyDescent="0.25">
      <c r="R439" s="140"/>
      <c r="S439" s="25"/>
      <c r="T439" s="25"/>
      <c r="U439" s="25"/>
      <c r="V439" s="25"/>
      <c r="W439" s="25"/>
      <c r="X439" s="25"/>
      <c r="Y439" s="25"/>
      <c r="Z439" s="25"/>
      <c r="AA439" s="25"/>
      <c r="AB439" s="25"/>
      <c r="AC439" s="25"/>
      <c r="AD439" s="25"/>
      <c r="AP439"/>
      <c r="AQ439"/>
      <c r="AX439"/>
    </row>
    <row r="440" spans="18:50" ht="12" customHeight="1" x14ac:dyDescent="0.25">
      <c r="R440" s="140"/>
      <c r="S440" s="25"/>
      <c r="T440" s="25"/>
      <c r="U440" s="25"/>
      <c r="V440" s="25"/>
      <c r="W440" s="25"/>
      <c r="X440" s="25"/>
      <c r="Y440" s="25"/>
      <c r="Z440" s="25"/>
      <c r="AA440" s="25"/>
      <c r="AB440" s="25"/>
      <c r="AC440" s="25"/>
      <c r="AD440" s="25"/>
      <c r="AP440"/>
      <c r="AQ440"/>
      <c r="AX440"/>
    </row>
    <row r="441" spans="18:50" ht="12" customHeight="1" x14ac:dyDescent="0.25">
      <c r="R441" s="140"/>
      <c r="S441" s="25"/>
      <c r="T441" s="25"/>
      <c r="U441" s="25"/>
      <c r="V441" s="25"/>
      <c r="W441" s="25"/>
      <c r="X441" s="25"/>
      <c r="Y441" s="25"/>
      <c r="Z441" s="25"/>
      <c r="AA441" s="25"/>
      <c r="AB441" s="25"/>
      <c r="AC441" s="25"/>
      <c r="AD441" s="25"/>
      <c r="AP441"/>
      <c r="AQ441"/>
      <c r="AX441"/>
    </row>
    <row r="442" spans="18:50" ht="12" customHeight="1" x14ac:dyDescent="0.25">
      <c r="R442" s="140"/>
      <c r="S442" s="25"/>
      <c r="T442" s="25"/>
      <c r="U442" s="25"/>
      <c r="V442" s="25"/>
      <c r="W442" s="25"/>
      <c r="X442" s="25"/>
      <c r="Y442" s="25"/>
      <c r="Z442" s="25"/>
      <c r="AA442" s="25"/>
      <c r="AB442" s="25"/>
      <c r="AC442" s="25"/>
      <c r="AD442" s="25"/>
      <c r="AP442"/>
      <c r="AQ442"/>
      <c r="AX442"/>
    </row>
    <row r="443" spans="18:50" ht="12" customHeight="1" x14ac:dyDescent="0.25">
      <c r="R443" s="140"/>
      <c r="S443" s="25"/>
      <c r="T443" s="25"/>
      <c r="U443" s="25"/>
      <c r="V443" s="25"/>
      <c r="W443" s="25"/>
      <c r="X443" s="25"/>
      <c r="Y443" s="25"/>
      <c r="Z443" s="25"/>
      <c r="AA443" s="25"/>
      <c r="AB443" s="25"/>
      <c r="AC443" s="25"/>
      <c r="AD443" s="25"/>
      <c r="AP443"/>
      <c r="AQ443"/>
      <c r="AX443"/>
    </row>
    <row r="444" spans="18:50" ht="12" customHeight="1" x14ac:dyDescent="0.25">
      <c r="R444" s="140"/>
      <c r="S444" s="25"/>
      <c r="T444" s="25"/>
      <c r="U444" s="25"/>
      <c r="V444" s="25"/>
      <c r="W444" s="25"/>
      <c r="X444" s="25"/>
      <c r="Y444" s="25"/>
      <c r="Z444" s="25"/>
      <c r="AA444" s="25"/>
      <c r="AB444" s="25"/>
      <c r="AC444" s="25"/>
      <c r="AD444" s="25"/>
      <c r="AP444"/>
      <c r="AQ444"/>
      <c r="AX444"/>
    </row>
    <row r="445" spans="18:50" ht="12" customHeight="1" x14ac:dyDescent="0.25">
      <c r="R445" s="140"/>
      <c r="S445" s="25"/>
      <c r="T445" s="25"/>
      <c r="U445" s="25"/>
      <c r="V445" s="25"/>
      <c r="W445" s="25"/>
      <c r="X445" s="25"/>
      <c r="Y445" s="25"/>
      <c r="Z445" s="25"/>
      <c r="AA445" s="25"/>
      <c r="AB445" s="25"/>
      <c r="AC445" s="25"/>
      <c r="AD445" s="25"/>
      <c r="AP445"/>
      <c r="AQ445"/>
      <c r="AX445"/>
    </row>
    <row r="446" spans="18:50" ht="12" customHeight="1" x14ac:dyDescent="0.25">
      <c r="R446" s="140"/>
      <c r="S446" s="25"/>
      <c r="T446" s="25"/>
      <c r="U446" s="25"/>
      <c r="V446" s="25"/>
      <c r="W446" s="25"/>
      <c r="X446" s="25"/>
      <c r="Y446" s="25"/>
      <c r="Z446" s="25"/>
      <c r="AA446" s="25"/>
      <c r="AB446" s="25"/>
      <c r="AC446" s="25"/>
      <c r="AD446" s="25"/>
      <c r="AP446"/>
      <c r="AQ446"/>
      <c r="AX446"/>
    </row>
    <row r="447" spans="18:50" ht="12" customHeight="1" x14ac:dyDescent="0.25">
      <c r="R447" s="140"/>
      <c r="S447" s="25"/>
      <c r="T447" s="25"/>
      <c r="U447" s="25"/>
      <c r="V447" s="25"/>
      <c r="W447" s="25"/>
      <c r="X447" s="25"/>
      <c r="Y447" s="25"/>
      <c r="Z447" s="25"/>
      <c r="AA447" s="25"/>
      <c r="AB447" s="25"/>
      <c r="AC447" s="25"/>
      <c r="AD447" s="25"/>
      <c r="AP447"/>
      <c r="AQ447"/>
      <c r="AX447"/>
    </row>
    <row r="448" spans="18:50" ht="12" customHeight="1" x14ac:dyDescent="0.25">
      <c r="R448" s="140"/>
      <c r="S448" s="25"/>
      <c r="T448" s="25"/>
      <c r="U448" s="25"/>
      <c r="V448" s="25"/>
      <c r="W448" s="25"/>
      <c r="X448" s="25"/>
      <c r="Y448" s="25"/>
      <c r="Z448" s="25"/>
      <c r="AA448" s="25"/>
      <c r="AB448" s="25"/>
      <c r="AC448" s="25"/>
      <c r="AD448" s="25"/>
      <c r="AP448"/>
      <c r="AQ448"/>
      <c r="AX448"/>
    </row>
    <row r="449" spans="18:50" ht="12" customHeight="1" x14ac:dyDescent="0.25">
      <c r="R449" s="140"/>
      <c r="S449" s="25"/>
      <c r="T449" s="25"/>
      <c r="U449" s="25"/>
      <c r="V449" s="25"/>
      <c r="W449" s="25"/>
      <c r="X449" s="25"/>
      <c r="Y449" s="25"/>
      <c r="Z449" s="25"/>
      <c r="AA449" s="25"/>
      <c r="AB449" s="25"/>
      <c r="AC449" s="25"/>
      <c r="AD449" s="25"/>
      <c r="AP449"/>
      <c r="AQ449"/>
      <c r="AX449"/>
    </row>
    <row r="450" spans="18:50" ht="12" customHeight="1" x14ac:dyDescent="0.25">
      <c r="R450" s="140"/>
      <c r="S450" s="25"/>
      <c r="T450" s="25"/>
      <c r="U450" s="25"/>
      <c r="V450" s="25"/>
      <c r="W450" s="25"/>
      <c r="X450" s="25"/>
      <c r="Y450" s="25"/>
      <c r="Z450" s="25"/>
      <c r="AA450" s="25"/>
      <c r="AB450" s="25"/>
      <c r="AC450" s="25"/>
      <c r="AD450" s="25"/>
      <c r="AP450"/>
      <c r="AQ450"/>
      <c r="AX450"/>
    </row>
    <row r="451" spans="18:50" ht="12" customHeight="1" x14ac:dyDescent="0.25">
      <c r="R451" s="140"/>
      <c r="S451" s="25"/>
      <c r="T451" s="25"/>
      <c r="U451" s="25"/>
      <c r="V451" s="25"/>
      <c r="W451" s="25"/>
      <c r="X451" s="25"/>
      <c r="Y451" s="25"/>
      <c r="Z451" s="25"/>
      <c r="AA451" s="25"/>
      <c r="AB451" s="25"/>
      <c r="AC451" s="25"/>
      <c r="AD451" s="25"/>
      <c r="AP451"/>
      <c r="AQ451"/>
      <c r="AX451"/>
    </row>
    <row r="452" spans="18:50" ht="12" customHeight="1" x14ac:dyDescent="0.25">
      <c r="R452" s="140"/>
      <c r="S452" s="25"/>
      <c r="T452" s="25"/>
      <c r="U452" s="25"/>
      <c r="V452" s="25"/>
      <c r="W452" s="25"/>
      <c r="X452" s="25"/>
      <c r="Y452" s="25"/>
      <c r="Z452" s="25"/>
      <c r="AA452" s="25"/>
      <c r="AB452" s="25"/>
      <c r="AC452" s="25"/>
      <c r="AD452" s="25"/>
      <c r="AP452"/>
      <c r="AQ452"/>
      <c r="AX452"/>
    </row>
    <row r="453" spans="18:50" ht="12" customHeight="1" x14ac:dyDescent="0.25">
      <c r="R453" s="140"/>
      <c r="S453" s="25"/>
      <c r="T453" s="25"/>
      <c r="U453" s="25"/>
      <c r="V453" s="25"/>
      <c r="W453" s="25"/>
      <c r="X453" s="25"/>
      <c r="Y453" s="25"/>
      <c r="Z453" s="25"/>
      <c r="AA453" s="25"/>
      <c r="AB453" s="25"/>
      <c r="AC453" s="25"/>
      <c r="AD453" s="25"/>
      <c r="AP453"/>
      <c r="AQ453"/>
      <c r="AX453"/>
    </row>
    <row r="454" spans="18:50" ht="12" customHeight="1" x14ac:dyDescent="0.25">
      <c r="R454" s="140"/>
      <c r="S454" s="25"/>
      <c r="T454" s="25"/>
      <c r="U454" s="25"/>
      <c r="V454" s="25"/>
      <c r="W454" s="25"/>
      <c r="X454" s="25"/>
      <c r="Y454" s="25"/>
      <c r="Z454" s="25"/>
      <c r="AA454" s="25"/>
      <c r="AB454" s="25"/>
      <c r="AC454" s="25"/>
      <c r="AD454" s="25"/>
      <c r="AP454"/>
      <c r="AQ454"/>
      <c r="AX454"/>
    </row>
    <row r="455" spans="18:50" ht="12" customHeight="1" x14ac:dyDescent="0.25">
      <c r="R455" s="140"/>
      <c r="S455" s="25"/>
      <c r="T455" s="25"/>
      <c r="U455" s="25"/>
      <c r="V455" s="25"/>
      <c r="W455" s="25"/>
      <c r="X455" s="25"/>
      <c r="Y455" s="25"/>
      <c r="Z455" s="25"/>
      <c r="AA455" s="25"/>
      <c r="AB455" s="25"/>
      <c r="AC455" s="25"/>
      <c r="AD455" s="25"/>
      <c r="AP455"/>
      <c r="AQ455"/>
      <c r="AX455"/>
    </row>
    <row r="456" spans="18:50" ht="12" customHeight="1" x14ac:dyDescent="0.25">
      <c r="R456" s="140"/>
      <c r="S456" s="25"/>
      <c r="T456" s="25"/>
      <c r="U456" s="25"/>
      <c r="V456" s="25"/>
      <c r="W456" s="25"/>
      <c r="X456" s="25"/>
      <c r="Y456" s="25"/>
      <c r="Z456" s="25"/>
      <c r="AA456" s="25"/>
      <c r="AB456" s="25"/>
      <c r="AC456" s="25"/>
      <c r="AD456" s="25"/>
      <c r="AP456"/>
      <c r="AQ456"/>
      <c r="AX456"/>
    </row>
    <row r="457" spans="18:50" ht="12" customHeight="1" x14ac:dyDescent="0.25">
      <c r="R457" s="140"/>
      <c r="S457" s="25"/>
      <c r="T457" s="25"/>
      <c r="U457" s="25"/>
      <c r="V457" s="25"/>
      <c r="W457" s="25"/>
      <c r="X457" s="25"/>
      <c r="Y457" s="25"/>
      <c r="Z457" s="25"/>
      <c r="AA457" s="25"/>
      <c r="AB457" s="25"/>
      <c r="AC457" s="25"/>
      <c r="AD457" s="25"/>
      <c r="AP457"/>
      <c r="AQ457"/>
      <c r="AX457"/>
    </row>
    <row r="458" spans="18:50" ht="12" customHeight="1" x14ac:dyDescent="0.25">
      <c r="R458" s="140"/>
      <c r="S458" s="25"/>
      <c r="T458" s="25"/>
      <c r="U458" s="25"/>
      <c r="V458" s="25"/>
      <c r="W458" s="25"/>
      <c r="X458" s="25"/>
      <c r="Y458" s="25"/>
      <c r="Z458" s="25"/>
      <c r="AA458" s="25"/>
      <c r="AB458" s="25"/>
      <c r="AC458" s="25"/>
      <c r="AD458" s="25"/>
      <c r="AP458"/>
      <c r="AQ458"/>
      <c r="AX458"/>
    </row>
    <row r="459" spans="18:50" ht="12" customHeight="1" x14ac:dyDescent="0.25">
      <c r="R459" s="140"/>
      <c r="S459" s="25"/>
      <c r="T459" s="25"/>
      <c r="U459" s="25"/>
      <c r="V459" s="25"/>
      <c r="W459" s="25"/>
      <c r="X459" s="25"/>
      <c r="Y459" s="25"/>
      <c r="Z459" s="25"/>
      <c r="AA459" s="25"/>
      <c r="AB459" s="25"/>
      <c r="AC459" s="25"/>
      <c r="AD459" s="25"/>
      <c r="AP459"/>
      <c r="AQ459"/>
      <c r="AX459"/>
    </row>
    <row r="460" spans="18:50" ht="12" customHeight="1" x14ac:dyDescent="0.25">
      <c r="R460" s="140"/>
      <c r="S460" s="25"/>
      <c r="T460" s="25"/>
      <c r="U460" s="25"/>
      <c r="V460" s="25"/>
      <c r="W460" s="25"/>
      <c r="X460" s="25"/>
      <c r="Y460" s="25"/>
      <c r="Z460" s="25"/>
      <c r="AA460" s="25"/>
      <c r="AB460" s="25"/>
      <c r="AC460" s="25"/>
      <c r="AD460" s="25"/>
      <c r="AP460"/>
      <c r="AQ460"/>
      <c r="AX460"/>
    </row>
    <row r="461" spans="18:50" ht="12" customHeight="1" x14ac:dyDescent="0.25">
      <c r="R461" s="140"/>
      <c r="S461" s="25"/>
      <c r="T461" s="25"/>
      <c r="U461" s="25"/>
      <c r="V461" s="25"/>
      <c r="W461" s="25"/>
      <c r="X461" s="25"/>
      <c r="Y461" s="25"/>
      <c r="Z461" s="25"/>
      <c r="AA461" s="25"/>
      <c r="AB461" s="25"/>
      <c r="AC461" s="25"/>
      <c r="AD461" s="25"/>
      <c r="AP461"/>
      <c r="AQ461"/>
      <c r="AX461"/>
    </row>
    <row r="462" spans="18:50" ht="12" customHeight="1" x14ac:dyDescent="0.25">
      <c r="R462" s="140"/>
      <c r="S462" s="25"/>
      <c r="T462" s="25"/>
      <c r="U462" s="25"/>
      <c r="V462" s="25"/>
      <c r="W462" s="25"/>
      <c r="X462" s="25"/>
      <c r="Y462" s="25"/>
      <c r="Z462" s="25"/>
      <c r="AA462" s="25"/>
      <c r="AB462" s="25"/>
      <c r="AC462" s="25"/>
      <c r="AD462" s="25"/>
      <c r="AP462"/>
      <c r="AQ462"/>
      <c r="AX462"/>
    </row>
    <row r="463" spans="18:50" ht="12" customHeight="1" x14ac:dyDescent="0.25">
      <c r="R463" s="140"/>
      <c r="S463" s="25"/>
      <c r="T463" s="25"/>
      <c r="U463" s="25"/>
      <c r="V463" s="25"/>
      <c r="W463" s="25"/>
      <c r="X463" s="25"/>
      <c r="Y463" s="25"/>
      <c r="Z463" s="25"/>
      <c r="AA463" s="25"/>
      <c r="AB463" s="25"/>
      <c r="AC463" s="25"/>
      <c r="AD463" s="25"/>
      <c r="AP463"/>
      <c r="AQ463"/>
      <c r="AX463"/>
    </row>
    <row r="464" spans="18:50" ht="12" customHeight="1" x14ac:dyDescent="0.25">
      <c r="R464" s="140"/>
      <c r="S464" s="25"/>
      <c r="T464" s="25"/>
      <c r="U464" s="25"/>
      <c r="V464" s="25"/>
      <c r="W464" s="25"/>
      <c r="X464" s="25"/>
      <c r="Y464" s="25"/>
      <c r="Z464" s="25"/>
      <c r="AA464" s="25"/>
      <c r="AB464" s="25"/>
      <c r="AC464" s="25"/>
      <c r="AD464" s="25"/>
      <c r="AP464"/>
      <c r="AQ464"/>
      <c r="AX464"/>
    </row>
    <row r="465" spans="18:50" ht="12" customHeight="1" x14ac:dyDescent="0.25">
      <c r="R465" s="140"/>
      <c r="S465" s="25"/>
      <c r="T465" s="25"/>
      <c r="U465" s="25"/>
      <c r="V465" s="25"/>
      <c r="W465" s="25"/>
      <c r="X465" s="25"/>
      <c r="Y465" s="25"/>
      <c r="Z465" s="25"/>
      <c r="AA465" s="25"/>
      <c r="AB465" s="25"/>
      <c r="AC465" s="25"/>
      <c r="AD465" s="25"/>
      <c r="AP465"/>
      <c r="AQ465"/>
      <c r="AX465"/>
    </row>
    <row r="466" spans="18:50" ht="12" customHeight="1" x14ac:dyDescent="0.25">
      <c r="R466" s="140"/>
      <c r="S466" s="25"/>
      <c r="T466" s="25"/>
      <c r="U466" s="25"/>
      <c r="V466" s="25"/>
      <c r="W466" s="25"/>
      <c r="X466" s="25"/>
      <c r="Y466" s="25"/>
      <c r="Z466" s="25"/>
      <c r="AA466" s="25"/>
      <c r="AB466" s="25"/>
      <c r="AC466" s="25"/>
      <c r="AD466" s="25"/>
      <c r="AP466"/>
      <c r="AQ466"/>
      <c r="AX466"/>
    </row>
    <row r="467" spans="18:50" ht="12" customHeight="1" x14ac:dyDescent="0.25">
      <c r="R467" s="140"/>
      <c r="S467" s="25"/>
      <c r="T467" s="25"/>
      <c r="U467" s="25"/>
      <c r="V467" s="25"/>
      <c r="W467" s="25"/>
      <c r="X467" s="25"/>
      <c r="Y467" s="25"/>
      <c r="Z467" s="25"/>
      <c r="AA467" s="25"/>
      <c r="AB467" s="25"/>
      <c r="AC467" s="25"/>
      <c r="AD467" s="25"/>
      <c r="AP467"/>
      <c r="AQ467"/>
      <c r="AX467"/>
    </row>
    <row r="468" spans="18:50" ht="12" customHeight="1" x14ac:dyDescent="0.25">
      <c r="R468" s="140"/>
      <c r="S468" s="25"/>
      <c r="T468" s="25"/>
      <c r="U468" s="25"/>
      <c r="V468" s="25"/>
      <c r="W468" s="25"/>
      <c r="X468" s="25"/>
      <c r="Y468" s="25"/>
      <c r="Z468" s="25"/>
      <c r="AA468" s="25"/>
      <c r="AB468" s="25"/>
      <c r="AC468" s="25"/>
      <c r="AD468" s="25"/>
      <c r="AP468"/>
      <c r="AQ468"/>
      <c r="AX468"/>
    </row>
    <row r="469" spans="18:50" ht="12" customHeight="1" x14ac:dyDescent="0.25">
      <c r="R469" s="140"/>
      <c r="S469" s="25"/>
      <c r="T469" s="25"/>
      <c r="U469" s="25"/>
      <c r="V469" s="25"/>
      <c r="W469" s="25"/>
      <c r="X469" s="25"/>
      <c r="Y469" s="25"/>
      <c r="Z469" s="25"/>
      <c r="AA469" s="25"/>
      <c r="AB469" s="25"/>
      <c r="AC469" s="25"/>
      <c r="AD469" s="25"/>
      <c r="AP469"/>
      <c r="AQ469"/>
      <c r="AX469"/>
    </row>
    <row r="470" spans="18:50" ht="12" customHeight="1" x14ac:dyDescent="0.25">
      <c r="R470" s="140"/>
      <c r="S470" s="25"/>
      <c r="T470" s="25"/>
      <c r="U470" s="25"/>
      <c r="V470" s="25"/>
      <c r="W470" s="25"/>
      <c r="X470" s="25"/>
      <c r="Y470" s="25"/>
      <c r="Z470" s="25"/>
      <c r="AA470" s="25"/>
      <c r="AB470" s="25"/>
      <c r="AC470" s="25"/>
      <c r="AD470" s="25"/>
      <c r="AP470"/>
      <c r="AQ470"/>
      <c r="AX470"/>
    </row>
    <row r="471" spans="18:50" ht="12" customHeight="1" x14ac:dyDescent="0.25">
      <c r="R471" s="140"/>
      <c r="S471" s="25"/>
      <c r="T471" s="25"/>
      <c r="U471" s="25"/>
      <c r="V471" s="25"/>
      <c r="W471" s="25"/>
      <c r="X471" s="25"/>
      <c r="Y471" s="25"/>
      <c r="Z471" s="25"/>
      <c r="AA471" s="25"/>
      <c r="AB471" s="25"/>
      <c r="AC471" s="25"/>
      <c r="AD471" s="25"/>
      <c r="AP471"/>
      <c r="AQ471"/>
      <c r="AX471"/>
    </row>
    <row r="472" spans="18:50" ht="12" customHeight="1" x14ac:dyDescent="0.25">
      <c r="R472" s="140"/>
      <c r="S472" s="25"/>
      <c r="T472" s="25"/>
      <c r="U472" s="25"/>
      <c r="V472" s="25"/>
      <c r="W472" s="25"/>
      <c r="X472" s="25"/>
      <c r="Y472" s="25"/>
      <c r="Z472" s="25"/>
      <c r="AA472" s="25"/>
      <c r="AB472" s="25"/>
      <c r="AC472" s="25"/>
      <c r="AD472" s="25"/>
      <c r="AP472"/>
      <c r="AQ472"/>
      <c r="AX472"/>
    </row>
    <row r="473" spans="18:50" ht="12" customHeight="1" x14ac:dyDescent="0.25">
      <c r="R473" s="140"/>
      <c r="S473" s="25"/>
      <c r="T473" s="25"/>
      <c r="U473" s="25"/>
      <c r="V473" s="25"/>
      <c r="W473" s="25"/>
      <c r="X473" s="25"/>
      <c r="Y473" s="25"/>
      <c r="Z473" s="25"/>
      <c r="AA473" s="25"/>
      <c r="AB473" s="25"/>
      <c r="AC473" s="25"/>
      <c r="AD473" s="25"/>
      <c r="AP473"/>
      <c r="AQ473"/>
      <c r="AX473"/>
    </row>
    <row r="474" spans="18:50" ht="12" customHeight="1" x14ac:dyDescent="0.25">
      <c r="R474" s="140"/>
      <c r="S474" s="25"/>
      <c r="T474" s="25"/>
      <c r="U474" s="25"/>
      <c r="V474" s="25"/>
      <c r="W474" s="25"/>
      <c r="X474" s="25"/>
      <c r="Y474" s="25"/>
      <c r="Z474" s="25"/>
      <c r="AA474" s="25"/>
      <c r="AB474" s="25"/>
      <c r="AC474" s="25"/>
      <c r="AD474" s="25"/>
      <c r="AP474"/>
      <c r="AQ474"/>
      <c r="AX474"/>
    </row>
    <row r="475" spans="18:50" ht="12" customHeight="1" x14ac:dyDescent="0.25">
      <c r="R475" s="140"/>
      <c r="S475" s="25"/>
      <c r="T475" s="25"/>
      <c r="U475" s="25"/>
      <c r="V475" s="25"/>
      <c r="W475" s="25"/>
      <c r="X475" s="25"/>
      <c r="Y475" s="25"/>
      <c r="Z475" s="25"/>
      <c r="AA475" s="25"/>
      <c r="AB475" s="25"/>
      <c r="AC475" s="25"/>
      <c r="AD475" s="25"/>
      <c r="AP475"/>
      <c r="AQ475"/>
      <c r="AX475"/>
    </row>
    <row r="476" spans="18:50" ht="12" customHeight="1" x14ac:dyDescent="0.25">
      <c r="R476" s="140"/>
      <c r="S476" s="25"/>
      <c r="T476" s="25"/>
      <c r="U476" s="25"/>
      <c r="V476" s="25"/>
      <c r="W476" s="25"/>
      <c r="X476" s="25"/>
      <c r="Y476" s="25"/>
      <c r="Z476" s="25"/>
      <c r="AA476" s="25"/>
      <c r="AB476" s="25"/>
      <c r="AC476" s="25"/>
      <c r="AD476" s="25"/>
      <c r="AP476"/>
      <c r="AQ476"/>
      <c r="AX476"/>
    </row>
    <row r="477" spans="18:50" ht="12" customHeight="1" x14ac:dyDescent="0.25">
      <c r="R477" s="140"/>
      <c r="S477" s="25"/>
      <c r="T477" s="25"/>
      <c r="U477" s="25"/>
      <c r="V477" s="25"/>
      <c r="W477" s="25"/>
      <c r="X477" s="25"/>
      <c r="Y477" s="25"/>
      <c r="Z477" s="25"/>
      <c r="AA477" s="25"/>
      <c r="AB477" s="25"/>
      <c r="AC477" s="25"/>
      <c r="AD477" s="25"/>
      <c r="AP477"/>
      <c r="AQ477"/>
      <c r="AX477"/>
    </row>
    <row r="478" spans="18:50" ht="12" customHeight="1" x14ac:dyDescent="0.25">
      <c r="R478" s="140"/>
      <c r="S478" s="25"/>
      <c r="T478" s="25"/>
      <c r="U478" s="25"/>
      <c r="V478" s="25"/>
      <c r="W478" s="25"/>
      <c r="X478" s="25"/>
      <c r="Y478" s="25"/>
      <c r="Z478" s="25"/>
      <c r="AA478" s="25"/>
      <c r="AB478" s="25"/>
      <c r="AC478" s="25"/>
      <c r="AD478" s="25"/>
      <c r="AP478"/>
      <c r="AQ478"/>
      <c r="AX478"/>
    </row>
    <row r="479" spans="18:50" ht="12" customHeight="1" x14ac:dyDescent="0.25">
      <c r="R479" s="140"/>
      <c r="S479" s="25"/>
      <c r="T479" s="25"/>
      <c r="U479" s="25"/>
      <c r="V479" s="25"/>
      <c r="W479" s="25"/>
      <c r="X479" s="25"/>
      <c r="Y479" s="25"/>
      <c r="Z479" s="25"/>
      <c r="AA479" s="25"/>
      <c r="AB479" s="25"/>
      <c r="AC479" s="25"/>
      <c r="AD479" s="25"/>
      <c r="AP479"/>
      <c r="AQ479"/>
      <c r="AX479"/>
    </row>
    <row r="480" spans="18:50" ht="12" customHeight="1" x14ac:dyDescent="0.25">
      <c r="R480" s="140"/>
      <c r="S480" s="25"/>
      <c r="T480" s="25"/>
      <c r="U480" s="25"/>
      <c r="V480" s="25"/>
      <c r="W480" s="25"/>
      <c r="X480" s="25"/>
      <c r="Y480" s="25"/>
      <c r="Z480" s="25"/>
      <c r="AA480" s="25"/>
      <c r="AB480" s="25"/>
      <c r="AC480" s="25"/>
      <c r="AD480" s="25"/>
      <c r="AP480"/>
      <c r="AQ480"/>
      <c r="AX480"/>
    </row>
    <row r="481" spans="18:50" ht="12" customHeight="1" x14ac:dyDescent="0.25">
      <c r="R481" s="140"/>
      <c r="S481" s="25"/>
      <c r="T481" s="25"/>
      <c r="U481" s="25"/>
      <c r="V481" s="25"/>
      <c r="W481" s="25"/>
      <c r="X481" s="25"/>
      <c r="Y481" s="25"/>
      <c r="Z481" s="25"/>
      <c r="AA481" s="25"/>
      <c r="AB481" s="25"/>
      <c r="AC481" s="25"/>
      <c r="AD481" s="25"/>
      <c r="AP481"/>
      <c r="AQ481"/>
      <c r="AX481"/>
    </row>
    <row r="482" spans="18:50" ht="12" customHeight="1" x14ac:dyDescent="0.25">
      <c r="R482" s="140"/>
      <c r="S482" s="25"/>
      <c r="T482" s="25"/>
      <c r="U482" s="25"/>
      <c r="V482" s="25"/>
      <c r="W482" s="25"/>
      <c r="X482" s="25"/>
      <c r="Y482" s="25"/>
      <c r="Z482" s="25"/>
      <c r="AA482" s="25"/>
      <c r="AB482" s="25"/>
      <c r="AC482" s="25"/>
      <c r="AD482" s="25"/>
      <c r="AP482"/>
      <c r="AQ482"/>
      <c r="AX482"/>
    </row>
    <row r="483" spans="18:50" ht="12" customHeight="1" x14ac:dyDescent="0.25">
      <c r="R483" s="140"/>
      <c r="S483" s="25"/>
      <c r="T483" s="25"/>
      <c r="U483" s="25"/>
      <c r="V483" s="25"/>
      <c r="W483" s="25"/>
      <c r="X483" s="25"/>
      <c r="Y483" s="25"/>
      <c r="Z483" s="25"/>
      <c r="AA483" s="25"/>
      <c r="AB483" s="25"/>
      <c r="AC483" s="25"/>
      <c r="AD483" s="25"/>
      <c r="AP483"/>
      <c r="AQ483"/>
      <c r="AX483"/>
    </row>
    <row r="484" spans="18:50" ht="12" customHeight="1" x14ac:dyDescent="0.25">
      <c r="R484" s="140"/>
      <c r="S484" s="25"/>
      <c r="T484" s="25"/>
      <c r="U484" s="25"/>
      <c r="V484" s="25"/>
      <c r="W484" s="25"/>
      <c r="X484" s="25"/>
      <c r="Y484" s="25"/>
      <c r="Z484" s="25"/>
      <c r="AA484" s="25"/>
      <c r="AB484" s="25"/>
      <c r="AC484" s="25"/>
      <c r="AD484" s="25"/>
      <c r="AP484"/>
      <c r="AQ484"/>
      <c r="AX484"/>
    </row>
    <row r="485" spans="18:50" ht="12" customHeight="1" x14ac:dyDescent="0.25">
      <c r="R485" s="140"/>
      <c r="S485" s="25"/>
      <c r="T485" s="25"/>
      <c r="U485" s="25"/>
      <c r="V485" s="25"/>
      <c r="W485" s="25"/>
      <c r="X485" s="25"/>
      <c r="Y485" s="25"/>
      <c r="Z485" s="25"/>
      <c r="AA485" s="25"/>
      <c r="AB485" s="25"/>
      <c r="AC485" s="25"/>
      <c r="AD485" s="25"/>
      <c r="AP485"/>
      <c r="AQ485"/>
      <c r="AX485"/>
    </row>
    <row r="486" spans="18:50" ht="12" customHeight="1" x14ac:dyDescent="0.25">
      <c r="R486" s="140"/>
      <c r="S486" s="25"/>
      <c r="T486" s="25"/>
      <c r="U486" s="25"/>
      <c r="V486" s="25"/>
      <c r="W486" s="25"/>
      <c r="X486" s="25"/>
      <c r="Y486" s="25"/>
      <c r="Z486" s="25"/>
      <c r="AA486" s="25"/>
      <c r="AB486" s="25"/>
      <c r="AC486" s="25"/>
      <c r="AD486" s="25"/>
      <c r="AP486"/>
      <c r="AQ486"/>
      <c r="AX486"/>
    </row>
    <row r="487" spans="18:50" ht="12" customHeight="1" x14ac:dyDescent="0.25">
      <c r="R487" s="140"/>
      <c r="S487" s="25"/>
      <c r="T487" s="25"/>
      <c r="U487" s="25"/>
      <c r="V487" s="25"/>
      <c r="W487" s="25"/>
      <c r="X487" s="25"/>
      <c r="Y487" s="25"/>
      <c r="Z487" s="25"/>
      <c r="AA487" s="25"/>
      <c r="AB487" s="25"/>
      <c r="AC487" s="25"/>
      <c r="AD487" s="25"/>
      <c r="AP487"/>
      <c r="AQ487"/>
      <c r="AX487"/>
    </row>
    <row r="488" spans="18:50" ht="12" customHeight="1" x14ac:dyDescent="0.25">
      <c r="R488" s="140"/>
      <c r="S488" s="25"/>
      <c r="T488" s="25"/>
      <c r="U488" s="25"/>
      <c r="V488" s="25"/>
      <c r="W488" s="25"/>
      <c r="X488" s="25"/>
      <c r="Y488" s="25"/>
      <c r="Z488" s="25"/>
      <c r="AA488" s="25"/>
      <c r="AB488" s="25"/>
      <c r="AC488" s="25"/>
      <c r="AD488" s="25"/>
      <c r="AP488"/>
      <c r="AQ488"/>
      <c r="AX488"/>
    </row>
    <row r="489" spans="18:50" ht="12" customHeight="1" x14ac:dyDescent="0.25">
      <c r="R489" s="140"/>
      <c r="S489" s="25"/>
      <c r="T489" s="25"/>
      <c r="U489" s="25"/>
      <c r="V489" s="25"/>
      <c r="W489" s="25"/>
      <c r="X489" s="25"/>
      <c r="Y489" s="25"/>
      <c r="Z489" s="25"/>
      <c r="AA489" s="25"/>
      <c r="AB489" s="25"/>
      <c r="AC489" s="25"/>
      <c r="AD489" s="25"/>
      <c r="AP489"/>
      <c r="AQ489"/>
      <c r="AX489"/>
    </row>
    <row r="490" spans="18:50" ht="12" customHeight="1" x14ac:dyDescent="0.25">
      <c r="R490" s="140"/>
      <c r="S490" s="25"/>
      <c r="T490" s="25"/>
      <c r="U490" s="25"/>
      <c r="V490" s="25"/>
      <c r="W490" s="25"/>
      <c r="X490" s="25"/>
      <c r="Y490" s="25"/>
      <c r="Z490" s="25"/>
      <c r="AA490" s="25"/>
      <c r="AB490" s="25"/>
      <c r="AC490" s="25"/>
      <c r="AD490" s="25"/>
      <c r="AP490"/>
      <c r="AQ490"/>
      <c r="AX490"/>
    </row>
    <row r="491" spans="18:50" ht="12" customHeight="1" x14ac:dyDescent="0.25">
      <c r="R491" s="140"/>
      <c r="S491" s="25"/>
      <c r="T491" s="25"/>
      <c r="U491" s="25"/>
      <c r="V491" s="25"/>
      <c r="W491" s="25"/>
      <c r="X491" s="25"/>
      <c r="Y491" s="25"/>
      <c r="Z491" s="25"/>
      <c r="AA491" s="25"/>
      <c r="AB491" s="25"/>
      <c r="AC491" s="25"/>
      <c r="AD491" s="25"/>
      <c r="AP491"/>
      <c r="AQ491"/>
      <c r="AX491"/>
    </row>
    <row r="492" spans="18:50" ht="12" customHeight="1" x14ac:dyDescent="0.25">
      <c r="R492" s="140"/>
      <c r="S492" s="25"/>
      <c r="T492" s="25"/>
      <c r="U492" s="25"/>
      <c r="V492" s="25"/>
      <c r="W492" s="25"/>
      <c r="X492" s="25"/>
      <c r="Y492" s="25"/>
      <c r="Z492" s="25"/>
      <c r="AA492" s="25"/>
      <c r="AB492" s="25"/>
      <c r="AC492" s="25"/>
      <c r="AD492" s="25"/>
      <c r="AP492"/>
      <c r="AQ492"/>
      <c r="AX492"/>
    </row>
    <row r="493" spans="18:50" ht="12" customHeight="1" x14ac:dyDescent="0.25">
      <c r="R493" s="140"/>
      <c r="S493" s="25"/>
      <c r="T493" s="25"/>
      <c r="U493" s="25"/>
      <c r="V493" s="25"/>
      <c r="W493" s="25"/>
      <c r="X493" s="25"/>
      <c r="Y493" s="25"/>
      <c r="Z493" s="25"/>
      <c r="AA493" s="25"/>
      <c r="AB493" s="25"/>
      <c r="AC493" s="25"/>
      <c r="AD493" s="25"/>
      <c r="AP493"/>
      <c r="AQ493"/>
      <c r="AX493"/>
    </row>
    <row r="494" spans="18:50" ht="12" customHeight="1" x14ac:dyDescent="0.25">
      <c r="R494" s="140"/>
      <c r="S494" s="25"/>
      <c r="T494" s="25"/>
      <c r="U494" s="25"/>
      <c r="V494" s="25"/>
      <c r="W494" s="25"/>
      <c r="X494" s="25"/>
      <c r="Y494" s="25"/>
      <c r="Z494" s="25"/>
      <c r="AA494" s="25"/>
      <c r="AB494" s="25"/>
      <c r="AC494" s="25"/>
      <c r="AD494" s="25"/>
      <c r="AP494"/>
      <c r="AQ494"/>
      <c r="AX494"/>
    </row>
    <row r="495" spans="18:50" ht="12" customHeight="1" x14ac:dyDescent="0.25">
      <c r="R495" s="140"/>
      <c r="S495" s="25"/>
      <c r="T495" s="25"/>
      <c r="U495" s="25"/>
      <c r="V495" s="25"/>
      <c r="W495" s="25"/>
      <c r="X495" s="25"/>
      <c r="Y495" s="25"/>
      <c r="Z495" s="25"/>
      <c r="AA495" s="25"/>
      <c r="AB495" s="25"/>
      <c r="AC495" s="25"/>
      <c r="AD495" s="25"/>
      <c r="AP495"/>
      <c r="AQ495"/>
      <c r="AX495"/>
    </row>
    <row r="496" spans="18:50" ht="12" customHeight="1" x14ac:dyDescent="0.25">
      <c r="R496" s="140"/>
      <c r="S496" s="25"/>
      <c r="T496" s="25"/>
      <c r="U496" s="25"/>
      <c r="V496" s="25"/>
      <c r="W496" s="25"/>
      <c r="X496" s="25"/>
      <c r="Y496" s="25"/>
      <c r="Z496" s="25"/>
      <c r="AA496" s="25"/>
      <c r="AB496" s="25"/>
      <c r="AC496" s="25"/>
      <c r="AD496" s="25"/>
      <c r="AP496"/>
      <c r="AQ496"/>
      <c r="AX496"/>
    </row>
    <row r="497" spans="18:50" ht="12" customHeight="1" x14ac:dyDescent="0.25">
      <c r="R497" s="140"/>
      <c r="S497" s="25"/>
      <c r="T497" s="25"/>
      <c r="U497" s="25"/>
      <c r="V497" s="25"/>
      <c r="W497" s="25"/>
      <c r="X497" s="25"/>
      <c r="Y497" s="25"/>
      <c r="Z497" s="25"/>
      <c r="AA497" s="25"/>
      <c r="AB497" s="25"/>
      <c r="AC497" s="25"/>
      <c r="AD497" s="25"/>
      <c r="AP497"/>
      <c r="AQ497"/>
      <c r="AX497"/>
    </row>
    <row r="498" spans="18:50" ht="12" customHeight="1" x14ac:dyDescent="0.25">
      <c r="R498" s="140"/>
      <c r="S498" s="25"/>
      <c r="T498" s="25"/>
      <c r="U498" s="25"/>
      <c r="V498" s="25"/>
      <c r="W498" s="25"/>
      <c r="X498" s="25"/>
      <c r="Y498" s="25"/>
      <c r="Z498" s="25"/>
      <c r="AA498" s="25"/>
      <c r="AB498" s="25"/>
      <c r="AC498" s="25"/>
      <c r="AD498" s="25"/>
      <c r="AP498"/>
      <c r="AQ498"/>
      <c r="AX498"/>
    </row>
    <row r="499" spans="18:50" ht="12" customHeight="1" x14ac:dyDescent="0.25">
      <c r="R499" s="140"/>
      <c r="S499" s="25"/>
      <c r="T499" s="25"/>
      <c r="U499" s="25"/>
      <c r="V499" s="25"/>
      <c r="W499" s="25"/>
      <c r="X499" s="25"/>
      <c r="Y499" s="25"/>
      <c r="Z499" s="25"/>
      <c r="AA499" s="25"/>
      <c r="AB499" s="25"/>
      <c r="AC499" s="25"/>
      <c r="AD499" s="25"/>
      <c r="AP499"/>
      <c r="AQ499"/>
      <c r="AX499"/>
    </row>
    <row r="500" spans="18:50" ht="12" customHeight="1" x14ac:dyDescent="0.25">
      <c r="R500" s="140"/>
      <c r="S500" s="25"/>
      <c r="T500" s="25"/>
      <c r="U500" s="25"/>
      <c r="V500" s="25"/>
      <c r="W500" s="25"/>
      <c r="X500" s="25"/>
      <c r="Y500" s="25"/>
      <c r="Z500" s="25"/>
      <c r="AA500" s="25"/>
      <c r="AB500" s="25"/>
      <c r="AC500" s="25"/>
      <c r="AD500" s="25"/>
      <c r="AP500"/>
      <c r="AQ500"/>
      <c r="AX500"/>
    </row>
    <row r="501" spans="18:50" ht="12" customHeight="1" x14ac:dyDescent="0.25">
      <c r="R501" s="140"/>
      <c r="S501" s="25"/>
      <c r="T501" s="25"/>
      <c r="U501" s="25"/>
      <c r="V501" s="25"/>
      <c r="W501" s="25"/>
      <c r="X501" s="25"/>
      <c r="Y501" s="25"/>
      <c r="Z501" s="25"/>
      <c r="AA501" s="25"/>
      <c r="AB501" s="25"/>
      <c r="AC501" s="25"/>
      <c r="AD501" s="25"/>
      <c r="AP501"/>
      <c r="AQ501"/>
      <c r="AX501"/>
    </row>
    <row r="502" spans="18:50" ht="12" customHeight="1" x14ac:dyDescent="0.25">
      <c r="R502" s="140"/>
      <c r="S502" s="25"/>
      <c r="T502" s="25"/>
      <c r="U502" s="25"/>
      <c r="V502" s="25"/>
      <c r="W502" s="25"/>
      <c r="X502" s="25"/>
      <c r="Y502" s="25"/>
      <c r="Z502" s="25"/>
      <c r="AA502" s="25"/>
      <c r="AB502" s="25"/>
      <c r="AC502" s="25"/>
      <c r="AD502" s="25"/>
      <c r="AP502"/>
      <c r="AQ502"/>
      <c r="AX502"/>
    </row>
    <row r="503" spans="18:50" ht="12" customHeight="1" x14ac:dyDescent="0.25">
      <c r="R503" s="140"/>
      <c r="S503" s="25"/>
      <c r="T503" s="25"/>
      <c r="U503" s="25"/>
      <c r="V503" s="25"/>
      <c r="W503" s="25"/>
      <c r="X503" s="25"/>
      <c r="Y503" s="25"/>
      <c r="Z503" s="25"/>
      <c r="AA503" s="25"/>
      <c r="AB503" s="25"/>
      <c r="AC503" s="25"/>
      <c r="AD503" s="25"/>
      <c r="AP503"/>
      <c r="AQ503"/>
      <c r="AX503"/>
    </row>
    <row r="504" spans="18:50" ht="12" customHeight="1" x14ac:dyDescent="0.25">
      <c r="R504" s="140"/>
      <c r="S504" s="25"/>
      <c r="T504" s="25"/>
      <c r="U504" s="25"/>
      <c r="V504" s="25"/>
      <c r="W504" s="25"/>
      <c r="X504" s="25"/>
      <c r="Y504" s="25"/>
      <c r="Z504" s="25"/>
      <c r="AA504" s="25"/>
      <c r="AB504" s="25"/>
      <c r="AC504" s="25"/>
      <c r="AD504" s="25"/>
      <c r="AP504"/>
      <c r="AQ504"/>
      <c r="AX504"/>
    </row>
    <row r="505" spans="18:50" ht="12" customHeight="1" x14ac:dyDescent="0.25">
      <c r="R505" s="140"/>
      <c r="S505" s="25"/>
      <c r="T505" s="25"/>
      <c r="U505" s="25"/>
      <c r="V505" s="25"/>
      <c r="W505" s="25"/>
      <c r="X505" s="25"/>
      <c r="Y505" s="25"/>
      <c r="Z505" s="25"/>
      <c r="AA505" s="25"/>
      <c r="AB505" s="25"/>
      <c r="AC505" s="25"/>
      <c r="AD505" s="25"/>
      <c r="AP505"/>
      <c r="AQ505"/>
      <c r="AX505"/>
    </row>
    <row r="506" spans="18:50" ht="12" customHeight="1" x14ac:dyDescent="0.25">
      <c r="R506" s="140"/>
      <c r="S506" s="25"/>
      <c r="T506" s="25"/>
      <c r="U506" s="25"/>
      <c r="V506" s="25"/>
      <c r="W506" s="25"/>
      <c r="X506" s="25"/>
      <c r="Y506" s="25"/>
      <c r="Z506" s="25"/>
      <c r="AA506" s="25"/>
      <c r="AB506" s="25"/>
      <c r="AC506" s="25"/>
      <c r="AD506" s="25"/>
      <c r="AP506"/>
      <c r="AQ506"/>
      <c r="AX506"/>
    </row>
    <row r="507" spans="18:50" ht="12" customHeight="1" x14ac:dyDescent="0.25">
      <c r="R507" s="140"/>
      <c r="S507" s="25"/>
      <c r="T507" s="25"/>
      <c r="U507" s="25"/>
      <c r="V507" s="25"/>
      <c r="W507" s="25"/>
      <c r="X507" s="25"/>
      <c r="Y507" s="25"/>
      <c r="Z507" s="25"/>
      <c r="AA507" s="25"/>
      <c r="AB507" s="25"/>
      <c r="AC507" s="25"/>
      <c r="AD507" s="25"/>
      <c r="AP507"/>
      <c r="AQ507"/>
      <c r="AX507"/>
    </row>
    <row r="508" spans="18:50" ht="12" customHeight="1" x14ac:dyDescent="0.25">
      <c r="R508" s="140"/>
      <c r="S508" s="25"/>
      <c r="T508" s="25"/>
      <c r="U508" s="25"/>
      <c r="V508" s="25"/>
      <c r="W508" s="25"/>
      <c r="X508" s="25"/>
      <c r="Y508" s="25"/>
      <c r="Z508" s="25"/>
      <c r="AA508" s="25"/>
      <c r="AB508" s="25"/>
      <c r="AC508" s="25"/>
      <c r="AD508" s="25"/>
      <c r="AP508"/>
      <c r="AQ508"/>
      <c r="AX508"/>
    </row>
    <row r="509" spans="18:50" ht="12" customHeight="1" x14ac:dyDescent="0.25">
      <c r="R509" s="140"/>
      <c r="S509" s="25"/>
      <c r="T509" s="25"/>
      <c r="U509" s="25"/>
      <c r="V509" s="25"/>
      <c r="W509" s="25"/>
      <c r="X509" s="25"/>
      <c r="Y509" s="25"/>
      <c r="Z509" s="25"/>
      <c r="AA509" s="25"/>
      <c r="AB509" s="25"/>
      <c r="AC509" s="25"/>
      <c r="AD509" s="25"/>
      <c r="AP509"/>
      <c r="AQ509"/>
      <c r="AX509"/>
    </row>
    <row r="510" spans="18:50" ht="12" customHeight="1" x14ac:dyDescent="0.25">
      <c r="R510" s="140"/>
      <c r="S510" s="25"/>
      <c r="T510" s="25"/>
      <c r="U510" s="25"/>
      <c r="V510" s="25"/>
      <c r="W510" s="25"/>
      <c r="X510" s="25"/>
      <c r="Y510" s="25"/>
      <c r="Z510" s="25"/>
      <c r="AA510" s="25"/>
      <c r="AB510" s="25"/>
      <c r="AC510" s="25"/>
      <c r="AD510" s="25"/>
      <c r="AP510"/>
      <c r="AQ510"/>
      <c r="AX510"/>
    </row>
    <row r="511" spans="18:50" ht="12" customHeight="1" x14ac:dyDescent="0.25">
      <c r="R511" s="140"/>
      <c r="S511" s="25"/>
      <c r="T511" s="25"/>
      <c r="U511" s="25"/>
      <c r="V511" s="25"/>
      <c r="W511" s="25"/>
      <c r="X511" s="25"/>
      <c r="Y511" s="25"/>
      <c r="Z511" s="25"/>
      <c r="AA511" s="25"/>
      <c r="AB511" s="25"/>
      <c r="AC511" s="25"/>
      <c r="AD511" s="25"/>
      <c r="AP511"/>
      <c r="AQ511"/>
      <c r="AX511"/>
    </row>
    <row r="512" spans="18:50" ht="12" customHeight="1" x14ac:dyDescent="0.25">
      <c r="R512" s="140"/>
      <c r="S512" s="25"/>
      <c r="T512" s="25"/>
      <c r="U512" s="25"/>
      <c r="V512" s="25"/>
      <c r="W512" s="25"/>
      <c r="X512" s="25"/>
      <c r="Y512" s="25"/>
      <c r="Z512" s="25"/>
      <c r="AA512" s="25"/>
      <c r="AB512" s="25"/>
      <c r="AC512" s="25"/>
      <c r="AD512" s="25"/>
      <c r="AP512"/>
      <c r="AQ512"/>
      <c r="AX512"/>
    </row>
    <row r="513" spans="18:50" ht="12" customHeight="1" x14ac:dyDescent="0.25">
      <c r="R513" s="140"/>
      <c r="S513" s="25"/>
      <c r="T513" s="25"/>
      <c r="U513" s="25"/>
      <c r="V513" s="25"/>
      <c r="W513" s="25"/>
      <c r="X513" s="25"/>
      <c r="Y513" s="25"/>
      <c r="Z513" s="25"/>
      <c r="AA513" s="25"/>
      <c r="AB513" s="25"/>
      <c r="AC513" s="25"/>
      <c r="AD513" s="25"/>
      <c r="AP513"/>
      <c r="AQ513"/>
      <c r="AX513"/>
    </row>
    <row r="514" spans="18:50" ht="12" customHeight="1" x14ac:dyDescent="0.25">
      <c r="R514" s="140"/>
      <c r="S514" s="25"/>
      <c r="T514" s="25"/>
      <c r="U514" s="25"/>
      <c r="V514" s="25"/>
      <c r="W514" s="25"/>
      <c r="X514" s="25"/>
      <c r="Y514" s="25"/>
      <c r="Z514" s="25"/>
      <c r="AA514" s="25"/>
      <c r="AB514" s="25"/>
      <c r="AC514" s="25"/>
      <c r="AD514" s="25"/>
      <c r="AP514"/>
      <c r="AQ514"/>
      <c r="AX514"/>
    </row>
    <row r="515" spans="18:50" ht="12" customHeight="1" x14ac:dyDescent="0.25">
      <c r="R515" s="140"/>
      <c r="S515" s="25"/>
      <c r="T515" s="25"/>
      <c r="U515" s="25"/>
      <c r="V515" s="25"/>
      <c r="W515" s="25"/>
      <c r="X515" s="25"/>
      <c r="Y515" s="25"/>
      <c r="Z515" s="25"/>
      <c r="AA515" s="25"/>
      <c r="AB515" s="25"/>
      <c r="AC515" s="25"/>
      <c r="AD515" s="25"/>
      <c r="AP515"/>
      <c r="AQ515"/>
      <c r="AX515"/>
    </row>
    <row r="516" spans="18:50" ht="12" customHeight="1" x14ac:dyDescent="0.25">
      <c r="R516" s="140"/>
      <c r="S516" s="25"/>
      <c r="T516" s="25"/>
      <c r="U516" s="25"/>
      <c r="V516" s="25"/>
      <c r="W516" s="25"/>
      <c r="X516" s="25"/>
      <c r="Y516" s="25"/>
      <c r="Z516" s="25"/>
      <c r="AA516" s="25"/>
      <c r="AB516" s="25"/>
      <c r="AC516" s="25"/>
      <c r="AD516" s="25"/>
      <c r="AP516"/>
      <c r="AQ516"/>
      <c r="AX516"/>
    </row>
    <row r="517" spans="18:50" ht="12" customHeight="1" x14ac:dyDescent="0.25">
      <c r="R517" s="140"/>
      <c r="S517" s="25"/>
      <c r="T517" s="25"/>
      <c r="U517" s="25"/>
      <c r="V517" s="25"/>
      <c r="W517" s="25"/>
      <c r="X517" s="25"/>
      <c r="Y517" s="25"/>
      <c r="Z517" s="25"/>
      <c r="AA517" s="25"/>
      <c r="AB517" s="25"/>
      <c r="AC517" s="25"/>
      <c r="AD517" s="25"/>
      <c r="AP517"/>
      <c r="AQ517"/>
      <c r="AX517"/>
    </row>
    <row r="518" spans="18:50" ht="12" customHeight="1" x14ac:dyDescent="0.25">
      <c r="R518" s="140"/>
      <c r="S518" s="25"/>
      <c r="T518" s="25"/>
      <c r="U518" s="25"/>
      <c r="V518" s="25"/>
      <c r="W518" s="25"/>
      <c r="X518" s="25"/>
      <c r="Y518" s="25"/>
      <c r="Z518" s="25"/>
      <c r="AA518" s="25"/>
      <c r="AB518" s="25"/>
      <c r="AC518" s="25"/>
      <c r="AD518" s="25"/>
      <c r="AP518"/>
      <c r="AQ518"/>
      <c r="AX518"/>
    </row>
    <row r="519" spans="18:50" ht="12" customHeight="1" x14ac:dyDescent="0.25">
      <c r="R519" s="140"/>
      <c r="S519" s="25"/>
      <c r="T519" s="25"/>
      <c r="U519" s="25"/>
      <c r="V519" s="25"/>
      <c r="W519" s="25"/>
      <c r="X519" s="25"/>
      <c r="Y519" s="25"/>
      <c r="Z519" s="25"/>
      <c r="AA519" s="25"/>
      <c r="AB519" s="25"/>
      <c r="AC519" s="25"/>
      <c r="AD519" s="25"/>
      <c r="AP519"/>
      <c r="AQ519"/>
      <c r="AX519"/>
    </row>
    <row r="520" spans="18:50" ht="12" customHeight="1" x14ac:dyDescent="0.25">
      <c r="R520" s="140"/>
      <c r="S520" s="25"/>
      <c r="T520" s="25"/>
      <c r="U520" s="25"/>
      <c r="V520" s="25"/>
      <c r="W520" s="25"/>
      <c r="X520" s="25"/>
      <c r="Y520" s="25"/>
      <c r="Z520" s="25"/>
      <c r="AA520" s="25"/>
      <c r="AB520" s="25"/>
      <c r="AC520" s="25"/>
      <c r="AD520" s="25"/>
      <c r="AP520"/>
      <c r="AQ520"/>
      <c r="AX520"/>
    </row>
    <row r="521" spans="18:50" ht="12" customHeight="1" x14ac:dyDescent="0.25">
      <c r="R521" s="140"/>
      <c r="S521" s="25"/>
      <c r="T521" s="25"/>
      <c r="U521" s="25"/>
      <c r="V521" s="25"/>
      <c r="W521" s="25"/>
      <c r="X521" s="25"/>
      <c r="Y521" s="25"/>
      <c r="Z521" s="25"/>
      <c r="AA521" s="25"/>
      <c r="AB521" s="25"/>
      <c r="AC521" s="25"/>
      <c r="AD521" s="25"/>
      <c r="AP521"/>
      <c r="AQ521"/>
      <c r="AX521"/>
    </row>
    <row r="522" spans="18:50" ht="12" customHeight="1" x14ac:dyDescent="0.25">
      <c r="R522" s="140"/>
      <c r="S522" s="25"/>
      <c r="T522" s="25"/>
      <c r="U522" s="25"/>
      <c r="V522" s="25"/>
      <c r="W522" s="25"/>
      <c r="X522" s="25"/>
      <c r="Y522" s="25"/>
      <c r="Z522" s="25"/>
      <c r="AA522" s="25"/>
      <c r="AB522" s="25"/>
      <c r="AC522" s="25"/>
      <c r="AD522" s="25"/>
      <c r="AP522"/>
      <c r="AQ522"/>
      <c r="AX522"/>
    </row>
    <row r="523" spans="18:50" ht="12" customHeight="1" x14ac:dyDescent="0.25">
      <c r="R523" s="140"/>
      <c r="S523" s="25"/>
      <c r="T523" s="25"/>
      <c r="U523" s="25"/>
      <c r="V523" s="25"/>
      <c r="W523" s="25"/>
      <c r="X523" s="25"/>
      <c r="Y523" s="25"/>
      <c r="Z523" s="25"/>
      <c r="AA523" s="25"/>
      <c r="AB523" s="25"/>
      <c r="AC523" s="25"/>
      <c r="AD523" s="25"/>
      <c r="AP523"/>
      <c r="AQ523"/>
      <c r="AX523"/>
    </row>
    <row r="524" spans="18:50" ht="12" customHeight="1" x14ac:dyDescent="0.25">
      <c r="R524" s="140"/>
      <c r="S524" s="25"/>
      <c r="T524" s="25"/>
      <c r="U524" s="25"/>
      <c r="V524" s="25"/>
      <c r="W524" s="25"/>
      <c r="X524" s="25"/>
      <c r="Y524" s="25"/>
      <c r="Z524" s="25"/>
      <c r="AA524" s="25"/>
      <c r="AB524" s="25"/>
      <c r="AC524" s="25"/>
      <c r="AD524" s="25"/>
      <c r="AP524"/>
      <c r="AQ524"/>
      <c r="AX524"/>
    </row>
    <row r="525" spans="18:50" ht="12" customHeight="1" x14ac:dyDescent="0.25">
      <c r="R525" s="140"/>
      <c r="S525" s="25"/>
      <c r="T525" s="25"/>
      <c r="U525" s="25"/>
      <c r="V525" s="25"/>
      <c r="W525" s="25"/>
      <c r="X525" s="25"/>
      <c r="Y525" s="25"/>
      <c r="Z525" s="25"/>
      <c r="AA525" s="25"/>
      <c r="AB525" s="25"/>
      <c r="AC525" s="25"/>
      <c r="AD525" s="25"/>
      <c r="AP525"/>
      <c r="AQ525"/>
      <c r="AX525"/>
    </row>
    <row r="526" spans="18:50" ht="12" customHeight="1" x14ac:dyDescent="0.25">
      <c r="R526" s="140"/>
      <c r="S526" s="25"/>
      <c r="T526" s="25"/>
      <c r="U526" s="25"/>
      <c r="V526" s="25"/>
      <c r="W526" s="25"/>
      <c r="X526" s="25"/>
      <c r="Y526" s="25"/>
      <c r="Z526" s="25"/>
      <c r="AA526" s="25"/>
      <c r="AB526" s="25"/>
      <c r="AC526" s="25"/>
      <c r="AD526" s="25"/>
      <c r="AP526"/>
      <c r="AQ526"/>
      <c r="AX526"/>
    </row>
    <row r="527" spans="18:50" ht="12" customHeight="1" x14ac:dyDescent="0.25">
      <c r="R527" s="140"/>
      <c r="S527" s="25"/>
      <c r="T527" s="25"/>
      <c r="U527" s="25"/>
      <c r="V527" s="25"/>
      <c r="W527" s="25"/>
      <c r="X527" s="25"/>
      <c r="Y527" s="25"/>
      <c r="Z527" s="25"/>
      <c r="AA527" s="25"/>
      <c r="AB527" s="25"/>
      <c r="AC527" s="25"/>
      <c r="AD527" s="25"/>
      <c r="AP527"/>
      <c r="AQ527"/>
      <c r="AX527"/>
    </row>
    <row r="528" spans="18:50" ht="12" customHeight="1" x14ac:dyDescent="0.25">
      <c r="R528" s="140"/>
      <c r="S528" s="25"/>
      <c r="T528" s="25"/>
      <c r="U528" s="25"/>
      <c r="V528" s="25"/>
      <c r="W528" s="25"/>
      <c r="X528" s="25"/>
      <c r="Y528" s="25"/>
      <c r="Z528" s="25"/>
      <c r="AA528" s="25"/>
      <c r="AB528" s="25"/>
      <c r="AC528" s="25"/>
      <c r="AD528" s="25"/>
      <c r="AP528"/>
      <c r="AQ528"/>
      <c r="AX528"/>
    </row>
    <row r="529" spans="18:50" ht="12" customHeight="1" x14ac:dyDescent="0.25">
      <c r="R529" s="140"/>
      <c r="S529" s="25"/>
      <c r="T529" s="25"/>
      <c r="U529" s="25"/>
      <c r="V529" s="25"/>
      <c r="W529" s="25"/>
      <c r="X529" s="25"/>
      <c r="Y529" s="25"/>
      <c r="Z529" s="25"/>
      <c r="AA529" s="25"/>
      <c r="AB529" s="25"/>
      <c r="AC529" s="25"/>
      <c r="AD529" s="25"/>
      <c r="AP529"/>
      <c r="AQ529"/>
      <c r="AX529"/>
    </row>
    <row r="530" spans="18:50" ht="12" customHeight="1" x14ac:dyDescent="0.25">
      <c r="R530" s="140"/>
      <c r="S530" s="25"/>
      <c r="T530" s="25"/>
      <c r="U530" s="25"/>
      <c r="V530" s="25"/>
      <c r="W530" s="25"/>
      <c r="X530" s="25"/>
      <c r="Y530" s="25"/>
      <c r="Z530" s="25"/>
      <c r="AA530" s="25"/>
      <c r="AB530" s="25"/>
      <c r="AC530" s="25"/>
      <c r="AD530" s="25"/>
      <c r="AP530"/>
      <c r="AQ530"/>
      <c r="AX530"/>
    </row>
    <row r="531" spans="18:50" ht="12" customHeight="1" x14ac:dyDescent="0.25">
      <c r="R531" s="140"/>
      <c r="S531" s="25"/>
      <c r="T531" s="25"/>
      <c r="U531" s="25"/>
      <c r="V531" s="25"/>
      <c r="W531" s="25"/>
      <c r="X531" s="25"/>
      <c r="Y531" s="25"/>
      <c r="Z531" s="25"/>
      <c r="AA531" s="25"/>
      <c r="AB531" s="25"/>
      <c r="AC531" s="25"/>
      <c r="AD531" s="25"/>
      <c r="AP531"/>
      <c r="AQ531"/>
      <c r="AX531"/>
    </row>
    <row r="532" spans="18:50" ht="12" customHeight="1" x14ac:dyDescent="0.25">
      <c r="R532" s="140"/>
      <c r="S532" s="25"/>
      <c r="T532" s="25"/>
      <c r="U532" s="25"/>
      <c r="V532" s="25"/>
      <c r="W532" s="25"/>
      <c r="X532" s="25"/>
      <c r="Y532" s="25"/>
      <c r="Z532" s="25"/>
      <c r="AA532" s="25"/>
      <c r="AB532" s="25"/>
      <c r="AC532" s="25"/>
      <c r="AD532" s="25"/>
      <c r="AP532"/>
      <c r="AQ532"/>
      <c r="AX532"/>
    </row>
    <row r="533" spans="18:50" ht="12" customHeight="1" x14ac:dyDescent="0.25">
      <c r="R533" s="140"/>
      <c r="S533" s="25"/>
      <c r="T533" s="25"/>
      <c r="U533" s="25"/>
      <c r="V533" s="25"/>
      <c r="W533" s="25"/>
      <c r="X533" s="25"/>
      <c r="Y533" s="25"/>
      <c r="Z533" s="25"/>
      <c r="AA533" s="25"/>
      <c r="AB533" s="25"/>
      <c r="AC533" s="25"/>
      <c r="AD533" s="25"/>
      <c r="AP533"/>
      <c r="AQ533"/>
      <c r="AX533"/>
    </row>
    <row r="534" spans="18:50" ht="12" customHeight="1" x14ac:dyDescent="0.25">
      <c r="R534" s="140"/>
      <c r="S534" s="25"/>
      <c r="T534" s="25"/>
      <c r="U534" s="25"/>
      <c r="V534" s="25"/>
      <c r="W534" s="25"/>
      <c r="X534" s="25"/>
      <c r="Y534" s="25"/>
      <c r="Z534" s="25"/>
      <c r="AA534" s="25"/>
      <c r="AB534" s="25"/>
      <c r="AC534" s="25"/>
      <c r="AD534" s="25"/>
      <c r="AP534"/>
      <c r="AQ534"/>
      <c r="AX534"/>
    </row>
    <row r="535" spans="18:50" ht="12" customHeight="1" x14ac:dyDescent="0.25">
      <c r="R535" s="140"/>
      <c r="S535" s="25"/>
      <c r="T535" s="25"/>
      <c r="U535" s="25"/>
      <c r="V535" s="25"/>
      <c r="W535" s="25"/>
      <c r="X535" s="25"/>
      <c r="Y535" s="25"/>
      <c r="Z535" s="25"/>
      <c r="AA535" s="25"/>
      <c r="AB535" s="25"/>
      <c r="AC535" s="25"/>
      <c r="AD535" s="25"/>
      <c r="AP535"/>
      <c r="AQ535"/>
      <c r="AX535"/>
    </row>
    <row r="536" spans="18:50" ht="12" customHeight="1" x14ac:dyDescent="0.25">
      <c r="R536" s="140"/>
      <c r="S536" s="25"/>
      <c r="T536" s="25"/>
      <c r="U536" s="25"/>
      <c r="V536" s="25"/>
      <c r="W536" s="25"/>
      <c r="X536" s="25"/>
      <c r="Y536" s="25"/>
      <c r="Z536" s="25"/>
      <c r="AA536" s="25"/>
      <c r="AB536" s="25"/>
      <c r="AC536" s="25"/>
      <c r="AD536" s="25"/>
      <c r="AP536"/>
      <c r="AQ536"/>
      <c r="AX536"/>
    </row>
    <row r="537" spans="18:50" ht="12" customHeight="1" x14ac:dyDescent="0.25">
      <c r="R537" s="140"/>
      <c r="S537" s="25"/>
      <c r="T537" s="25"/>
      <c r="U537" s="25"/>
      <c r="V537" s="25"/>
      <c r="W537" s="25"/>
      <c r="X537" s="25"/>
      <c r="Y537" s="25"/>
      <c r="Z537" s="25"/>
      <c r="AA537" s="25"/>
      <c r="AB537" s="25"/>
      <c r="AC537" s="25"/>
      <c r="AD537" s="25"/>
      <c r="AP537"/>
      <c r="AQ537"/>
      <c r="AX537"/>
    </row>
    <row r="538" spans="18:50" ht="12" customHeight="1" x14ac:dyDescent="0.25">
      <c r="R538" s="140"/>
      <c r="S538" s="25"/>
      <c r="T538" s="25"/>
      <c r="U538" s="25"/>
      <c r="V538" s="25"/>
      <c r="W538" s="25"/>
      <c r="X538" s="25"/>
      <c r="Y538" s="25"/>
      <c r="Z538" s="25"/>
      <c r="AA538" s="25"/>
      <c r="AB538" s="25"/>
      <c r="AC538" s="25"/>
      <c r="AD538" s="25"/>
      <c r="AP538"/>
      <c r="AQ538"/>
      <c r="AX538"/>
    </row>
    <row r="539" spans="18:50" ht="12" customHeight="1" x14ac:dyDescent="0.25">
      <c r="R539" s="140"/>
      <c r="S539" s="25"/>
      <c r="T539" s="25"/>
      <c r="U539" s="25"/>
      <c r="V539" s="25"/>
      <c r="W539" s="25"/>
      <c r="X539" s="25"/>
      <c r="Y539" s="25"/>
      <c r="Z539" s="25"/>
      <c r="AA539" s="25"/>
      <c r="AB539" s="25"/>
      <c r="AC539" s="25"/>
      <c r="AD539" s="25"/>
      <c r="AP539"/>
      <c r="AQ539"/>
      <c r="AX539"/>
    </row>
    <row r="540" spans="18:50" ht="12" customHeight="1" x14ac:dyDescent="0.25">
      <c r="R540" s="140"/>
      <c r="S540" s="25"/>
      <c r="T540" s="25"/>
      <c r="U540" s="25"/>
      <c r="V540" s="25"/>
      <c r="W540" s="25"/>
      <c r="X540" s="25"/>
      <c r="Y540" s="25"/>
      <c r="Z540" s="25"/>
      <c r="AA540" s="25"/>
      <c r="AB540" s="25"/>
      <c r="AC540" s="25"/>
      <c r="AD540" s="25"/>
      <c r="AP540"/>
      <c r="AQ540"/>
      <c r="AX540"/>
    </row>
    <row r="541" spans="18:50" ht="12" customHeight="1" x14ac:dyDescent="0.25">
      <c r="R541" s="140"/>
      <c r="S541" s="25"/>
      <c r="T541" s="25"/>
      <c r="U541" s="25"/>
      <c r="V541" s="25"/>
      <c r="W541" s="25"/>
      <c r="X541" s="25"/>
      <c r="Y541" s="25"/>
      <c r="Z541" s="25"/>
      <c r="AA541" s="25"/>
      <c r="AB541" s="25"/>
      <c r="AC541" s="25"/>
      <c r="AD541" s="25"/>
      <c r="AP541"/>
      <c r="AQ541"/>
      <c r="AX541"/>
    </row>
    <row r="542" spans="18:50" ht="12" customHeight="1" x14ac:dyDescent="0.25">
      <c r="R542" s="140"/>
      <c r="S542" s="25"/>
      <c r="T542" s="25"/>
      <c r="U542" s="25"/>
      <c r="V542" s="25"/>
      <c r="W542" s="25"/>
      <c r="X542" s="25"/>
      <c r="Y542" s="25"/>
      <c r="Z542" s="25"/>
      <c r="AA542" s="25"/>
      <c r="AB542" s="25"/>
      <c r="AC542" s="25"/>
      <c r="AD542" s="25"/>
      <c r="AP542"/>
      <c r="AQ542"/>
      <c r="AX542"/>
    </row>
    <row r="543" spans="18:50" ht="12" customHeight="1" x14ac:dyDescent="0.25">
      <c r="R543" s="140"/>
      <c r="S543" s="25"/>
      <c r="T543" s="25"/>
      <c r="U543" s="25"/>
      <c r="V543" s="25"/>
      <c r="W543" s="25"/>
      <c r="X543" s="25"/>
      <c r="Y543" s="25"/>
      <c r="Z543" s="25"/>
      <c r="AA543" s="25"/>
      <c r="AB543" s="25"/>
      <c r="AC543" s="25"/>
      <c r="AD543" s="25"/>
      <c r="AP543"/>
      <c r="AQ543"/>
      <c r="AX543"/>
    </row>
    <row r="544" spans="18:50" ht="12" customHeight="1" x14ac:dyDescent="0.25">
      <c r="R544" s="140"/>
      <c r="S544" s="25"/>
      <c r="T544" s="25"/>
      <c r="U544" s="25"/>
      <c r="V544" s="25"/>
      <c r="W544" s="25"/>
      <c r="X544" s="25"/>
      <c r="Y544" s="25"/>
      <c r="Z544" s="25"/>
      <c r="AA544" s="25"/>
      <c r="AB544" s="25"/>
      <c r="AC544" s="25"/>
      <c r="AD544" s="25"/>
      <c r="AP544"/>
      <c r="AQ544"/>
      <c r="AX544"/>
    </row>
    <row r="545" spans="18:50" ht="12" customHeight="1" x14ac:dyDescent="0.25">
      <c r="R545" s="140"/>
      <c r="S545" s="25"/>
      <c r="T545" s="25"/>
      <c r="U545" s="25"/>
      <c r="V545" s="25"/>
      <c r="W545" s="25"/>
      <c r="X545" s="25"/>
      <c r="Y545" s="25"/>
      <c r="Z545" s="25"/>
      <c r="AA545" s="25"/>
      <c r="AB545" s="25"/>
      <c r="AC545" s="25"/>
      <c r="AD545" s="25"/>
      <c r="AP545"/>
      <c r="AQ545"/>
      <c r="AX545"/>
    </row>
    <row r="546" spans="18:50" ht="12" customHeight="1" x14ac:dyDescent="0.25">
      <c r="R546" s="140"/>
      <c r="S546" s="25"/>
      <c r="T546" s="25"/>
      <c r="U546" s="25"/>
      <c r="V546" s="25"/>
      <c r="W546" s="25"/>
      <c r="X546" s="25"/>
      <c r="Y546" s="25"/>
      <c r="Z546" s="25"/>
      <c r="AA546" s="25"/>
      <c r="AB546" s="25"/>
      <c r="AC546" s="25"/>
      <c r="AD546" s="25"/>
      <c r="AP546"/>
      <c r="AQ546"/>
      <c r="AX546"/>
    </row>
    <row r="547" spans="18:50" ht="12" customHeight="1" x14ac:dyDescent="0.25">
      <c r="R547" s="140"/>
      <c r="S547" s="25"/>
      <c r="T547" s="25"/>
      <c r="U547" s="25"/>
      <c r="V547" s="25"/>
      <c r="W547" s="25"/>
      <c r="X547" s="25"/>
      <c r="Y547" s="25"/>
      <c r="Z547" s="25"/>
      <c r="AA547" s="25"/>
      <c r="AB547" s="25"/>
      <c r="AC547" s="25"/>
      <c r="AD547" s="25"/>
      <c r="AP547"/>
      <c r="AQ547"/>
      <c r="AX547"/>
    </row>
    <row r="548" spans="18:50" ht="12" customHeight="1" x14ac:dyDescent="0.25">
      <c r="R548" s="140"/>
      <c r="S548" s="25"/>
      <c r="T548" s="25"/>
      <c r="U548" s="25"/>
      <c r="V548" s="25"/>
      <c r="W548" s="25"/>
      <c r="X548" s="25"/>
      <c r="Y548" s="25"/>
      <c r="Z548" s="25"/>
      <c r="AA548" s="25"/>
      <c r="AB548" s="25"/>
      <c r="AC548" s="25"/>
      <c r="AD548" s="25"/>
      <c r="AP548"/>
      <c r="AQ548"/>
      <c r="AX548"/>
    </row>
    <row r="549" spans="18:50" ht="12" customHeight="1" x14ac:dyDescent="0.25">
      <c r="R549" s="140"/>
      <c r="S549" s="25"/>
      <c r="T549" s="25"/>
      <c r="U549" s="25"/>
      <c r="V549" s="25"/>
      <c r="W549" s="25"/>
      <c r="X549" s="25"/>
      <c r="Y549" s="25"/>
      <c r="Z549" s="25"/>
      <c r="AA549" s="25"/>
      <c r="AB549" s="25"/>
      <c r="AC549" s="25"/>
      <c r="AD549" s="25"/>
      <c r="AP549"/>
      <c r="AQ549"/>
      <c r="AX549"/>
    </row>
    <row r="550" spans="18:50" ht="12" customHeight="1" x14ac:dyDescent="0.25">
      <c r="R550" s="140"/>
      <c r="S550" s="25"/>
      <c r="T550" s="25"/>
      <c r="U550" s="25"/>
      <c r="V550" s="25"/>
      <c r="W550" s="25"/>
      <c r="X550" s="25"/>
      <c r="Y550" s="25"/>
      <c r="Z550" s="25"/>
      <c r="AA550" s="25"/>
      <c r="AB550" s="25"/>
      <c r="AC550" s="25"/>
      <c r="AD550" s="25"/>
      <c r="AP550"/>
      <c r="AQ550"/>
      <c r="AX550"/>
    </row>
    <row r="551" spans="18:50" ht="12" customHeight="1" x14ac:dyDescent="0.25">
      <c r="R551" s="140"/>
      <c r="S551" s="25"/>
      <c r="T551" s="25"/>
      <c r="U551" s="25"/>
      <c r="V551" s="25"/>
      <c r="W551" s="25"/>
      <c r="X551" s="25"/>
      <c r="Y551" s="25"/>
      <c r="Z551" s="25"/>
      <c r="AA551" s="25"/>
      <c r="AB551" s="25"/>
      <c r="AC551" s="25"/>
      <c r="AD551" s="25"/>
      <c r="AP551"/>
      <c r="AQ551"/>
      <c r="AX551"/>
    </row>
    <row r="552" spans="18:50" ht="12" customHeight="1" x14ac:dyDescent="0.25">
      <c r="R552" s="140"/>
      <c r="S552" s="25"/>
      <c r="T552" s="25"/>
      <c r="U552" s="25"/>
      <c r="V552" s="25"/>
      <c r="W552" s="25"/>
      <c r="X552" s="25"/>
      <c r="Y552" s="25"/>
      <c r="Z552" s="25"/>
      <c r="AA552" s="25"/>
      <c r="AB552" s="25"/>
      <c r="AC552" s="25"/>
      <c r="AD552" s="25"/>
      <c r="AP552"/>
      <c r="AQ552"/>
      <c r="AX552"/>
    </row>
    <row r="553" spans="18:50" ht="12" customHeight="1" x14ac:dyDescent="0.25">
      <c r="R553" s="140"/>
      <c r="S553" s="25"/>
      <c r="T553" s="25"/>
      <c r="U553" s="25"/>
      <c r="V553" s="25"/>
      <c r="W553" s="25"/>
      <c r="X553" s="25"/>
      <c r="Y553" s="25"/>
      <c r="Z553" s="25"/>
      <c r="AA553" s="25"/>
      <c r="AB553" s="25"/>
      <c r="AC553" s="25"/>
      <c r="AD553" s="25"/>
      <c r="AP553"/>
      <c r="AQ553"/>
      <c r="AX553"/>
    </row>
    <row r="554" spans="18:50" ht="12" customHeight="1" x14ac:dyDescent="0.25">
      <c r="R554" s="140"/>
      <c r="S554" s="25"/>
      <c r="T554" s="25"/>
      <c r="U554" s="25"/>
      <c r="V554" s="25"/>
      <c r="W554" s="25"/>
      <c r="X554" s="25"/>
      <c r="Y554" s="25"/>
      <c r="Z554" s="25"/>
      <c r="AA554" s="25"/>
      <c r="AB554" s="25"/>
      <c r="AC554" s="25"/>
      <c r="AD554" s="25"/>
      <c r="AP554"/>
      <c r="AQ554"/>
      <c r="AX554"/>
    </row>
    <row r="555" spans="18:50" ht="12" customHeight="1" x14ac:dyDescent="0.25">
      <c r="R555" s="140"/>
      <c r="S555" s="25"/>
      <c r="T555" s="25"/>
      <c r="U555" s="25"/>
      <c r="V555" s="25"/>
      <c r="W555" s="25"/>
      <c r="X555" s="25"/>
      <c r="Y555" s="25"/>
      <c r="Z555" s="25"/>
      <c r="AA555" s="25"/>
      <c r="AB555" s="25"/>
      <c r="AC555" s="25"/>
      <c r="AD555" s="25"/>
      <c r="AP555"/>
      <c r="AQ555"/>
      <c r="AX555"/>
    </row>
    <row r="556" spans="18:50" ht="12" customHeight="1" x14ac:dyDescent="0.25">
      <c r="R556" s="140"/>
      <c r="S556" s="25"/>
      <c r="T556" s="25"/>
      <c r="U556" s="25"/>
      <c r="V556" s="25"/>
      <c r="W556" s="25"/>
      <c r="X556" s="25"/>
      <c r="Y556" s="25"/>
      <c r="Z556" s="25"/>
      <c r="AA556" s="25"/>
      <c r="AB556" s="25"/>
      <c r="AC556" s="25"/>
      <c r="AD556" s="25"/>
      <c r="AP556"/>
      <c r="AQ556"/>
      <c r="AX556"/>
    </row>
    <row r="557" spans="18:50" ht="12" customHeight="1" x14ac:dyDescent="0.25">
      <c r="R557" s="140"/>
      <c r="S557" s="25"/>
      <c r="T557" s="25"/>
      <c r="U557" s="25"/>
      <c r="V557" s="25"/>
      <c r="W557" s="25"/>
      <c r="X557" s="25"/>
      <c r="Y557" s="25"/>
      <c r="Z557" s="25"/>
      <c r="AA557" s="25"/>
      <c r="AB557" s="25"/>
      <c r="AC557" s="25"/>
      <c r="AD557" s="25"/>
      <c r="AP557"/>
      <c r="AQ557"/>
      <c r="AX557"/>
    </row>
    <row r="558" spans="18:50" ht="12" customHeight="1" x14ac:dyDescent="0.25">
      <c r="R558" s="140"/>
      <c r="S558" s="25"/>
      <c r="T558" s="25"/>
      <c r="U558" s="25"/>
      <c r="V558" s="25"/>
      <c r="W558" s="25"/>
      <c r="X558" s="25"/>
      <c r="Y558" s="25"/>
      <c r="Z558" s="25"/>
      <c r="AA558" s="25"/>
      <c r="AB558" s="25"/>
      <c r="AC558" s="25"/>
      <c r="AD558" s="25"/>
      <c r="AP558"/>
      <c r="AQ558"/>
      <c r="AX558"/>
    </row>
    <row r="559" spans="18:50" ht="12" customHeight="1" x14ac:dyDescent="0.25">
      <c r="R559" s="140"/>
      <c r="S559" s="25"/>
      <c r="T559" s="25"/>
      <c r="U559" s="25"/>
      <c r="V559" s="25"/>
      <c r="W559" s="25"/>
      <c r="X559" s="25"/>
      <c r="Y559" s="25"/>
      <c r="Z559" s="25"/>
      <c r="AA559" s="25"/>
      <c r="AB559" s="25"/>
      <c r="AC559" s="25"/>
      <c r="AD559" s="25"/>
      <c r="AP559"/>
      <c r="AQ559"/>
      <c r="AX559"/>
    </row>
    <row r="560" spans="18:50" ht="12" customHeight="1" x14ac:dyDescent="0.25">
      <c r="R560" s="140"/>
      <c r="S560" s="25"/>
      <c r="T560" s="25"/>
      <c r="U560" s="25"/>
      <c r="V560" s="25"/>
      <c r="W560" s="25"/>
      <c r="X560" s="25"/>
      <c r="Y560" s="25"/>
      <c r="Z560" s="25"/>
      <c r="AA560" s="25"/>
      <c r="AB560" s="25"/>
      <c r="AC560" s="25"/>
      <c r="AD560" s="25"/>
      <c r="AP560"/>
      <c r="AQ560"/>
      <c r="AX560"/>
    </row>
    <row r="561" spans="18:50" ht="12" customHeight="1" x14ac:dyDescent="0.25">
      <c r="R561" s="140"/>
      <c r="S561" s="25"/>
      <c r="T561" s="25"/>
      <c r="U561" s="25"/>
      <c r="V561" s="25"/>
      <c r="W561" s="25"/>
      <c r="X561" s="25"/>
      <c r="Y561" s="25"/>
      <c r="Z561" s="25"/>
      <c r="AA561" s="25"/>
      <c r="AB561" s="25"/>
      <c r="AC561" s="25"/>
      <c r="AD561" s="25"/>
      <c r="AP561"/>
      <c r="AQ561"/>
      <c r="AX561"/>
    </row>
    <row r="562" spans="18:50" ht="12" customHeight="1" x14ac:dyDescent="0.25">
      <c r="R562" s="140"/>
      <c r="S562" s="25"/>
      <c r="T562" s="25"/>
      <c r="U562" s="25"/>
      <c r="V562" s="25"/>
      <c r="W562" s="25"/>
      <c r="X562" s="25"/>
      <c r="Y562" s="25"/>
      <c r="Z562" s="25"/>
      <c r="AA562" s="25"/>
      <c r="AB562" s="25"/>
      <c r="AC562" s="25"/>
      <c r="AD562" s="25"/>
      <c r="AP562"/>
      <c r="AQ562"/>
      <c r="AX562"/>
    </row>
    <row r="563" spans="18:50" ht="12" customHeight="1" x14ac:dyDescent="0.25">
      <c r="R563" s="140"/>
      <c r="S563" s="25"/>
      <c r="T563" s="25"/>
      <c r="U563" s="25"/>
      <c r="V563" s="25"/>
      <c r="W563" s="25"/>
      <c r="X563" s="25"/>
      <c r="Y563" s="25"/>
      <c r="Z563" s="25"/>
      <c r="AA563" s="25"/>
      <c r="AB563" s="25"/>
      <c r="AC563" s="25"/>
      <c r="AD563" s="25"/>
      <c r="AP563"/>
      <c r="AQ563"/>
      <c r="AX563"/>
    </row>
    <row r="564" spans="18:50" ht="12" customHeight="1" x14ac:dyDescent="0.25">
      <c r="R564" s="140"/>
      <c r="S564" s="25"/>
      <c r="T564" s="25"/>
      <c r="U564" s="25"/>
      <c r="V564" s="25"/>
      <c r="W564" s="25"/>
      <c r="X564" s="25"/>
      <c r="Y564" s="25"/>
      <c r="Z564" s="25"/>
      <c r="AA564" s="25"/>
      <c r="AB564" s="25"/>
      <c r="AC564" s="25"/>
      <c r="AD564" s="25"/>
      <c r="AP564"/>
      <c r="AQ564"/>
      <c r="AX564"/>
    </row>
    <row r="565" spans="18:50" ht="12" customHeight="1" x14ac:dyDescent="0.25">
      <c r="R565" s="140"/>
      <c r="S565" s="25"/>
      <c r="T565" s="25"/>
      <c r="U565" s="25"/>
      <c r="V565" s="25"/>
      <c r="W565" s="25"/>
      <c r="X565" s="25"/>
      <c r="Y565" s="25"/>
      <c r="Z565" s="25"/>
      <c r="AA565" s="25"/>
      <c r="AB565" s="25"/>
      <c r="AC565" s="25"/>
      <c r="AD565" s="25"/>
      <c r="AP565"/>
      <c r="AQ565"/>
      <c r="AX565"/>
    </row>
    <row r="566" spans="18:50" ht="12" customHeight="1" x14ac:dyDescent="0.25">
      <c r="R566" s="140"/>
      <c r="S566" s="25"/>
      <c r="T566" s="25"/>
      <c r="U566" s="25"/>
      <c r="V566" s="25"/>
      <c r="W566" s="25"/>
      <c r="X566" s="25"/>
      <c r="Y566" s="25"/>
      <c r="Z566" s="25"/>
      <c r="AA566" s="25"/>
      <c r="AB566" s="25"/>
      <c r="AC566" s="25"/>
      <c r="AD566" s="25"/>
      <c r="AP566"/>
      <c r="AQ566"/>
      <c r="AX566"/>
    </row>
    <row r="567" spans="18:50" ht="12" customHeight="1" x14ac:dyDescent="0.25">
      <c r="R567" s="140"/>
      <c r="S567" s="25"/>
      <c r="T567" s="25"/>
      <c r="U567" s="25"/>
      <c r="V567" s="25"/>
      <c r="W567" s="25"/>
      <c r="X567" s="25"/>
      <c r="Y567" s="25"/>
      <c r="Z567" s="25"/>
      <c r="AA567" s="25"/>
      <c r="AB567" s="25"/>
      <c r="AC567" s="25"/>
      <c r="AD567" s="25"/>
      <c r="AP567"/>
      <c r="AQ567"/>
      <c r="AX567"/>
    </row>
    <row r="568" spans="18:50" ht="12" customHeight="1" x14ac:dyDescent="0.25">
      <c r="R568" s="140"/>
      <c r="S568" s="25"/>
      <c r="T568" s="25"/>
      <c r="U568" s="25"/>
      <c r="V568" s="25"/>
      <c r="W568" s="25"/>
      <c r="X568" s="25"/>
      <c r="Y568" s="25"/>
      <c r="Z568" s="25"/>
      <c r="AA568" s="25"/>
      <c r="AB568" s="25"/>
      <c r="AC568" s="25"/>
      <c r="AD568" s="25"/>
      <c r="AP568"/>
      <c r="AQ568"/>
      <c r="AX568"/>
    </row>
    <row r="569" spans="18:50" ht="12" customHeight="1" x14ac:dyDescent="0.25">
      <c r="R569" s="140"/>
      <c r="S569" s="25"/>
      <c r="T569" s="25"/>
      <c r="U569" s="25"/>
      <c r="V569" s="25"/>
      <c r="W569" s="25"/>
      <c r="X569" s="25"/>
      <c r="Y569" s="25"/>
      <c r="Z569" s="25"/>
      <c r="AA569" s="25"/>
      <c r="AB569" s="25"/>
      <c r="AC569" s="25"/>
      <c r="AD569" s="25"/>
      <c r="AP569"/>
      <c r="AQ569"/>
      <c r="AX569"/>
    </row>
    <row r="570" spans="18:50" ht="12" customHeight="1" x14ac:dyDescent="0.25">
      <c r="R570" s="140"/>
      <c r="S570" s="25"/>
      <c r="T570" s="25"/>
      <c r="U570" s="25"/>
      <c r="V570" s="25"/>
      <c r="W570" s="25"/>
      <c r="X570" s="25"/>
      <c r="Y570" s="25"/>
      <c r="Z570" s="25"/>
      <c r="AA570" s="25"/>
      <c r="AB570" s="25"/>
      <c r="AC570" s="25"/>
      <c r="AD570" s="25"/>
      <c r="AP570"/>
      <c r="AQ570"/>
      <c r="AX570"/>
    </row>
    <row r="571" spans="18:50" ht="12" customHeight="1" x14ac:dyDescent="0.25">
      <c r="R571" s="140"/>
      <c r="S571" s="25"/>
      <c r="T571" s="25"/>
      <c r="U571" s="25"/>
      <c r="V571" s="25"/>
      <c r="W571" s="25"/>
      <c r="X571" s="25"/>
      <c r="Y571" s="25"/>
      <c r="Z571" s="25"/>
      <c r="AA571" s="25"/>
      <c r="AB571" s="25"/>
      <c r="AC571" s="25"/>
      <c r="AD571" s="25"/>
      <c r="AP571"/>
      <c r="AQ571"/>
      <c r="AX571"/>
    </row>
    <row r="572" spans="18:50" ht="12" customHeight="1" x14ac:dyDescent="0.25">
      <c r="R572" s="140"/>
      <c r="S572" s="25"/>
      <c r="T572" s="25"/>
      <c r="U572" s="25"/>
      <c r="V572" s="25"/>
      <c r="W572" s="25"/>
      <c r="X572" s="25"/>
      <c r="Y572" s="25"/>
      <c r="Z572" s="25"/>
      <c r="AA572" s="25"/>
      <c r="AB572" s="25"/>
      <c r="AC572" s="25"/>
      <c r="AD572" s="25"/>
      <c r="AP572"/>
      <c r="AQ572"/>
      <c r="AX572"/>
    </row>
    <row r="573" spans="18:50" ht="12" customHeight="1" x14ac:dyDescent="0.25">
      <c r="R573" s="140"/>
      <c r="S573" s="25"/>
      <c r="T573" s="25"/>
      <c r="U573" s="25"/>
      <c r="V573" s="25"/>
      <c r="W573" s="25"/>
      <c r="X573" s="25"/>
      <c r="Y573" s="25"/>
      <c r="Z573" s="25"/>
      <c r="AA573" s="25"/>
      <c r="AB573" s="25"/>
      <c r="AC573" s="25"/>
      <c r="AD573" s="25"/>
      <c r="AP573"/>
      <c r="AQ573"/>
      <c r="AX573"/>
    </row>
    <row r="574" spans="18:50" ht="12" customHeight="1" x14ac:dyDescent="0.25">
      <c r="R574" s="140"/>
      <c r="S574" s="25"/>
      <c r="T574" s="25"/>
      <c r="U574" s="25"/>
      <c r="V574" s="25"/>
      <c r="W574" s="25"/>
      <c r="X574" s="25"/>
      <c r="Y574" s="25"/>
      <c r="Z574" s="25"/>
      <c r="AA574" s="25"/>
      <c r="AB574" s="25"/>
      <c r="AC574" s="25"/>
      <c r="AD574" s="25"/>
      <c r="AP574"/>
      <c r="AQ574"/>
      <c r="AX574"/>
    </row>
    <row r="575" spans="18:50" ht="12" customHeight="1" x14ac:dyDescent="0.25">
      <c r="R575" s="140"/>
      <c r="S575" s="25"/>
      <c r="T575" s="25"/>
      <c r="U575" s="25"/>
      <c r="V575" s="25"/>
      <c r="W575" s="25"/>
      <c r="X575" s="25"/>
      <c r="Y575" s="25"/>
      <c r="Z575" s="25"/>
      <c r="AA575" s="25"/>
      <c r="AB575" s="25"/>
      <c r="AC575" s="25"/>
      <c r="AD575" s="25"/>
      <c r="AP575"/>
      <c r="AQ575"/>
      <c r="AX575"/>
    </row>
    <row r="576" spans="18:50" ht="12" customHeight="1" x14ac:dyDescent="0.25">
      <c r="R576" s="140"/>
      <c r="S576" s="25"/>
      <c r="T576" s="25"/>
      <c r="U576" s="25"/>
      <c r="V576" s="25"/>
      <c r="W576" s="25"/>
      <c r="X576" s="25"/>
      <c r="Y576" s="25"/>
      <c r="Z576" s="25"/>
      <c r="AA576" s="25"/>
      <c r="AB576" s="25"/>
      <c r="AC576" s="25"/>
      <c r="AD576" s="25"/>
      <c r="AP576"/>
      <c r="AQ576"/>
      <c r="AX576"/>
    </row>
    <row r="577" spans="18:50" ht="12" customHeight="1" x14ac:dyDescent="0.25">
      <c r="R577" s="140"/>
      <c r="S577" s="25"/>
      <c r="T577" s="25"/>
      <c r="U577" s="25"/>
      <c r="V577" s="25"/>
      <c r="W577" s="25"/>
      <c r="X577" s="25"/>
      <c r="Y577" s="25"/>
      <c r="Z577" s="25"/>
      <c r="AA577" s="25"/>
      <c r="AB577" s="25"/>
      <c r="AC577" s="25"/>
      <c r="AD577" s="25"/>
      <c r="AP577"/>
      <c r="AQ577"/>
      <c r="AX577"/>
    </row>
    <row r="578" spans="18:50" ht="12" customHeight="1" x14ac:dyDescent="0.25">
      <c r="R578" s="140"/>
      <c r="S578" s="25"/>
      <c r="T578" s="25"/>
      <c r="U578" s="25"/>
      <c r="V578" s="25"/>
      <c r="W578" s="25"/>
      <c r="X578" s="25"/>
      <c r="Y578" s="25"/>
      <c r="Z578" s="25"/>
      <c r="AA578" s="25"/>
      <c r="AB578" s="25"/>
      <c r="AC578" s="25"/>
      <c r="AD578" s="25"/>
      <c r="AP578"/>
      <c r="AQ578"/>
      <c r="AX578"/>
    </row>
    <row r="579" spans="18:50" ht="12" customHeight="1" x14ac:dyDescent="0.25">
      <c r="R579" s="140"/>
      <c r="S579" s="25"/>
      <c r="T579" s="25"/>
      <c r="U579" s="25"/>
      <c r="V579" s="25"/>
      <c r="W579" s="25"/>
      <c r="X579" s="25"/>
      <c r="Y579" s="25"/>
      <c r="Z579" s="25"/>
      <c r="AA579" s="25"/>
      <c r="AB579" s="25"/>
      <c r="AC579" s="25"/>
      <c r="AD579" s="25"/>
      <c r="AP579"/>
      <c r="AQ579"/>
      <c r="AX579"/>
    </row>
    <row r="580" spans="18:50" ht="12" customHeight="1" x14ac:dyDescent="0.25">
      <c r="R580" s="140"/>
      <c r="S580" s="25"/>
      <c r="T580" s="25"/>
      <c r="U580" s="25"/>
      <c r="V580" s="25"/>
      <c r="W580" s="25"/>
      <c r="X580" s="25"/>
      <c r="Y580" s="25"/>
      <c r="Z580" s="25"/>
      <c r="AA580" s="25"/>
      <c r="AB580" s="25"/>
      <c r="AC580" s="25"/>
      <c r="AD580" s="25"/>
      <c r="AP580"/>
      <c r="AQ580"/>
      <c r="AX580"/>
    </row>
    <row r="581" spans="18:50" ht="12" customHeight="1" x14ac:dyDescent="0.25">
      <c r="R581" s="140"/>
      <c r="S581" s="25"/>
      <c r="T581" s="25"/>
      <c r="U581" s="25"/>
      <c r="V581" s="25"/>
      <c r="W581" s="25"/>
      <c r="X581" s="25"/>
      <c r="Y581" s="25"/>
      <c r="Z581" s="25"/>
      <c r="AA581" s="25"/>
      <c r="AB581" s="25"/>
      <c r="AC581" s="25"/>
      <c r="AD581" s="25"/>
      <c r="AP581"/>
      <c r="AQ581"/>
      <c r="AX581"/>
    </row>
    <row r="582" spans="18:50" ht="12" customHeight="1" x14ac:dyDescent="0.25">
      <c r="R582" s="140"/>
      <c r="S582" s="25"/>
      <c r="T582" s="25"/>
      <c r="U582" s="25"/>
      <c r="V582" s="25"/>
      <c r="W582" s="25"/>
      <c r="X582" s="25"/>
      <c r="Y582" s="25"/>
      <c r="Z582" s="25"/>
      <c r="AA582" s="25"/>
      <c r="AB582" s="25"/>
      <c r="AC582" s="25"/>
      <c r="AD582" s="25"/>
      <c r="AP582"/>
      <c r="AQ582"/>
      <c r="AX582"/>
    </row>
    <row r="583" spans="18:50" ht="12" customHeight="1" x14ac:dyDescent="0.25">
      <c r="R583" s="140"/>
      <c r="S583" s="25"/>
      <c r="T583" s="25"/>
      <c r="U583" s="25"/>
      <c r="V583" s="25"/>
      <c r="W583" s="25"/>
      <c r="X583" s="25"/>
      <c r="Y583" s="25"/>
      <c r="Z583" s="25"/>
      <c r="AA583" s="25"/>
      <c r="AB583" s="25"/>
      <c r="AC583" s="25"/>
      <c r="AD583" s="25"/>
      <c r="AP583"/>
      <c r="AQ583"/>
      <c r="AX583"/>
    </row>
    <row r="584" spans="18:50" ht="12" customHeight="1" x14ac:dyDescent="0.25">
      <c r="R584" s="140"/>
      <c r="S584" s="25"/>
      <c r="T584" s="25"/>
      <c r="U584" s="25"/>
      <c r="V584" s="25"/>
      <c r="W584" s="25"/>
      <c r="X584" s="25"/>
      <c r="Y584" s="25"/>
      <c r="Z584" s="25"/>
      <c r="AA584" s="25"/>
      <c r="AB584" s="25"/>
      <c r="AC584" s="25"/>
      <c r="AD584" s="25"/>
      <c r="AP584"/>
      <c r="AQ584"/>
      <c r="AX584"/>
    </row>
    <row r="585" spans="18:50" ht="12" customHeight="1" x14ac:dyDescent="0.25">
      <c r="R585" s="140"/>
      <c r="S585" s="25"/>
      <c r="T585" s="25"/>
      <c r="U585" s="25"/>
      <c r="V585" s="25"/>
      <c r="W585" s="25"/>
      <c r="X585" s="25"/>
      <c r="Y585" s="25"/>
      <c r="Z585" s="25"/>
      <c r="AA585" s="25"/>
      <c r="AB585" s="25"/>
      <c r="AC585" s="25"/>
      <c r="AD585" s="25"/>
      <c r="AP585"/>
      <c r="AQ585"/>
      <c r="AX585"/>
    </row>
    <row r="586" spans="18:50" ht="12" customHeight="1" x14ac:dyDescent="0.25">
      <c r="R586" s="140"/>
      <c r="S586" s="25"/>
      <c r="T586" s="25"/>
      <c r="U586" s="25"/>
      <c r="V586" s="25"/>
      <c r="W586" s="25"/>
      <c r="X586" s="25"/>
      <c r="Y586" s="25"/>
      <c r="Z586" s="25"/>
      <c r="AA586" s="25"/>
      <c r="AB586" s="25"/>
      <c r="AC586" s="25"/>
      <c r="AD586" s="25"/>
      <c r="AP586"/>
      <c r="AQ586"/>
      <c r="AX586"/>
    </row>
    <row r="587" spans="18:50" ht="12" customHeight="1" x14ac:dyDescent="0.25">
      <c r="R587" s="140"/>
      <c r="S587" s="25"/>
      <c r="T587" s="25"/>
      <c r="U587" s="25"/>
      <c r="V587" s="25"/>
      <c r="W587" s="25"/>
      <c r="X587" s="25"/>
      <c r="Y587" s="25"/>
      <c r="Z587" s="25"/>
      <c r="AA587" s="25"/>
      <c r="AB587" s="25"/>
      <c r="AC587" s="25"/>
      <c r="AD587" s="25"/>
      <c r="AP587"/>
      <c r="AQ587"/>
      <c r="AX587"/>
    </row>
    <row r="588" spans="18:50" ht="12" customHeight="1" x14ac:dyDescent="0.25">
      <c r="R588" s="140"/>
      <c r="S588" s="25"/>
      <c r="T588" s="25"/>
      <c r="U588" s="25"/>
      <c r="V588" s="25"/>
      <c r="W588" s="25"/>
      <c r="X588" s="25"/>
      <c r="Y588" s="25"/>
      <c r="Z588" s="25"/>
      <c r="AA588" s="25"/>
      <c r="AB588" s="25"/>
      <c r="AC588" s="25"/>
      <c r="AD588" s="25"/>
      <c r="AP588"/>
      <c r="AQ588"/>
      <c r="AX588"/>
    </row>
    <row r="589" spans="18:50" ht="12" customHeight="1" x14ac:dyDescent="0.25">
      <c r="R589" s="140"/>
      <c r="S589" s="25"/>
      <c r="T589" s="25"/>
      <c r="U589" s="25"/>
      <c r="V589" s="25"/>
      <c r="W589" s="25"/>
      <c r="X589" s="25"/>
      <c r="Y589" s="25"/>
      <c r="Z589" s="25"/>
      <c r="AA589" s="25"/>
      <c r="AB589" s="25"/>
      <c r="AC589" s="25"/>
      <c r="AD589" s="25"/>
      <c r="AP589"/>
      <c r="AQ589"/>
      <c r="AX589"/>
    </row>
    <row r="590" spans="18:50" ht="12" customHeight="1" x14ac:dyDescent="0.25">
      <c r="R590" s="140"/>
      <c r="S590" s="25"/>
      <c r="T590" s="25"/>
      <c r="U590" s="25"/>
      <c r="V590" s="25"/>
      <c r="W590" s="25"/>
      <c r="X590" s="25"/>
      <c r="Y590" s="25"/>
      <c r="Z590" s="25"/>
      <c r="AA590" s="25"/>
      <c r="AB590" s="25"/>
      <c r="AC590" s="25"/>
      <c r="AD590" s="25"/>
      <c r="AP590"/>
      <c r="AQ590"/>
      <c r="AX590"/>
    </row>
    <row r="591" spans="18:50" ht="12" customHeight="1" x14ac:dyDescent="0.25">
      <c r="R591" s="140"/>
      <c r="S591" s="25"/>
      <c r="T591" s="25"/>
      <c r="U591" s="25"/>
      <c r="V591" s="25"/>
      <c r="W591" s="25"/>
      <c r="X591" s="25"/>
      <c r="Y591" s="25"/>
      <c r="Z591" s="25"/>
      <c r="AA591" s="25"/>
      <c r="AB591" s="25"/>
      <c r="AC591" s="25"/>
      <c r="AD591" s="25"/>
      <c r="AP591"/>
      <c r="AQ591"/>
      <c r="AX591"/>
    </row>
    <row r="592" spans="18:50" ht="12" customHeight="1" x14ac:dyDescent="0.25">
      <c r="R592" s="140"/>
      <c r="S592" s="25"/>
      <c r="T592" s="25"/>
      <c r="U592" s="25"/>
      <c r="V592" s="25"/>
      <c r="W592" s="25"/>
      <c r="X592" s="25"/>
      <c r="Y592" s="25"/>
      <c r="Z592" s="25"/>
      <c r="AA592" s="25"/>
      <c r="AB592" s="25"/>
      <c r="AC592" s="25"/>
      <c r="AD592" s="25"/>
      <c r="AP592"/>
      <c r="AQ592"/>
      <c r="AX592"/>
    </row>
    <row r="593" spans="18:50" ht="12" customHeight="1" x14ac:dyDescent="0.25">
      <c r="R593" s="140"/>
      <c r="S593" s="25"/>
      <c r="T593" s="25"/>
      <c r="U593" s="25"/>
      <c r="V593" s="25"/>
      <c r="W593" s="25"/>
      <c r="X593" s="25"/>
      <c r="Y593" s="25"/>
      <c r="Z593" s="25"/>
      <c r="AA593" s="25"/>
      <c r="AB593" s="25"/>
      <c r="AC593" s="25"/>
      <c r="AD593" s="25"/>
      <c r="AP593"/>
      <c r="AQ593"/>
      <c r="AX593"/>
    </row>
    <row r="594" spans="18:50" ht="12" customHeight="1" x14ac:dyDescent="0.25">
      <c r="R594" s="140"/>
      <c r="S594" s="25"/>
      <c r="T594" s="25"/>
      <c r="U594" s="25"/>
      <c r="V594" s="25"/>
      <c r="W594" s="25"/>
      <c r="X594" s="25"/>
      <c r="Y594" s="25"/>
      <c r="Z594" s="25"/>
      <c r="AA594" s="25"/>
      <c r="AB594" s="25"/>
      <c r="AC594" s="25"/>
      <c r="AD594" s="25"/>
      <c r="AP594"/>
      <c r="AQ594"/>
      <c r="AX594"/>
    </row>
    <row r="595" spans="18:50" ht="12" customHeight="1" x14ac:dyDescent="0.25">
      <c r="R595" s="140"/>
      <c r="S595" s="25"/>
      <c r="T595" s="25"/>
      <c r="U595" s="25"/>
      <c r="V595" s="25"/>
      <c r="W595" s="25"/>
      <c r="X595" s="25"/>
      <c r="Y595" s="25"/>
      <c r="Z595" s="25"/>
      <c r="AA595" s="25"/>
      <c r="AB595" s="25"/>
      <c r="AC595" s="25"/>
      <c r="AD595" s="25"/>
      <c r="AP595"/>
      <c r="AQ595"/>
      <c r="AX595"/>
    </row>
    <row r="596" spans="18:50" ht="12" customHeight="1" x14ac:dyDescent="0.25">
      <c r="R596" s="140"/>
      <c r="S596" s="25"/>
      <c r="T596" s="25"/>
      <c r="U596" s="25"/>
      <c r="V596" s="25"/>
      <c r="W596" s="25"/>
      <c r="X596" s="25"/>
      <c r="Y596" s="25"/>
      <c r="Z596" s="25"/>
      <c r="AA596" s="25"/>
      <c r="AB596" s="25"/>
      <c r="AC596" s="25"/>
      <c r="AD596" s="25"/>
      <c r="AP596"/>
      <c r="AQ596"/>
      <c r="AX596"/>
    </row>
    <row r="597" spans="18:50" ht="12" customHeight="1" x14ac:dyDescent="0.25">
      <c r="R597" s="140"/>
      <c r="S597" s="25"/>
      <c r="T597" s="25"/>
      <c r="U597" s="25"/>
      <c r="V597" s="25"/>
      <c r="W597" s="25"/>
      <c r="X597" s="25"/>
      <c r="Y597" s="25"/>
      <c r="Z597" s="25"/>
      <c r="AA597" s="25"/>
      <c r="AB597" s="25"/>
      <c r="AC597" s="25"/>
      <c r="AD597" s="25"/>
      <c r="AP597"/>
      <c r="AQ597"/>
      <c r="AX597"/>
    </row>
    <row r="598" spans="18:50" ht="12" customHeight="1" x14ac:dyDescent="0.25">
      <c r="R598" s="140"/>
      <c r="S598" s="25"/>
      <c r="T598" s="25"/>
      <c r="U598" s="25"/>
      <c r="V598" s="25"/>
      <c r="W598" s="25"/>
      <c r="X598" s="25"/>
      <c r="Y598" s="25"/>
      <c r="Z598" s="25"/>
      <c r="AA598" s="25"/>
      <c r="AB598" s="25"/>
      <c r="AC598" s="25"/>
      <c r="AD598" s="25"/>
      <c r="AP598"/>
      <c r="AQ598"/>
      <c r="AX598"/>
    </row>
    <row r="599" spans="18:50" ht="12" customHeight="1" x14ac:dyDescent="0.25">
      <c r="R599" s="140"/>
      <c r="S599" s="25"/>
      <c r="T599" s="25"/>
      <c r="U599" s="25"/>
      <c r="V599" s="25"/>
      <c r="W599" s="25"/>
      <c r="X599" s="25"/>
      <c r="Y599" s="25"/>
      <c r="Z599" s="25"/>
      <c r="AA599" s="25"/>
      <c r="AB599" s="25"/>
      <c r="AC599" s="25"/>
      <c r="AD599" s="25"/>
      <c r="AP599"/>
      <c r="AQ599"/>
      <c r="AX599"/>
    </row>
    <row r="600" spans="18:50" ht="12" customHeight="1" x14ac:dyDescent="0.25">
      <c r="R600" s="140"/>
      <c r="S600" s="25"/>
      <c r="T600" s="25"/>
      <c r="U600" s="25"/>
      <c r="V600" s="25"/>
      <c r="W600" s="25"/>
      <c r="X600" s="25"/>
      <c r="Y600" s="25"/>
      <c r="Z600" s="25"/>
      <c r="AA600" s="25"/>
      <c r="AB600" s="25"/>
      <c r="AC600" s="25"/>
      <c r="AD600" s="25"/>
      <c r="AP600"/>
      <c r="AQ600"/>
      <c r="AX600"/>
    </row>
    <row r="601" spans="18:50" ht="12" customHeight="1" x14ac:dyDescent="0.25">
      <c r="R601" s="140"/>
      <c r="S601" s="25"/>
      <c r="T601" s="25"/>
      <c r="U601" s="25"/>
      <c r="V601" s="25"/>
      <c r="W601" s="25"/>
      <c r="X601" s="25"/>
      <c r="Y601" s="25"/>
      <c r="Z601" s="25"/>
      <c r="AA601" s="25"/>
      <c r="AB601" s="25"/>
      <c r="AC601" s="25"/>
      <c r="AD601" s="25"/>
      <c r="AP601"/>
      <c r="AQ601"/>
      <c r="AX601"/>
    </row>
    <row r="602" spans="18:50" ht="12" customHeight="1" x14ac:dyDescent="0.25">
      <c r="R602" s="140"/>
      <c r="S602" s="25"/>
      <c r="T602" s="25"/>
      <c r="U602" s="25"/>
      <c r="V602" s="25"/>
      <c r="W602" s="25"/>
      <c r="X602" s="25"/>
      <c r="Y602" s="25"/>
      <c r="Z602" s="25"/>
      <c r="AA602" s="25"/>
      <c r="AB602" s="25"/>
      <c r="AC602" s="25"/>
      <c r="AD602" s="25"/>
      <c r="AP602"/>
      <c r="AQ602"/>
      <c r="AX602"/>
    </row>
    <row r="603" spans="18:50" ht="12" customHeight="1" x14ac:dyDescent="0.25">
      <c r="R603" s="140"/>
      <c r="S603" s="25"/>
      <c r="T603" s="25"/>
      <c r="U603" s="25"/>
      <c r="V603" s="25"/>
      <c r="W603" s="25"/>
      <c r="X603" s="25"/>
      <c r="Y603" s="25"/>
      <c r="Z603" s="25"/>
      <c r="AA603" s="25"/>
      <c r="AB603" s="25"/>
      <c r="AC603" s="25"/>
      <c r="AD603" s="25"/>
      <c r="AP603"/>
      <c r="AQ603"/>
      <c r="AX603"/>
    </row>
    <row r="604" spans="18:50" ht="12" customHeight="1" x14ac:dyDescent="0.25">
      <c r="R604" s="140"/>
      <c r="S604" s="25"/>
      <c r="T604" s="25"/>
      <c r="U604" s="25"/>
      <c r="V604" s="25"/>
      <c r="W604" s="25"/>
      <c r="X604" s="25"/>
      <c r="Y604" s="25"/>
      <c r="Z604" s="25"/>
      <c r="AA604" s="25"/>
      <c r="AB604" s="25"/>
      <c r="AC604" s="25"/>
      <c r="AD604" s="25"/>
      <c r="AP604"/>
      <c r="AQ604"/>
      <c r="AX604"/>
    </row>
    <row r="605" spans="18:50" ht="12" customHeight="1" x14ac:dyDescent="0.25">
      <c r="R605" s="140"/>
      <c r="S605" s="25"/>
      <c r="T605" s="25"/>
      <c r="U605" s="25"/>
      <c r="V605" s="25"/>
      <c r="W605" s="25"/>
      <c r="X605" s="25"/>
      <c r="Y605" s="25"/>
      <c r="Z605" s="25"/>
      <c r="AA605" s="25"/>
      <c r="AB605" s="25"/>
      <c r="AC605" s="25"/>
      <c r="AD605" s="25"/>
      <c r="AP605"/>
      <c r="AQ605"/>
      <c r="AX605"/>
    </row>
    <row r="606" spans="18:50" ht="12" customHeight="1" x14ac:dyDescent="0.25">
      <c r="R606" s="140"/>
      <c r="S606" s="25"/>
      <c r="T606" s="25"/>
      <c r="U606" s="25"/>
      <c r="V606" s="25"/>
      <c r="W606" s="25"/>
      <c r="X606" s="25"/>
      <c r="Y606" s="25"/>
      <c r="Z606" s="25"/>
      <c r="AA606" s="25"/>
      <c r="AB606" s="25"/>
      <c r="AC606" s="25"/>
      <c r="AD606" s="25"/>
      <c r="AP606"/>
      <c r="AQ606"/>
      <c r="AX606"/>
    </row>
    <row r="607" spans="18:50" ht="12" customHeight="1" x14ac:dyDescent="0.25">
      <c r="R607" s="140"/>
      <c r="S607" s="25"/>
      <c r="T607" s="25"/>
      <c r="U607" s="25"/>
      <c r="V607" s="25"/>
      <c r="W607" s="25"/>
      <c r="X607" s="25"/>
      <c r="Y607" s="25"/>
      <c r="Z607" s="25"/>
      <c r="AA607" s="25"/>
      <c r="AB607" s="25"/>
      <c r="AC607" s="25"/>
      <c r="AD607" s="25"/>
      <c r="AP607"/>
      <c r="AQ607"/>
      <c r="AX607"/>
    </row>
    <row r="608" spans="18:50" ht="12" customHeight="1" x14ac:dyDescent="0.25">
      <c r="R608" s="140"/>
      <c r="S608" s="25"/>
      <c r="T608" s="25"/>
      <c r="U608" s="25"/>
      <c r="V608" s="25"/>
      <c r="W608" s="25"/>
      <c r="X608" s="25"/>
      <c r="Y608" s="25"/>
      <c r="Z608" s="25"/>
      <c r="AA608" s="25"/>
      <c r="AB608" s="25"/>
      <c r="AC608" s="25"/>
      <c r="AD608" s="25"/>
      <c r="AP608"/>
      <c r="AQ608"/>
      <c r="AX608"/>
    </row>
    <row r="609" spans="18:50" ht="12" customHeight="1" x14ac:dyDescent="0.25">
      <c r="R609" s="140"/>
      <c r="S609" s="25"/>
      <c r="T609" s="25"/>
      <c r="U609" s="25"/>
      <c r="V609" s="25"/>
      <c r="W609" s="25"/>
      <c r="X609" s="25"/>
      <c r="Y609" s="25"/>
      <c r="Z609" s="25"/>
      <c r="AA609" s="25"/>
      <c r="AB609" s="25"/>
      <c r="AC609" s="25"/>
      <c r="AD609" s="25"/>
      <c r="AP609"/>
      <c r="AQ609"/>
      <c r="AX609"/>
    </row>
    <row r="610" spans="18:50" ht="12" customHeight="1" x14ac:dyDescent="0.25">
      <c r="R610" s="140"/>
      <c r="S610" s="25"/>
      <c r="T610" s="25"/>
      <c r="U610" s="25"/>
      <c r="V610" s="25"/>
      <c r="W610" s="25"/>
      <c r="X610" s="25"/>
      <c r="Y610" s="25"/>
      <c r="Z610" s="25"/>
      <c r="AA610" s="25"/>
      <c r="AB610" s="25"/>
      <c r="AC610" s="25"/>
      <c r="AD610" s="25"/>
      <c r="AP610"/>
      <c r="AQ610"/>
      <c r="AX610"/>
    </row>
    <row r="611" spans="18:50" ht="12" customHeight="1" x14ac:dyDescent="0.25">
      <c r="R611" s="140"/>
      <c r="S611" s="25"/>
      <c r="T611" s="25"/>
      <c r="U611" s="25"/>
      <c r="V611" s="25"/>
      <c r="W611" s="25"/>
      <c r="X611" s="25"/>
      <c r="Y611" s="25"/>
      <c r="Z611" s="25"/>
      <c r="AA611" s="25"/>
      <c r="AB611" s="25"/>
      <c r="AC611" s="25"/>
      <c r="AD611" s="25"/>
      <c r="AP611"/>
      <c r="AQ611"/>
      <c r="AX611"/>
    </row>
    <row r="612" spans="18:50" ht="12" customHeight="1" x14ac:dyDescent="0.25">
      <c r="R612" s="140"/>
      <c r="S612" s="25"/>
      <c r="T612" s="25"/>
      <c r="U612" s="25"/>
      <c r="V612" s="25"/>
      <c r="W612" s="25"/>
      <c r="X612" s="25"/>
      <c r="Y612" s="25"/>
      <c r="Z612" s="25"/>
      <c r="AA612" s="25"/>
      <c r="AB612" s="25"/>
      <c r="AC612" s="25"/>
      <c r="AD612" s="25"/>
      <c r="AP612"/>
      <c r="AQ612"/>
      <c r="AX612"/>
    </row>
    <row r="613" spans="18:50" ht="12" customHeight="1" x14ac:dyDescent="0.25">
      <c r="R613" s="140"/>
      <c r="S613" s="25"/>
      <c r="T613" s="25"/>
      <c r="U613" s="25"/>
      <c r="V613" s="25"/>
      <c r="W613" s="25"/>
      <c r="X613" s="25"/>
      <c r="Y613" s="25"/>
      <c r="Z613" s="25"/>
      <c r="AA613" s="25"/>
      <c r="AB613" s="25"/>
      <c r="AC613" s="25"/>
      <c r="AD613" s="25"/>
      <c r="AP613"/>
      <c r="AQ613"/>
      <c r="AX613"/>
    </row>
    <row r="614" spans="18:50" ht="12" customHeight="1" x14ac:dyDescent="0.25">
      <c r="R614" s="140"/>
      <c r="S614" s="25"/>
      <c r="T614" s="25"/>
      <c r="U614" s="25"/>
      <c r="V614" s="25"/>
      <c r="W614" s="25"/>
      <c r="X614" s="25"/>
      <c r="Y614" s="25"/>
      <c r="Z614" s="25"/>
      <c r="AA614" s="25"/>
      <c r="AB614" s="25"/>
      <c r="AC614" s="25"/>
      <c r="AD614" s="25"/>
      <c r="AP614"/>
      <c r="AQ614"/>
      <c r="AX614"/>
    </row>
    <row r="615" spans="18:50" ht="12" customHeight="1" x14ac:dyDescent="0.25">
      <c r="R615" s="140"/>
      <c r="S615" s="25"/>
      <c r="T615" s="25"/>
      <c r="U615" s="25"/>
      <c r="V615" s="25"/>
      <c r="W615" s="25"/>
      <c r="X615" s="25"/>
      <c r="Y615" s="25"/>
      <c r="Z615" s="25"/>
      <c r="AA615" s="25"/>
      <c r="AB615" s="25"/>
      <c r="AC615" s="25"/>
      <c r="AD615" s="25"/>
      <c r="AP615"/>
      <c r="AQ615"/>
      <c r="AX615"/>
    </row>
    <row r="616" spans="18:50" ht="12" customHeight="1" x14ac:dyDescent="0.25">
      <c r="R616" s="140"/>
      <c r="S616" s="25"/>
      <c r="T616" s="25"/>
      <c r="U616" s="25"/>
      <c r="V616" s="25"/>
      <c r="W616" s="25"/>
      <c r="X616" s="25"/>
      <c r="Y616" s="25"/>
      <c r="Z616" s="25"/>
      <c r="AA616" s="25"/>
      <c r="AB616" s="25"/>
      <c r="AC616" s="25"/>
      <c r="AD616" s="25"/>
      <c r="AP616"/>
      <c r="AQ616"/>
      <c r="AX616"/>
    </row>
    <row r="617" spans="18:50" ht="12" customHeight="1" x14ac:dyDescent="0.25">
      <c r="R617" s="140"/>
      <c r="S617" s="25"/>
      <c r="T617" s="25"/>
      <c r="U617" s="25"/>
      <c r="V617" s="25"/>
      <c r="W617" s="25"/>
      <c r="X617" s="25"/>
      <c r="Y617" s="25"/>
      <c r="Z617" s="25"/>
      <c r="AA617" s="25"/>
      <c r="AB617" s="25"/>
      <c r="AC617" s="25"/>
      <c r="AD617" s="25"/>
      <c r="AP617"/>
      <c r="AQ617"/>
      <c r="AX617"/>
    </row>
    <row r="618" spans="18:50" ht="12" customHeight="1" x14ac:dyDescent="0.25">
      <c r="R618" s="140"/>
      <c r="S618" s="25"/>
      <c r="T618" s="25"/>
      <c r="U618" s="25"/>
      <c r="V618" s="25"/>
      <c r="W618" s="25"/>
      <c r="X618" s="25"/>
      <c r="Y618" s="25"/>
      <c r="Z618" s="25"/>
      <c r="AA618" s="25"/>
      <c r="AB618" s="25"/>
      <c r="AC618" s="25"/>
      <c r="AD618" s="25"/>
      <c r="AP618"/>
      <c r="AQ618"/>
      <c r="AX618"/>
    </row>
    <row r="619" spans="18:50" ht="12" customHeight="1" x14ac:dyDescent="0.25">
      <c r="R619" s="140"/>
      <c r="S619" s="25"/>
      <c r="T619" s="25"/>
      <c r="U619" s="25"/>
      <c r="V619" s="25"/>
      <c r="W619" s="25"/>
      <c r="X619" s="25"/>
      <c r="Y619" s="25"/>
      <c r="Z619" s="25"/>
      <c r="AA619" s="25"/>
      <c r="AB619" s="25"/>
      <c r="AC619" s="25"/>
      <c r="AD619" s="25"/>
      <c r="AP619"/>
      <c r="AQ619"/>
      <c r="AX619"/>
    </row>
    <row r="620" spans="18:50" ht="12" customHeight="1" x14ac:dyDescent="0.25">
      <c r="R620" s="140"/>
      <c r="S620" s="25"/>
      <c r="T620" s="25"/>
      <c r="U620" s="25"/>
      <c r="V620" s="25"/>
      <c r="W620" s="25"/>
      <c r="X620" s="25"/>
      <c r="Y620" s="25"/>
      <c r="Z620" s="25"/>
      <c r="AA620" s="25"/>
      <c r="AB620" s="25"/>
      <c r="AC620" s="25"/>
      <c r="AD620" s="25"/>
      <c r="AP620"/>
      <c r="AQ620"/>
      <c r="AX620"/>
    </row>
    <row r="621" spans="18:50" ht="12" customHeight="1" x14ac:dyDescent="0.25">
      <c r="R621" s="140"/>
      <c r="S621" s="25"/>
      <c r="T621" s="25"/>
      <c r="U621" s="25"/>
      <c r="V621" s="25"/>
      <c r="W621" s="25"/>
      <c r="X621" s="25"/>
      <c r="Y621" s="25"/>
      <c r="Z621" s="25"/>
      <c r="AA621" s="25"/>
      <c r="AB621" s="25"/>
      <c r="AC621" s="25"/>
      <c r="AD621" s="25"/>
      <c r="AP621"/>
      <c r="AQ621"/>
      <c r="AX621"/>
    </row>
    <row r="622" spans="18:50" ht="12" customHeight="1" x14ac:dyDescent="0.25">
      <c r="R622" s="140"/>
      <c r="S622" s="25"/>
      <c r="T622" s="25"/>
      <c r="U622" s="25"/>
      <c r="V622" s="25"/>
      <c r="W622" s="25"/>
      <c r="X622" s="25"/>
      <c r="Y622" s="25"/>
      <c r="Z622" s="25"/>
      <c r="AA622" s="25"/>
      <c r="AB622" s="25"/>
      <c r="AC622" s="25"/>
      <c r="AD622" s="25"/>
      <c r="AP622"/>
      <c r="AQ622"/>
      <c r="AX622"/>
    </row>
    <row r="623" spans="18:50" ht="12" customHeight="1" x14ac:dyDescent="0.25">
      <c r="R623" s="140"/>
      <c r="S623" s="25"/>
      <c r="T623" s="25"/>
      <c r="U623" s="25"/>
      <c r="V623" s="25"/>
      <c r="W623" s="25"/>
      <c r="X623" s="25"/>
      <c r="Y623" s="25"/>
      <c r="Z623" s="25"/>
      <c r="AA623" s="25"/>
      <c r="AB623" s="25"/>
      <c r="AC623" s="25"/>
      <c r="AD623" s="25"/>
      <c r="AP623"/>
      <c r="AQ623"/>
      <c r="AX623"/>
    </row>
    <row r="624" spans="18:50" ht="12" customHeight="1" x14ac:dyDescent="0.25">
      <c r="R624" s="140"/>
      <c r="S624" s="25"/>
      <c r="T624" s="25"/>
      <c r="U624" s="25"/>
      <c r="V624" s="25"/>
      <c r="W624" s="25"/>
      <c r="X624" s="25"/>
      <c r="Y624" s="25"/>
      <c r="Z624" s="25"/>
      <c r="AA624" s="25"/>
      <c r="AB624" s="25"/>
      <c r="AC624" s="25"/>
      <c r="AD624" s="25"/>
      <c r="AP624"/>
      <c r="AQ624"/>
      <c r="AX624"/>
    </row>
    <row r="625" spans="18:50" ht="12" customHeight="1" x14ac:dyDescent="0.25">
      <c r="R625" s="140"/>
      <c r="S625" s="25"/>
      <c r="T625" s="25"/>
      <c r="U625" s="25"/>
      <c r="V625" s="25"/>
      <c r="W625" s="25"/>
      <c r="X625" s="25"/>
      <c r="Y625" s="25"/>
      <c r="Z625" s="25"/>
      <c r="AA625" s="25"/>
      <c r="AB625" s="25"/>
      <c r="AC625" s="25"/>
      <c r="AD625" s="25"/>
      <c r="AP625"/>
      <c r="AQ625"/>
      <c r="AX625"/>
    </row>
    <row r="626" spans="18:50" ht="12" customHeight="1" x14ac:dyDescent="0.25">
      <c r="R626" s="140"/>
      <c r="S626" s="25"/>
      <c r="T626" s="25"/>
      <c r="U626" s="25"/>
      <c r="V626" s="25"/>
      <c r="W626" s="25"/>
      <c r="X626" s="25"/>
      <c r="Y626" s="25"/>
      <c r="Z626" s="25"/>
      <c r="AA626" s="25"/>
      <c r="AB626" s="25"/>
      <c r="AC626" s="25"/>
      <c r="AD626" s="25"/>
      <c r="AP626"/>
      <c r="AQ626"/>
      <c r="AX626"/>
    </row>
    <row r="627" spans="18:50" ht="12" customHeight="1" x14ac:dyDescent="0.25">
      <c r="R627" s="140"/>
      <c r="S627" s="25"/>
      <c r="T627" s="25"/>
      <c r="U627" s="25"/>
      <c r="V627" s="25"/>
      <c r="W627" s="25"/>
      <c r="X627" s="25"/>
      <c r="Y627" s="25"/>
      <c r="Z627" s="25"/>
      <c r="AA627" s="25"/>
      <c r="AB627" s="25"/>
      <c r="AC627" s="25"/>
      <c r="AD627" s="25"/>
      <c r="AP627"/>
      <c r="AQ627"/>
      <c r="AX627"/>
    </row>
    <row r="628" spans="18:50" ht="12" customHeight="1" x14ac:dyDescent="0.25">
      <c r="R628" s="140"/>
      <c r="S628" s="25"/>
      <c r="T628" s="25"/>
      <c r="U628" s="25"/>
      <c r="V628" s="25"/>
      <c r="W628" s="25"/>
      <c r="X628" s="25"/>
      <c r="Y628" s="25"/>
      <c r="Z628" s="25"/>
      <c r="AA628" s="25"/>
      <c r="AB628" s="25"/>
      <c r="AC628" s="25"/>
      <c r="AD628" s="25"/>
      <c r="AP628"/>
      <c r="AQ628"/>
      <c r="AX628"/>
    </row>
    <row r="629" spans="18:50" ht="12" customHeight="1" x14ac:dyDescent="0.25">
      <c r="R629" s="140"/>
      <c r="S629" s="25"/>
      <c r="T629" s="25"/>
      <c r="U629" s="25"/>
      <c r="V629" s="25"/>
      <c r="W629" s="25"/>
      <c r="X629" s="25"/>
      <c r="Y629" s="25"/>
      <c r="Z629" s="25"/>
      <c r="AA629" s="25"/>
      <c r="AB629" s="25"/>
      <c r="AC629" s="25"/>
      <c r="AD629" s="25"/>
      <c r="AP629"/>
      <c r="AQ629"/>
      <c r="AX629"/>
    </row>
    <row r="630" spans="18:50" ht="12" customHeight="1" x14ac:dyDescent="0.25">
      <c r="R630" s="140"/>
      <c r="S630" s="25"/>
      <c r="T630" s="25"/>
      <c r="U630" s="25"/>
      <c r="V630" s="25"/>
      <c r="W630" s="25"/>
      <c r="X630" s="25"/>
      <c r="Y630" s="25"/>
      <c r="Z630" s="25"/>
      <c r="AA630" s="25"/>
      <c r="AB630" s="25"/>
      <c r="AC630" s="25"/>
      <c r="AD630" s="25"/>
      <c r="AP630"/>
      <c r="AQ630"/>
      <c r="AX630"/>
    </row>
    <row r="631" spans="18:50" ht="12" customHeight="1" x14ac:dyDescent="0.25">
      <c r="R631" s="140"/>
      <c r="S631" s="25"/>
      <c r="T631" s="25"/>
      <c r="U631" s="25"/>
      <c r="V631" s="25"/>
      <c r="W631" s="25"/>
      <c r="X631" s="25"/>
      <c r="Y631" s="25"/>
      <c r="Z631" s="25"/>
      <c r="AA631" s="25"/>
      <c r="AB631" s="25"/>
      <c r="AC631" s="25"/>
      <c r="AD631" s="25"/>
      <c r="AP631"/>
      <c r="AQ631"/>
      <c r="AX631"/>
    </row>
    <row r="632" spans="18:50" ht="12" customHeight="1" x14ac:dyDescent="0.25">
      <c r="R632" s="140"/>
      <c r="S632" s="25"/>
      <c r="T632" s="25"/>
      <c r="U632" s="25"/>
      <c r="V632" s="25"/>
      <c r="W632" s="25"/>
      <c r="X632" s="25"/>
      <c r="Y632" s="25"/>
      <c r="Z632" s="25"/>
      <c r="AA632" s="25"/>
      <c r="AB632" s="25"/>
      <c r="AC632" s="25"/>
      <c r="AD632" s="25"/>
      <c r="AP632"/>
      <c r="AQ632"/>
      <c r="AX632"/>
    </row>
    <row r="633" spans="18:50" ht="12" customHeight="1" x14ac:dyDescent="0.25">
      <c r="R633" s="140"/>
      <c r="S633" s="25"/>
      <c r="T633" s="25"/>
      <c r="U633" s="25"/>
      <c r="V633" s="25"/>
      <c r="W633" s="25"/>
      <c r="X633" s="25"/>
      <c r="Y633" s="25"/>
      <c r="Z633" s="25"/>
      <c r="AA633" s="25"/>
      <c r="AB633" s="25"/>
      <c r="AC633" s="25"/>
      <c r="AD633" s="25"/>
      <c r="AP633"/>
      <c r="AQ633"/>
      <c r="AX633"/>
    </row>
    <row r="634" spans="18:50" ht="12" customHeight="1" x14ac:dyDescent="0.25">
      <c r="R634" s="140"/>
      <c r="S634" s="25"/>
      <c r="T634" s="25"/>
      <c r="U634" s="25"/>
      <c r="V634" s="25"/>
      <c r="W634" s="25"/>
      <c r="X634" s="25"/>
      <c r="Y634" s="25"/>
      <c r="Z634" s="25"/>
      <c r="AA634" s="25"/>
      <c r="AB634" s="25"/>
      <c r="AC634" s="25"/>
      <c r="AD634" s="25"/>
      <c r="AP634"/>
      <c r="AQ634"/>
      <c r="AX634"/>
    </row>
    <row r="635" spans="18:50" ht="12" customHeight="1" x14ac:dyDescent="0.25">
      <c r="R635" s="140"/>
      <c r="S635" s="25"/>
      <c r="T635" s="25"/>
      <c r="U635" s="25"/>
      <c r="V635" s="25"/>
      <c r="W635" s="25"/>
      <c r="X635" s="25"/>
      <c r="Y635" s="25"/>
      <c r="Z635" s="25"/>
      <c r="AA635" s="25"/>
      <c r="AB635" s="25"/>
      <c r="AC635" s="25"/>
      <c r="AD635" s="25"/>
      <c r="AP635"/>
      <c r="AQ635"/>
      <c r="AX635"/>
    </row>
    <row r="636" spans="18:50" ht="12" customHeight="1" x14ac:dyDescent="0.25">
      <c r="R636" s="140"/>
      <c r="S636" s="25"/>
      <c r="T636" s="25"/>
      <c r="U636" s="25"/>
      <c r="V636" s="25"/>
      <c r="W636" s="25"/>
      <c r="X636" s="25"/>
      <c r="Y636" s="25"/>
      <c r="Z636" s="25"/>
      <c r="AA636" s="25"/>
      <c r="AB636" s="25"/>
      <c r="AC636" s="25"/>
      <c r="AD636" s="25"/>
      <c r="AP636"/>
      <c r="AQ636"/>
      <c r="AX636"/>
    </row>
    <row r="637" spans="18:50" ht="12" customHeight="1" x14ac:dyDescent="0.25">
      <c r="R637" s="140"/>
      <c r="S637" s="25"/>
      <c r="T637" s="25"/>
      <c r="U637" s="25"/>
      <c r="V637" s="25"/>
      <c r="W637" s="25"/>
      <c r="X637" s="25"/>
      <c r="Y637" s="25"/>
      <c r="Z637" s="25"/>
      <c r="AA637" s="25"/>
      <c r="AB637" s="25"/>
      <c r="AC637" s="25"/>
      <c r="AD637" s="25"/>
      <c r="AP637"/>
      <c r="AQ637"/>
      <c r="AX637"/>
    </row>
    <row r="638" spans="18:50" ht="12" customHeight="1" x14ac:dyDescent="0.25">
      <c r="R638" s="140"/>
      <c r="S638" s="25"/>
      <c r="T638" s="25"/>
      <c r="U638" s="25"/>
      <c r="V638" s="25"/>
      <c r="W638" s="25"/>
      <c r="X638" s="25"/>
      <c r="Y638" s="25"/>
      <c r="Z638" s="25"/>
      <c r="AA638" s="25"/>
      <c r="AB638" s="25"/>
      <c r="AC638" s="25"/>
      <c r="AD638" s="25"/>
      <c r="AP638"/>
      <c r="AQ638"/>
      <c r="AX638"/>
    </row>
    <row r="639" spans="18:50" ht="12" customHeight="1" x14ac:dyDescent="0.25">
      <c r="R639" s="140"/>
      <c r="S639" s="25"/>
      <c r="T639" s="25"/>
      <c r="U639" s="25"/>
      <c r="V639" s="25"/>
      <c r="W639" s="25"/>
      <c r="X639" s="25"/>
      <c r="Y639" s="25"/>
      <c r="Z639" s="25"/>
      <c r="AA639" s="25"/>
      <c r="AB639" s="25"/>
      <c r="AC639" s="25"/>
      <c r="AD639" s="25"/>
      <c r="AP639"/>
      <c r="AQ639"/>
      <c r="AX639"/>
    </row>
    <row r="640" spans="18:50" ht="12" customHeight="1" x14ac:dyDescent="0.25">
      <c r="R640" s="140"/>
      <c r="S640" s="25"/>
      <c r="T640" s="25"/>
      <c r="U640" s="25"/>
      <c r="V640" s="25"/>
      <c r="W640" s="25"/>
      <c r="X640" s="25"/>
      <c r="Y640" s="25"/>
      <c r="Z640" s="25"/>
      <c r="AA640" s="25"/>
      <c r="AB640" s="25"/>
      <c r="AC640" s="25"/>
      <c r="AD640" s="25"/>
      <c r="AP640"/>
      <c r="AQ640"/>
      <c r="AX640"/>
    </row>
    <row r="641" spans="18:50" ht="12" customHeight="1" x14ac:dyDescent="0.25">
      <c r="R641" s="140"/>
      <c r="S641" s="25"/>
      <c r="T641" s="25"/>
      <c r="U641" s="25"/>
      <c r="V641" s="25"/>
      <c r="W641" s="25"/>
      <c r="X641" s="25"/>
      <c r="Y641" s="25"/>
      <c r="Z641" s="25"/>
      <c r="AA641" s="25"/>
      <c r="AB641" s="25"/>
      <c r="AC641" s="25"/>
      <c r="AD641" s="25"/>
      <c r="AP641"/>
      <c r="AQ641"/>
      <c r="AX641"/>
    </row>
    <row r="642" spans="18:50" ht="12" customHeight="1" x14ac:dyDescent="0.25">
      <c r="R642" s="140"/>
      <c r="S642" s="25"/>
      <c r="T642" s="25"/>
      <c r="U642" s="25"/>
      <c r="V642" s="25"/>
      <c r="W642" s="25"/>
      <c r="X642" s="25"/>
      <c r="Y642" s="25"/>
      <c r="Z642" s="25"/>
      <c r="AA642" s="25"/>
      <c r="AB642" s="25"/>
      <c r="AC642" s="25"/>
      <c r="AD642" s="25"/>
      <c r="AP642"/>
      <c r="AQ642"/>
      <c r="AX642"/>
    </row>
    <row r="643" spans="18:50" ht="12" customHeight="1" x14ac:dyDescent="0.25">
      <c r="R643" s="140"/>
      <c r="S643" s="25"/>
      <c r="T643" s="25"/>
      <c r="U643" s="25"/>
      <c r="V643" s="25"/>
      <c r="W643" s="25"/>
      <c r="X643" s="25"/>
      <c r="Y643" s="25"/>
      <c r="Z643" s="25"/>
      <c r="AA643" s="25"/>
      <c r="AB643" s="25"/>
      <c r="AC643" s="25"/>
      <c r="AD643" s="25"/>
      <c r="AP643"/>
      <c r="AQ643"/>
      <c r="AX643"/>
    </row>
    <row r="644" spans="18:50" ht="12" customHeight="1" x14ac:dyDescent="0.25">
      <c r="R644" s="140"/>
      <c r="S644" s="25"/>
      <c r="T644" s="25"/>
      <c r="U644" s="25"/>
      <c r="V644" s="25"/>
      <c r="W644" s="25"/>
      <c r="X644" s="25"/>
      <c r="Y644" s="25"/>
      <c r="Z644" s="25"/>
      <c r="AA644" s="25"/>
      <c r="AB644" s="25"/>
      <c r="AC644" s="25"/>
      <c r="AD644" s="25"/>
      <c r="AP644"/>
      <c r="AQ644"/>
      <c r="AX644"/>
    </row>
    <row r="645" spans="18:50" ht="12" customHeight="1" x14ac:dyDescent="0.25">
      <c r="R645" s="140"/>
      <c r="S645" s="25"/>
      <c r="T645" s="25"/>
      <c r="U645" s="25"/>
      <c r="V645" s="25"/>
      <c r="W645" s="25"/>
      <c r="X645" s="25"/>
      <c r="Y645" s="25"/>
      <c r="Z645" s="25"/>
      <c r="AA645" s="25"/>
      <c r="AB645" s="25"/>
      <c r="AC645" s="25"/>
      <c r="AD645" s="25"/>
      <c r="AP645"/>
      <c r="AQ645"/>
      <c r="AX645"/>
    </row>
    <row r="646" spans="18:50" ht="12" customHeight="1" x14ac:dyDescent="0.25">
      <c r="R646" s="140"/>
      <c r="S646" s="25"/>
      <c r="T646" s="25"/>
      <c r="U646" s="25"/>
      <c r="V646" s="25"/>
      <c r="W646" s="25"/>
      <c r="X646" s="25"/>
      <c r="Y646" s="25"/>
      <c r="Z646" s="25"/>
      <c r="AA646" s="25"/>
      <c r="AB646" s="25"/>
      <c r="AC646" s="25"/>
      <c r="AD646" s="25"/>
      <c r="AP646"/>
      <c r="AQ646"/>
      <c r="AX646"/>
    </row>
    <row r="647" spans="18:50" ht="12" customHeight="1" x14ac:dyDescent="0.25">
      <c r="R647" s="140"/>
      <c r="S647" s="25"/>
      <c r="T647" s="25"/>
      <c r="U647" s="25"/>
      <c r="V647" s="25"/>
      <c r="W647" s="25"/>
      <c r="X647" s="25"/>
      <c r="Y647" s="25"/>
      <c r="Z647" s="25"/>
      <c r="AA647" s="25"/>
      <c r="AB647" s="25"/>
      <c r="AC647" s="25"/>
      <c r="AD647" s="25"/>
      <c r="AP647"/>
      <c r="AQ647"/>
      <c r="AX647"/>
    </row>
    <row r="648" spans="18:50" ht="12" customHeight="1" x14ac:dyDescent="0.25">
      <c r="R648" s="140"/>
      <c r="S648" s="25"/>
      <c r="T648" s="25"/>
      <c r="U648" s="25"/>
      <c r="V648" s="25"/>
      <c r="W648" s="25"/>
      <c r="X648" s="25"/>
      <c r="Y648" s="25"/>
      <c r="Z648" s="25"/>
      <c r="AA648" s="25"/>
      <c r="AB648" s="25"/>
      <c r="AC648" s="25"/>
      <c r="AD648" s="25"/>
      <c r="AP648"/>
      <c r="AQ648"/>
      <c r="AX648"/>
    </row>
    <row r="649" spans="18:50" ht="12" customHeight="1" x14ac:dyDescent="0.25">
      <c r="R649" s="140"/>
      <c r="S649" s="25"/>
      <c r="T649" s="25"/>
      <c r="U649" s="25"/>
      <c r="V649" s="25"/>
      <c r="W649" s="25"/>
      <c r="X649" s="25"/>
      <c r="Y649" s="25"/>
      <c r="Z649" s="25"/>
      <c r="AA649" s="25"/>
      <c r="AB649" s="25"/>
      <c r="AC649" s="25"/>
      <c r="AD649" s="25"/>
      <c r="AP649"/>
      <c r="AQ649"/>
      <c r="AX649"/>
    </row>
    <row r="650" spans="18:50" ht="12" customHeight="1" x14ac:dyDescent="0.25">
      <c r="R650" s="140"/>
      <c r="S650" s="25"/>
      <c r="T650" s="25"/>
      <c r="U650" s="25"/>
      <c r="V650" s="25"/>
      <c r="W650" s="25"/>
      <c r="X650" s="25"/>
      <c r="Y650" s="25"/>
      <c r="Z650" s="25"/>
      <c r="AA650" s="25"/>
      <c r="AB650" s="25"/>
      <c r="AC650" s="25"/>
      <c r="AD650" s="25"/>
      <c r="AP650"/>
      <c r="AQ650"/>
      <c r="AX650"/>
    </row>
    <row r="651" spans="18:50" ht="12" customHeight="1" x14ac:dyDescent="0.25">
      <c r="R651" s="140"/>
      <c r="S651" s="25"/>
      <c r="T651" s="25"/>
      <c r="U651" s="25"/>
      <c r="V651" s="25"/>
      <c r="W651" s="25"/>
      <c r="X651" s="25"/>
      <c r="Y651" s="25"/>
      <c r="Z651" s="25"/>
      <c r="AA651" s="25"/>
      <c r="AB651" s="25"/>
      <c r="AC651" s="25"/>
      <c r="AD651" s="25"/>
      <c r="AP651"/>
      <c r="AQ651"/>
      <c r="AX651"/>
    </row>
    <row r="652" spans="18:50" ht="12" customHeight="1" x14ac:dyDescent="0.25">
      <c r="R652" s="140"/>
      <c r="S652" s="25"/>
      <c r="T652" s="25"/>
      <c r="U652" s="25"/>
      <c r="V652" s="25"/>
      <c r="W652" s="25"/>
      <c r="X652" s="25"/>
      <c r="Y652" s="25"/>
      <c r="Z652" s="25"/>
      <c r="AA652" s="25"/>
      <c r="AB652" s="25"/>
      <c r="AC652" s="25"/>
      <c r="AD652" s="25"/>
      <c r="AP652"/>
      <c r="AQ652"/>
      <c r="AX652"/>
    </row>
    <row r="653" spans="18:50" ht="12" customHeight="1" x14ac:dyDescent="0.25">
      <c r="R653" s="140"/>
      <c r="S653" s="25"/>
      <c r="T653" s="25"/>
      <c r="U653" s="25"/>
      <c r="V653" s="25"/>
      <c r="W653" s="25"/>
      <c r="X653" s="25"/>
      <c r="Y653" s="25"/>
      <c r="Z653" s="25"/>
      <c r="AA653" s="25"/>
      <c r="AB653" s="25"/>
      <c r="AC653" s="25"/>
      <c r="AD653" s="25"/>
      <c r="AP653"/>
      <c r="AQ653"/>
      <c r="AX653"/>
    </row>
    <row r="654" spans="18:50" ht="12" customHeight="1" x14ac:dyDescent="0.25">
      <c r="R654" s="140"/>
      <c r="S654" s="25"/>
      <c r="T654" s="25"/>
      <c r="U654" s="25"/>
      <c r="V654" s="25"/>
      <c r="W654" s="25"/>
      <c r="X654" s="25"/>
      <c r="Y654" s="25"/>
      <c r="Z654" s="25"/>
      <c r="AA654" s="25"/>
      <c r="AB654" s="25"/>
      <c r="AC654" s="25"/>
      <c r="AD654" s="25"/>
      <c r="AP654"/>
      <c r="AQ654"/>
      <c r="AX654"/>
    </row>
    <row r="655" spans="18:50" ht="12" customHeight="1" x14ac:dyDescent="0.25">
      <c r="R655" s="140"/>
      <c r="S655" s="25"/>
      <c r="T655" s="25"/>
      <c r="U655" s="25"/>
      <c r="V655" s="25"/>
      <c r="W655" s="25"/>
      <c r="X655" s="25"/>
      <c r="Y655" s="25"/>
      <c r="Z655" s="25"/>
      <c r="AA655" s="25"/>
      <c r="AB655" s="25"/>
      <c r="AC655" s="25"/>
      <c r="AD655" s="25"/>
      <c r="AP655"/>
      <c r="AQ655"/>
      <c r="AX655"/>
    </row>
    <row r="656" spans="18:50" ht="12" customHeight="1" x14ac:dyDescent="0.25">
      <c r="R656" s="140"/>
      <c r="S656" s="25"/>
      <c r="T656" s="25"/>
      <c r="U656" s="25"/>
      <c r="V656" s="25"/>
      <c r="W656" s="25"/>
      <c r="X656" s="25"/>
      <c r="Y656" s="25"/>
      <c r="Z656" s="25"/>
      <c r="AA656" s="25"/>
      <c r="AB656" s="25"/>
      <c r="AC656" s="25"/>
      <c r="AD656" s="25"/>
      <c r="AP656"/>
      <c r="AQ656"/>
      <c r="AX656"/>
    </row>
    <row r="657" spans="18:50" ht="12" customHeight="1" x14ac:dyDescent="0.25">
      <c r="R657" s="140"/>
      <c r="S657" s="25"/>
      <c r="T657" s="25"/>
      <c r="U657" s="25"/>
      <c r="V657" s="25"/>
      <c r="W657" s="25"/>
      <c r="X657" s="25"/>
      <c r="Y657" s="25"/>
      <c r="Z657" s="25"/>
      <c r="AA657" s="25"/>
      <c r="AB657" s="25"/>
      <c r="AC657" s="25"/>
      <c r="AD657" s="25"/>
      <c r="AP657"/>
      <c r="AQ657"/>
      <c r="AX657"/>
    </row>
    <row r="658" spans="18:50" ht="12" customHeight="1" x14ac:dyDescent="0.25">
      <c r="R658" s="140"/>
      <c r="S658" s="25"/>
      <c r="T658" s="25"/>
      <c r="U658" s="25"/>
      <c r="V658" s="25"/>
      <c r="W658" s="25"/>
      <c r="X658" s="25"/>
      <c r="Y658" s="25"/>
      <c r="Z658" s="25"/>
      <c r="AA658" s="25"/>
      <c r="AB658" s="25"/>
      <c r="AC658" s="25"/>
      <c r="AD658" s="25"/>
      <c r="AP658"/>
      <c r="AQ658"/>
      <c r="AX658"/>
    </row>
    <row r="659" spans="18:50" ht="12" customHeight="1" x14ac:dyDescent="0.25">
      <c r="R659" s="140"/>
      <c r="S659" s="25"/>
      <c r="T659" s="25"/>
      <c r="U659" s="25"/>
      <c r="V659" s="25"/>
      <c r="W659" s="25"/>
      <c r="X659" s="25"/>
      <c r="Y659" s="25"/>
      <c r="Z659" s="25"/>
      <c r="AA659" s="25"/>
      <c r="AB659" s="25"/>
      <c r="AC659" s="25"/>
      <c r="AD659" s="25"/>
      <c r="AP659"/>
      <c r="AQ659"/>
      <c r="AX659"/>
    </row>
    <row r="660" spans="18:50" ht="12" customHeight="1" x14ac:dyDescent="0.25">
      <c r="R660" s="140"/>
      <c r="S660" s="25"/>
      <c r="T660" s="25"/>
      <c r="U660" s="25"/>
      <c r="V660" s="25"/>
      <c r="W660" s="25"/>
      <c r="X660" s="25"/>
      <c r="Y660" s="25"/>
      <c r="Z660" s="25"/>
      <c r="AA660" s="25"/>
      <c r="AB660" s="25"/>
      <c r="AC660" s="25"/>
      <c r="AD660" s="25"/>
      <c r="AP660"/>
      <c r="AQ660"/>
      <c r="AX660"/>
    </row>
    <row r="661" spans="18:50" ht="12" customHeight="1" x14ac:dyDescent="0.25">
      <c r="R661" s="140"/>
      <c r="S661" s="25"/>
      <c r="T661" s="25"/>
      <c r="U661" s="25"/>
      <c r="V661" s="25"/>
      <c r="W661" s="25"/>
      <c r="X661" s="25"/>
      <c r="Y661" s="25"/>
      <c r="Z661" s="25"/>
      <c r="AA661" s="25"/>
      <c r="AB661" s="25"/>
      <c r="AC661" s="25"/>
      <c r="AD661" s="25"/>
      <c r="AP661"/>
      <c r="AQ661"/>
      <c r="AX661"/>
    </row>
    <row r="662" spans="18:50" ht="12" customHeight="1" x14ac:dyDescent="0.25">
      <c r="R662" s="140"/>
      <c r="S662" s="25"/>
      <c r="T662" s="25"/>
      <c r="U662" s="25"/>
      <c r="V662" s="25"/>
      <c r="W662" s="25"/>
      <c r="X662" s="25"/>
      <c r="Y662" s="25"/>
      <c r="Z662" s="25"/>
      <c r="AA662" s="25"/>
      <c r="AB662" s="25"/>
      <c r="AC662" s="25"/>
      <c r="AD662" s="25"/>
      <c r="AP662"/>
      <c r="AQ662"/>
      <c r="AX662"/>
    </row>
    <row r="663" spans="18:50" ht="12" customHeight="1" x14ac:dyDescent="0.25">
      <c r="R663" s="140"/>
      <c r="S663" s="25"/>
      <c r="T663" s="25"/>
      <c r="U663" s="25"/>
      <c r="V663" s="25"/>
      <c r="W663" s="25"/>
      <c r="X663" s="25"/>
      <c r="Y663" s="25"/>
      <c r="Z663" s="25"/>
      <c r="AA663" s="25"/>
      <c r="AB663" s="25"/>
      <c r="AC663" s="25"/>
      <c r="AD663" s="25"/>
      <c r="AP663"/>
      <c r="AQ663"/>
      <c r="AX663"/>
    </row>
    <row r="664" spans="18:50" ht="12" customHeight="1" x14ac:dyDescent="0.25">
      <c r="R664" s="140"/>
      <c r="S664" s="25"/>
      <c r="T664" s="25"/>
      <c r="U664" s="25"/>
      <c r="V664" s="25"/>
      <c r="W664" s="25"/>
      <c r="X664" s="25"/>
      <c r="Y664" s="25"/>
      <c r="Z664" s="25"/>
      <c r="AA664" s="25"/>
      <c r="AB664" s="25"/>
      <c r="AC664" s="25"/>
      <c r="AD664" s="25"/>
      <c r="AP664"/>
      <c r="AQ664"/>
      <c r="AX664"/>
    </row>
    <row r="665" spans="18:50" ht="12" customHeight="1" x14ac:dyDescent="0.25">
      <c r="R665" s="140"/>
      <c r="S665" s="25"/>
      <c r="T665" s="25"/>
      <c r="U665" s="25"/>
      <c r="V665" s="25"/>
      <c r="W665" s="25"/>
      <c r="X665" s="25"/>
      <c r="Y665" s="25"/>
      <c r="Z665" s="25"/>
      <c r="AA665" s="25"/>
      <c r="AB665" s="25"/>
      <c r="AC665" s="25"/>
      <c r="AD665" s="25"/>
      <c r="AP665"/>
      <c r="AQ665"/>
      <c r="AX665"/>
    </row>
    <row r="666" spans="18:50" ht="12" customHeight="1" x14ac:dyDescent="0.25">
      <c r="R666" s="140"/>
      <c r="S666" s="25"/>
      <c r="T666" s="25"/>
      <c r="U666" s="25"/>
      <c r="V666" s="25"/>
      <c r="W666" s="25"/>
      <c r="X666" s="25"/>
      <c r="Y666" s="25"/>
      <c r="Z666" s="25"/>
      <c r="AA666" s="25"/>
      <c r="AB666" s="25"/>
      <c r="AC666" s="25"/>
      <c r="AD666" s="25"/>
      <c r="AP666"/>
      <c r="AQ666"/>
      <c r="AX666"/>
    </row>
    <row r="667" spans="18:50" ht="12" customHeight="1" x14ac:dyDescent="0.25">
      <c r="R667" s="140"/>
      <c r="S667" s="25"/>
      <c r="T667" s="25"/>
      <c r="U667" s="25"/>
      <c r="V667" s="25"/>
      <c r="W667" s="25"/>
      <c r="X667" s="25"/>
      <c r="Y667" s="25"/>
      <c r="Z667" s="25"/>
      <c r="AA667" s="25"/>
      <c r="AB667" s="25"/>
      <c r="AC667" s="25"/>
      <c r="AD667" s="25"/>
      <c r="AP667"/>
      <c r="AQ667"/>
      <c r="AX667"/>
    </row>
    <row r="668" spans="18:50" ht="12" customHeight="1" x14ac:dyDescent="0.25">
      <c r="R668" s="140"/>
      <c r="S668" s="25"/>
      <c r="T668" s="25"/>
      <c r="U668" s="25"/>
      <c r="V668" s="25"/>
      <c r="W668" s="25"/>
      <c r="X668" s="25"/>
      <c r="Y668" s="25"/>
      <c r="Z668" s="25"/>
      <c r="AA668" s="25"/>
      <c r="AB668" s="25"/>
      <c r="AC668" s="25"/>
      <c r="AD668" s="25"/>
      <c r="AP668"/>
      <c r="AQ668"/>
      <c r="AX668"/>
    </row>
    <row r="669" spans="18:50" ht="12" customHeight="1" x14ac:dyDescent="0.25">
      <c r="R669" s="140"/>
      <c r="S669" s="25"/>
      <c r="T669" s="25"/>
      <c r="U669" s="25"/>
      <c r="V669" s="25"/>
      <c r="W669" s="25"/>
      <c r="X669" s="25"/>
      <c r="Y669" s="25"/>
      <c r="Z669" s="25"/>
      <c r="AA669" s="25"/>
      <c r="AB669" s="25"/>
      <c r="AC669" s="25"/>
      <c r="AD669" s="25"/>
      <c r="AP669"/>
      <c r="AQ669"/>
      <c r="AX669"/>
    </row>
    <row r="670" spans="18:50" ht="12" customHeight="1" x14ac:dyDescent="0.25">
      <c r="R670" s="140"/>
      <c r="S670" s="25"/>
      <c r="T670" s="25"/>
      <c r="U670" s="25"/>
      <c r="V670" s="25"/>
      <c r="W670" s="25"/>
      <c r="X670" s="25"/>
      <c r="Y670" s="25"/>
      <c r="Z670" s="25"/>
      <c r="AA670" s="25"/>
      <c r="AB670" s="25"/>
      <c r="AC670" s="25"/>
      <c r="AD670" s="25"/>
      <c r="AP670"/>
      <c r="AQ670"/>
      <c r="AX670"/>
    </row>
    <row r="671" spans="18:50" ht="12" customHeight="1" x14ac:dyDescent="0.25">
      <c r="R671" s="140"/>
      <c r="S671" s="25"/>
      <c r="T671" s="25"/>
      <c r="U671" s="25"/>
      <c r="V671" s="25"/>
      <c r="W671" s="25"/>
      <c r="X671" s="25"/>
      <c r="Y671" s="25"/>
      <c r="Z671" s="25"/>
      <c r="AA671" s="25"/>
      <c r="AB671" s="25"/>
      <c r="AC671" s="25"/>
      <c r="AD671" s="25"/>
      <c r="AP671"/>
      <c r="AQ671"/>
      <c r="AX671"/>
    </row>
    <row r="672" spans="18:50" ht="12" customHeight="1" x14ac:dyDescent="0.25">
      <c r="R672" s="140"/>
      <c r="S672" s="25"/>
      <c r="T672" s="25"/>
      <c r="U672" s="25"/>
      <c r="V672" s="25"/>
      <c r="W672" s="25"/>
      <c r="X672" s="25"/>
      <c r="Y672" s="25"/>
      <c r="Z672" s="25"/>
      <c r="AA672" s="25"/>
      <c r="AB672" s="25"/>
      <c r="AC672" s="25"/>
      <c r="AD672" s="25"/>
      <c r="AP672"/>
      <c r="AQ672"/>
      <c r="AX672"/>
    </row>
    <row r="673" spans="18:50" ht="12" customHeight="1" x14ac:dyDescent="0.25">
      <c r="R673" s="140"/>
      <c r="S673" s="25"/>
      <c r="T673" s="25"/>
      <c r="U673" s="25"/>
      <c r="V673" s="25"/>
      <c r="W673" s="25"/>
      <c r="X673" s="25"/>
      <c r="Y673" s="25"/>
      <c r="Z673" s="25"/>
      <c r="AA673" s="25"/>
      <c r="AB673" s="25"/>
      <c r="AC673" s="25"/>
      <c r="AD673" s="25"/>
      <c r="AP673"/>
      <c r="AQ673"/>
      <c r="AX673"/>
    </row>
    <row r="674" spans="18:50" ht="12" customHeight="1" x14ac:dyDescent="0.25">
      <c r="R674" s="140"/>
      <c r="S674" s="25"/>
      <c r="T674" s="25"/>
      <c r="U674" s="25"/>
      <c r="V674" s="25"/>
      <c r="W674" s="25"/>
      <c r="X674" s="25"/>
      <c r="Y674" s="25"/>
      <c r="Z674" s="25"/>
      <c r="AA674" s="25"/>
      <c r="AB674" s="25"/>
      <c r="AC674" s="25"/>
      <c r="AD674" s="25"/>
      <c r="AP674"/>
      <c r="AQ674"/>
      <c r="AX674"/>
    </row>
    <row r="675" spans="18:50" ht="12" customHeight="1" x14ac:dyDescent="0.25">
      <c r="R675" s="140"/>
      <c r="S675" s="25"/>
      <c r="T675" s="25"/>
      <c r="U675" s="25"/>
      <c r="V675" s="25"/>
      <c r="W675" s="25"/>
      <c r="X675" s="25"/>
      <c r="Y675" s="25"/>
      <c r="Z675" s="25"/>
      <c r="AA675" s="25"/>
      <c r="AB675" s="25"/>
      <c r="AC675" s="25"/>
      <c r="AD675" s="25"/>
      <c r="AP675"/>
      <c r="AQ675"/>
      <c r="AX675"/>
    </row>
    <row r="676" spans="18:50" ht="12" customHeight="1" x14ac:dyDescent="0.25">
      <c r="R676" s="140"/>
      <c r="S676" s="25"/>
      <c r="T676" s="25"/>
      <c r="U676" s="25"/>
      <c r="V676" s="25"/>
      <c r="W676" s="25"/>
      <c r="X676" s="25"/>
      <c r="Y676" s="25"/>
      <c r="Z676" s="25"/>
      <c r="AA676" s="25"/>
      <c r="AB676" s="25"/>
      <c r="AC676" s="25"/>
      <c r="AD676" s="25"/>
      <c r="AP676"/>
      <c r="AQ676"/>
      <c r="AX676"/>
    </row>
    <row r="677" spans="18:50" ht="12" customHeight="1" x14ac:dyDescent="0.25">
      <c r="R677" s="140"/>
      <c r="S677" s="25"/>
      <c r="T677" s="25"/>
      <c r="U677" s="25"/>
      <c r="V677" s="25"/>
      <c r="W677" s="25"/>
      <c r="X677" s="25"/>
      <c r="Y677" s="25"/>
      <c r="Z677" s="25"/>
      <c r="AA677" s="25"/>
      <c r="AB677" s="25"/>
      <c r="AC677" s="25"/>
      <c r="AD677" s="25"/>
      <c r="AP677"/>
      <c r="AQ677"/>
      <c r="AX677"/>
    </row>
    <row r="678" spans="18:50" ht="12" customHeight="1" x14ac:dyDescent="0.25">
      <c r="R678" s="140"/>
      <c r="S678" s="25"/>
      <c r="T678" s="25"/>
      <c r="U678" s="25"/>
      <c r="V678" s="25"/>
      <c r="W678" s="25"/>
      <c r="X678" s="25"/>
      <c r="Y678" s="25"/>
      <c r="Z678" s="25"/>
      <c r="AA678" s="25"/>
      <c r="AB678" s="25"/>
      <c r="AC678" s="25"/>
      <c r="AD678" s="25"/>
      <c r="AP678"/>
      <c r="AQ678"/>
      <c r="AX678"/>
    </row>
    <row r="679" spans="18:50" ht="12" customHeight="1" x14ac:dyDescent="0.25">
      <c r="R679" s="140"/>
      <c r="S679" s="25"/>
      <c r="T679" s="25"/>
      <c r="U679" s="25"/>
      <c r="V679" s="25"/>
      <c r="W679" s="25"/>
      <c r="X679" s="25"/>
      <c r="Y679" s="25"/>
      <c r="Z679" s="25"/>
      <c r="AA679" s="25"/>
      <c r="AB679" s="25"/>
      <c r="AC679" s="25"/>
      <c r="AD679" s="25"/>
      <c r="AP679"/>
      <c r="AQ679"/>
      <c r="AX679"/>
    </row>
    <row r="680" spans="18:50" ht="12" customHeight="1" x14ac:dyDescent="0.25">
      <c r="R680" s="140"/>
      <c r="S680" s="25"/>
      <c r="T680" s="25"/>
      <c r="U680" s="25"/>
      <c r="V680" s="25"/>
      <c r="W680" s="25"/>
      <c r="X680" s="25"/>
      <c r="Y680" s="25"/>
      <c r="Z680" s="25"/>
      <c r="AA680" s="25"/>
      <c r="AB680" s="25"/>
      <c r="AC680" s="25"/>
      <c r="AD680" s="25"/>
      <c r="AP680"/>
      <c r="AQ680"/>
      <c r="AX680"/>
    </row>
    <row r="681" spans="18:50" ht="12" customHeight="1" x14ac:dyDescent="0.25">
      <c r="R681" s="140"/>
      <c r="S681" s="25"/>
      <c r="T681" s="25"/>
      <c r="U681" s="25"/>
      <c r="V681" s="25"/>
      <c r="W681" s="25"/>
      <c r="X681" s="25"/>
      <c r="Y681" s="25"/>
      <c r="Z681" s="25"/>
      <c r="AA681" s="25"/>
      <c r="AB681" s="25"/>
      <c r="AC681" s="25"/>
      <c r="AD681" s="25"/>
      <c r="AP681"/>
      <c r="AQ681"/>
      <c r="AX681"/>
    </row>
    <row r="682" spans="18:50" ht="12" customHeight="1" x14ac:dyDescent="0.25">
      <c r="R682" s="140"/>
      <c r="S682" s="25"/>
      <c r="T682" s="25"/>
      <c r="U682" s="25"/>
      <c r="V682" s="25"/>
      <c r="W682" s="25"/>
      <c r="X682" s="25"/>
      <c r="Y682" s="25"/>
      <c r="Z682" s="25"/>
      <c r="AA682" s="25"/>
      <c r="AB682" s="25"/>
      <c r="AC682" s="25"/>
      <c r="AD682" s="25"/>
      <c r="AP682"/>
      <c r="AQ682"/>
      <c r="AX682"/>
    </row>
    <row r="683" spans="18:50" ht="12" customHeight="1" x14ac:dyDescent="0.25">
      <c r="R683" s="140"/>
      <c r="S683" s="25"/>
      <c r="T683" s="25"/>
      <c r="U683" s="25"/>
      <c r="V683" s="25"/>
      <c r="W683" s="25"/>
      <c r="X683" s="25"/>
      <c r="Y683" s="25"/>
      <c r="Z683" s="25"/>
      <c r="AA683" s="25"/>
      <c r="AB683" s="25"/>
      <c r="AC683" s="25"/>
      <c r="AD683" s="25"/>
      <c r="AP683"/>
      <c r="AQ683"/>
      <c r="AX683"/>
    </row>
    <row r="684" spans="18:50" ht="12" customHeight="1" x14ac:dyDescent="0.25">
      <c r="R684" s="140"/>
      <c r="S684" s="25"/>
      <c r="T684" s="25"/>
      <c r="U684" s="25"/>
      <c r="V684" s="25"/>
      <c r="W684" s="25"/>
      <c r="X684" s="25"/>
      <c r="Y684" s="25"/>
      <c r="Z684" s="25"/>
      <c r="AA684" s="25"/>
      <c r="AB684" s="25"/>
      <c r="AC684" s="25"/>
      <c r="AD684" s="25"/>
      <c r="AP684"/>
      <c r="AQ684"/>
      <c r="AX684"/>
    </row>
    <row r="685" spans="18:50" ht="12" customHeight="1" x14ac:dyDescent="0.25">
      <c r="R685" s="140"/>
      <c r="S685" s="25"/>
      <c r="T685" s="25"/>
      <c r="U685" s="25"/>
      <c r="V685" s="25"/>
      <c r="W685" s="25"/>
      <c r="X685" s="25"/>
      <c r="Y685" s="25"/>
      <c r="Z685" s="25"/>
      <c r="AA685" s="25"/>
      <c r="AB685" s="25"/>
      <c r="AC685" s="25"/>
      <c r="AD685" s="25"/>
      <c r="AP685"/>
      <c r="AQ685"/>
      <c r="AX685"/>
    </row>
    <row r="686" spans="18:50" ht="12" customHeight="1" x14ac:dyDescent="0.25">
      <c r="R686" s="140"/>
      <c r="S686" s="25"/>
      <c r="T686" s="25"/>
      <c r="U686" s="25"/>
      <c r="V686" s="25"/>
      <c r="W686" s="25"/>
      <c r="X686" s="25"/>
      <c r="Y686" s="25"/>
      <c r="Z686" s="25"/>
      <c r="AA686" s="25"/>
      <c r="AB686" s="25"/>
      <c r="AC686" s="25"/>
      <c r="AD686" s="25"/>
      <c r="AP686"/>
      <c r="AQ686"/>
      <c r="AX686"/>
    </row>
    <row r="687" spans="18:50" ht="12" customHeight="1" x14ac:dyDescent="0.25">
      <c r="R687" s="140"/>
      <c r="S687" s="25"/>
      <c r="T687" s="25"/>
      <c r="U687" s="25"/>
      <c r="V687" s="25"/>
      <c r="W687" s="25"/>
      <c r="X687" s="25"/>
      <c r="Y687" s="25"/>
      <c r="Z687" s="25"/>
      <c r="AA687" s="25"/>
      <c r="AB687" s="25"/>
      <c r="AC687" s="25"/>
      <c r="AD687" s="25"/>
      <c r="AP687"/>
      <c r="AQ687"/>
      <c r="AX687"/>
    </row>
    <row r="688" spans="18:50" ht="12" customHeight="1" x14ac:dyDescent="0.25">
      <c r="R688" s="140"/>
      <c r="S688" s="25"/>
      <c r="T688" s="25"/>
      <c r="U688" s="25"/>
      <c r="V688" s="25"/>
      <c r="W688" s="25"/>
      <c r="X688" s="25"/>
      <c r="Y688" s="25"/>
      <c r="Z688" s="25"/>
      <c r="AA688" s="25"/>
      <c r="AB688" s="25"/>
      <c r="AC688" s="25"/>
      <c r="AD688" s="25"/>
      <c r="AP688"/>
      <c r="AQ688"/>
      <c r="AX688"/>
    </row>
    <row r="689" spans="18:50" ht="12" customHeight="1" x14ac:dyDescent="0.25">
      <c r="R689" s="140"/>
      <c r="S689" s="25"/>
      <c r="T689" s="25"/>
      <c r="U689" s="25"/>
      <c r="V689" s="25"/>
      <c r="W689" s="25"/>
      <c r="X689" s="25"/>
      <c r="Y689" s="25"/>
      <c r="Z689" s="25"/>
      <c r="AA689" s="25"/>
      <c r="AB689" s="25"/>
      <c r="AC689" s="25"/>
      <c r="AD689" s="25"/>
      <c r="AP689"/>
      <c r="AQ689"/>
      <c r="AX689"/>
    </row>
    <row r="690" spans="18:50" ht="12" customHeight="1" x14ac:dyDescent="0.25">
      <c r="R690" s="140"/>
      <c r="S690" s="25"/>
      <c r="T690" s="25"/>
      <c r="U690" s="25"/>
      <c r="V690" s="25"/>
      <c r="W690" s="25"/>
      <c r="X690" s="25"/>
      <c r="Y690" s="25"/>
      <c r="Z690" s="25"/>
      <c r="AA690" s="25"/>
      <c r="AB690" s="25"/>
      <c r="AC690" s="25"/>
      <c r="AD690" s="25"/>
      <c r="AP690"/>
      <c r="AQ690"/>
      <c r="AX690"/>
    </row>
    <row r="691" spans="18:50" ht="12" customHeight="1" x14ac:dyDescent="0.25">
      <c r="R691" s="140"/>
      <c r="S691" s="25"/>
      <c r="T691" s="25"/>
      <c r="U691" s="25"/>
      <c r="V691" s="25"/>
      <c r="W691" s="25"/>
      <c r="X691" s="25"/>
      <c r="Y691" s="25"/>
      <c r="Z691" s="25"/>
      <c r="AA691" s="25"/>
      <c r="AB691" s="25"/>
      <c r="AC691" s="25"/>
      <c r="AD691" s="25"/>
      <c r="AP691"/>
      <c r="AQ691"/>
      <c r="AX691"/>
    </row>
    <row r="692" spans="18:50" ht="12" customHeight="1" x14ac:dyDescent="0.25">
      <c r="R692" s="140"/>
      <c r="S692" s="25"/>
      <c r="T692" s="25"/>
      <c r="U692" s="25"/>
      <c r="V692" s="25"/>
      <c r="W692" s="25"/>
      <c r="X692" s="25"/>
      <c r="Y692" s="25"/>
      <c r="Z692" s="25"/>
      <c r="AA692" s="25"/>
      <c r="AB692" s="25"/>
      <c r="AC692" s="25"/>
      <c r="AD692" s="25"/>
      <c r="AP692"/>
      <c r="AQ692"/>
      <c r="AX692"/>
    </row>
    <row r="693" spans="18:50" ht="12" customHeight="1" x14ac:dyDescent="0.25">
      <c r="R693" s="140"/>
      <c r="S693" s="25"/>
      <c r="T693" s="25"/>
      <c r="U693" s="25"/>
      <c r="V693" s="25"/>
      <c r="W693" s="25"/>
      <c r="X693" s="25"/>
      <c r="Y693" s="25"/>
      <c r="Z693" s="25"/>
      <c r="AA693" s="25"/>
      <c r="AB693" s="25"/>
      <c r="AC693" s="25"/>
      <c r="AD693" s="25"/>
      <c r="AP693"/>
      <c r="AQ693"/>
      <c r="AX693"/>
    </row>
    <row r="694" spans="18:50" ht="12" customHeight="1" x14ac:dyDescent="0.25">
      <c r="R694" s="140"/>
      <c r="S694" s="25"/>
      <c r="T694" s="25"/>
      <c r="U694" s="25"/>
      <c r="V694" s="25"/>
      <c r="W694" s="25"/>
      <c r="X694" s="25"/>
      <c r="Y694" s="25"/>
      <c r="Z694" s="25"/>
      <c r="AA694" s="25"/>
      <c r="AB694" s="25"/>
      <c r="AC694" s="25"/>
      <c r="AD694" s="25"/>
      <c r="AP694"/>
      <c r="AQ694"/>
      <c r="AX694"/>
    </row>
    <row r="695" spans="18:50" ht="12" customHeight="1" x14ac:dyDescent="0.25">
      <c r="R695" s="140"/>
      <c r="S695" s="25"/>
      <c r="T695" s="25"/>
      <c r="U695" s="25"/>
      <c r="V695" s="25"/>
      <c r="W695" s="25"/>
      <c r="X695" s="25"/>
      <c r="Y695" s="25"/>
      <c r="Z695" s="25"/>
      <c r="AA695" s="25"/>
      <c r="AB695" s="25"/>
      <c r="AC695" s="25"/>
      <c r="AD695" s="25"/>
      <c r="AP695"/>
      <c r="AQ695"/>
      <c r="AX695"/>
    </row>
    <row r="696" spans="18:50" ht="12" customHeight="1" x14ac:dyDescent="0.25">
      <c r="R696" s="140"/>
      <c r="S696" s="25"/>
      <c r="T696" s="25"/>
      <c r="U696" s="25"/>
      <c r="V696" s="25"/>
      <c r="W696" s="25"/>
      <c r="X696" s="25"/>
      <c r="Y696" s="25"/>
      <c r="Z696" s="25"/>
      <c r="AA696" s="25"/>
      <c r="AB696" s="25"/>
      <c r="AC696" s="25"/>
      <c r="AD696" s="25"/>
      <c r="AP696"/>
      <c r="AQ696"/>
      <c r="AX696"/>
    </row>
    <row r="697" spans="18:50" ht="12" customHeight="1" x14ac:dyDescent="0.25">
      <c r="R697" s="140"/>
      <c r="S697" s="25"/>
      <c r="T697" s="25"/>
      <c r="U697" s="25"/>
      <c r="V697" s="25"/>
      <c r="W697" s="25"/>
      <c r="X697" s="25"/>
      <c r="Y697" s="25"/>
      <c r="Z697" s="25"/>
      <c r="AA697" s="25"/>
      <c r="AB697" s="25"/>
      <c r="AC697" s="25"/>
      <c r="AD697" s="25"/>
      <c r="AP697"/>
      <c r="AQ697"/>
      <c r="AX697"/>
    </row>
    <row r="698" spans="18:50" ht="12" customHeight="1" x14ac:dyDescent="0.25">
      <c r="R698" s="140"/>
      <c r="S698" s="25"/>
      <c r="T698" s="25"/>
      <c r="U698" s="25"/>
      <c r="V698" s="25"/>
      <c r="W698" s="25"/>
      <c r="X698" s="25"/>
      <c r="Y698" s="25"/>
      <c r="Z698" s="25"/>
      <c r="AA698" s="25"/>
      <c r="AB698" s="25"/>
      <c r="AC698" s="25"/>
      <c r="AD698" s="25"/>
      <c r="AP698"/>
      <c r="AQ698"/>
      <c r="AX698"/>
    </row>
    <row r="699" spans="18:50" ht="12" customHeight="1" x14ac:dyDescent="0.25">
      <c r="R699" s="140"/>
      <c r="S699" s="25"/>
      <c r="T699" s="25"/>
      <c r="U699" s="25"/>
      <c r="V699" s="25"/>
      <c r="W699" s="25"/>
      <c r="X699" s="25"/>
      <c r="Y699" s="25"/>
      <c r="Z699" s="25"/>
      <c r="AA699" s="25"/>
      <c r="AB699" s="25"/>
      <c r="AC699" s="25"/>
      <c r="AD699" s="25"/>
      <c r="AP699"/>
      <c r="AQ699"/>
      <c r="AX699"/>
    </row>
    <row r="700" spans="18:50" ht="12" customHeight="1" x14ac:dyDescent="0.25">
      <c r="R700" s="140"/>
      <c r="S700" s="25"/>
      <c r="T700" s="25"/>
      <c r="U700" s="25"/>
      <c r="V700" s="25"/>
      <c r="W700" s="25"/>
      <c r="X700" s="25"/>
      <c r="Y700" s="25"/>
      <c r="Z700" s="25"/>
      <c r="AA700" s="25"/>
      <c r="AB700" s="25"/>
      <c r="AC700" s="25"/>
      <c r="AD700" s="25"/>
      <c r="AP700"/>
      <c r="AQ700"/>
      <c r="AX700"/>
    </row>
    <row r="701" spans="18:50" ht="12" customHeight="1" x14ac:dyDescent="0.25">
      <c r="R701" s="140"/>
      <c r="S701" s="25"/>
      <c r="T701" s="25"/>
      <c r="U701" s="25"/>
      <c r="V701" s="25"/>
      <c r="W701" s="25"/>
      <c r="X701" s="25"/>
      <c r="Y701" s="25"/>
      <c r="Z701" s="25"/>
      <c r="AA701" s="25"/>
      <c r="AB701" s="25"/>
      <c r="AC701" s="25"/>
      <c r="AD701" s="25"/>
      <c r="AP701"/>
      <c r="AQ701"/>
      <c r="AX701"/>
    </row>
    <row r="702" spans="18:50" ht="12" customHeight="1" x14ac:dyDescent="0.25">
      <c r="R702" s="140"/>
      <c r="S702" s="25"/>
      <c r="T702" s="25"/>
      <c r="U702" s="25"/>
      <c r="V702" s="25"/>
      <c r="W702" s="25"/>
      <c r="X702" s="25"/>
      <c r="Y702" s="25"/>
      <c r="Z702" s="25"/>
      <c r="AA702" s="25"/>
      <c r="AB702" s="25"/>
      <c r="AC702" s="25"/>
      <c r="AD702" s="25"/>
      <c r="AP702"/>
      <c r="AQ702"/>
      <c r="AX702"/>
    </row>
    <row r="703" spans="18:50" ht="12" customHeight="1" x14ac:dyDescent="0.25">
      <c r="R703" s="140"/>
      <c r="S703" s="25"/>
      <c r="T703" s="25"/>
      <c r="U703" s="25"/>
      <c r="V703" s="25"/>
      <c r="W703" s="25"/>
      <c r="X703" s="25"/>
      <c r="Y703" s="25"/>
      <c r="Z703" s="25"/>
      <c r="AA703" s="25"/>
      <c r="AB703" s="25"/>
      <c r="AC703" s="25"/>
      <c r="AD703" s="25"/>
      <c r="AP703"/>
      <c r="AQ703"/>
      <c r="AX703"/>
    </row>
    <row r="704" spans="18:50" ht="12" customHeight="1" x14ac:dyDescent="0.25">
      <c r="R704" s="140"/>
      <c r="S704" s="25"/>
      <c r="T704" s="25"/>
      <c r="U704" s="25"/>
      <c r="V704" s="25"/>
      <c r="W704" s="25"/>
      <c r="X704" s="25"/>
      <c r="Y704" s="25"/>
      <c r="Z704" s="25"/>
      <c r="AA704" s="25"/>
      <c r="AB704" s="25"/>
      <c r="AC704" s="25"/>
      <c r="AD704" s="25"/>
      <c r="AP704"/>
      <c r="AQ704"/>
      <c r="AX704"/>
    </row>
    <row r="705" spans="18:50" ht="12" customHeight="1" x14ac:dyDescent="0.25">
      <c r="R705" s="140"/>
      <c r="S705" s="25"/>
      <c r="T705" s="25"/>
      <c r="U705" s="25"/>
      <c r="V705" s="25"/>
      <c r="W705" s="25"/>
      <c r="X705" s="25"/>
      <c r="Y705" s="25"/>
      <c r="Z705" s="25"/>
      <c r="AA705" s="25"/>
      <c r="AB705" s="25"/>
      <c r="AC705" s="25"/>
      <c r="AD705" s="25"/>
      <c r="AP705"/>
      <c r="AQ705"/>
      <c r="AX705"/>
    </row>
    <row r="706" spans="18:50" ht="12" customHeight="1" x14ac:dyDescent="0.25">
      <c r="R706" s="140"/>
      <c r="S706" s="25"/>
      <c r="T706" s="25"/>
      <c r="U706" s="25"/>
      <c r="V706" s="25"/>
      <c r="W706" s="25"/>
      <c r="X706" s="25"/>
      <c r="Y706" s="25"/>
      <c r="Z706" s="25"/>
      <c r="AA706" s="25"/>
      <c r="AB706" s="25"/>
      <c r="AC706" s="25"/>
      <c r="AD706" s="25"/>
      <c r="AP706"/>
      <c r="AQ706"/>
      <c r="AX706"/>
    </row>
    <row r="707" spans="18:50" ht="12" customHeight="1" x14ac:dyDescent="0.25">
      <c r="R707" s="140"/>
      <c r="S707" s="25"/>
      <c r="T707" s="25"/>
      <c r="U707" s="25"/>
      <c r="V707" s="25"/>
      <c r="W707" s="25"/>
      <c r="X707" s="25"/>
      <c r="Y707" s="25"/>
      <c r="Z707" s="25"/>
      <c r="AA707" s="25"/>
      <c r="AB707" s="25"/>
      <c r="AC707" s="25"/>
      <c r="AD707" s="25"/>
      <c r="AP707"/>
      <c r="AQ707"/>
      <c r="AX707"/>
    </row>
    <row r="708" spans="18:50" ht="12" customHeight="1" x14ac:dyDescent="0.25">
      <c r="R708" s="140"/>
      <c r="S708" s="25"/>
      <c r="T708" s="25"/>
      <c r="U708" s="25"/>
      <c r="V708" s="25"/>
      <c r="W708" s="25"/>
      <c r="X708" s="25"/>
      <c r="Y708" s="25"/>
      <c r="Z708" s="25"/>
      <c r="AA708" s="25"/>
      <c r="AB708" s="25"/>
      <c r="AC708" s="25"/>
      <c r="AD708" s="25"/>
      <c r="AP708"/>
      <c r="AQ708"/>
      <c r="AX708"/>
    </row>
    <row r="709" spans="18:50" ht="12" customHeight="1" x14ac:dyDescent="0.25">
      <c r="R709" s="140"/>
      <c r="S709" s="25"/>
      <c r="T709" s="25"/>
      <c r="U709" s="25"/>
      <c r="V709" s="25"/>
      <c r="W709" s="25"/>
      <c r="X709" s="25"/>
      <c r="Y709" s="25"/>
      <c r="Z709" s="25"/>
      <c r="AA709" s="25"/>
      <c r="AB709" s="25"/>
      <c r="AC709" s="25"/>
      <c r="AD709" s="25"/>
      <c r="AP709"/>
      <c r="AQ709"/>
      <c r="AX709"/>
    </row>
    <row r="710" spans="18:50" ht="12" customHeight="1" x14ac:dyDescent="0.25">
      <c r="R710" s="140"/>
      <c r="S710" s="25"/>
      <c r="T710" s="25"/>
      <c r="U710" s="25"/>
      <c r="V710" s="25"/>
      <c r="W710" s="25"/>
      <c r="X710" s="25"/>
      <c r="Y710" s="25"/>
      <c r="Z710" s="25"/>
      <c r="AA710" s="25"/>
      <c r="AB710" s="25"/>
      <c r="AC710" s="25"/>
      <c r="AD710" s="25"/>
      <c r="AP710"/>
      <c r="AQ710"/>
      <c r="AX710"/>
    </row>
    <row r="711" spans="18:50" ht="12" customHeight="1" x14ac:dyDescent="0.25">
      <c r="R711" s="140"/>
      <c r="S711" s="25"/>
      <c r="T711" s="25"/>
      <c r="U711" s="25"/>
      <c r="V711" s="25"/>
      <c r="W711" s="25"/>
      <c r="X711" s="25"/>
      <c r="Y711" s="25"/>
      <c r="Z711" s="25"/>
      <c r="AA711" s="25"/>
      <c r="AB711" s="25"/>
      <c r="AC711" s="25"/>
      <c r="AD711" s="25"/>
      <c r="AP711"/>
      <c r="AQ711"/>
      <c r="AX711"/>
    </row>
    <row r="712" spans="18:50" ht="12" customHeight="1" x14ac:dyDescent="0.25">
      <c r="R712" s="140"/>
      <c r="S712" s="25"/>
      <c r="T712" s="25"/>
      <c r="U712" s="25"/>
      <c r="V712" s="25"/>
      <c r="W712" s="25"/>
      <c r="X712" s="25"/>
      <c r="Y712" s="25"/>
      <c r="Z712" s="25"/>
      <c r="AA712" s="25"/>
      <c r="AB712" s="25"/>
      <c r="AC712" s="25"/>
      <c r="AD712" s="25"/>
      <c r="AP712"/>
      <c r="AQ712"/>
      <c r="AX712"/>
    </row>
    <row r="713" spans="18:50" ht="12" customHeight="1" x14ac:dyDescent="0.25">
      <c r="R713" s="140"/>
      <c r="S713" s="25"/>
      <c r="T713" s="25"/>
      <c r="U713" s="25"/>
      <c r="V713" s="25"/>
      <c r="W713" s="25"/>
      <c r="X713" s="25"/>
      <c r="Y713" s="25"/>
      <c r="Z713" s="25"/>
      <c r="AA713" s="25"/>
      <c r="AB713" s="25"/>
      <c r="AC713" s="25"/>
      <c r="AD713" s="25"/>
      <c r="AP713"/>
      <c r="AQ713"/>
      <c r="AX713"/>
    </row>
    <row r="714" spans="18:50" ht="12" customHeight="1" x14ac:dyDescent="0.25">
      <c r="R714" s="140"/>
      <c r="S714" s="25"/>
      <c r="T714" s="25"/>
      <c r="U714" s="25"/>
      <c r="V714" s="25"/>
      <c r="W714" s="25"/>
      <c r="X714" s="25"/>
      <c r="Y714" s="25"/>
      <c r="Z714" s="25"/>
      <c r="AA714" s="25"/>
      <c r="AB714" s="25"/>
      <c r="AC714" s="25"/>
      <c r="AD714" s="25"/>
      <c r="AP714"/>
      <c r="AQ714"/>
      <c r="AX714"/>
    </row>
    <row r="715" spans="18:50" ht="12" customHeight="1" x14ac:dyDescent="0.25">
      <c r="R715" s="140"/>
      <c r="S715" s="25"/>
      <c r="T715" s="25"/>
      <c r="U715" s="25"/>
      <c r="V715" s="25"/>
      <c r="W715" s="25"/>
      <c r="X715" s="25"/>
      <c r="Y715" s="25"/>
      <c r="Z715" s="25"/>
      <c r="AA715" s="25"/>
      <c r="AB715" s="25"/>
      <c r="AC715" s="25"/>
      <c r="AD715" s="25"/>
      <c r="AP715"/>
      <c r="AQ715"/>
      <c r="AX715"/>
    </row>
    <row r="716" spans="18:50" ht="12" customHeight="1" x14ac:dyDescent="0.25">
      <c r="R716" s="140"/>
      <c r="S716" s="25"/>
      <c r="T716" s="25"/>
      <c r="U716" s="25"/>
      <c r="V716" s="25"/>
      <c r="W716" s="25"/>
      <c r="X716" s="25"/>
      <c r="Y716" s="25"/>
      <c r="Z716" s="25"/>
      <c r="AA716" s="25"/>
      <c r="AB716" s="25"/>
      <c r="AC716" s="25"/>
      <c r="AD716" s="25"/>
      <c r="AP716"/>
      <c r="AQ716"/>
      <c r="AX716"/>
    </row>
    <row r="717" spans="18:50" ht="12" customHeight="1" x14ac:dyDescent="0.25">
      <c r="R717" s="140"/>
      <c r="S717" s="25"/>
      <c r="T717" s="25"/>
      <c r="U717" s="25"/>
      <c r="V717" s="25"/>
      <c r="W717" s="25"/>
      <c r="X717" s="25"/>
      <c r="Y717" s="25"/>
      <c r="Z717" s="25"/>
      <c r="AA717" s="25"/>
      <c r="AB717" s="25"/>
      <c r="AC717" s="25"/>
      <c r="AD717" s="25"/>
      <c r="AP717"/>
      <c r="AQ717"/>
      <c r="AX717"/>
    </row>
    <row r="718" spans="18:50" ht="12" customHeight="1" x14ac:dyDescent="0.25">
      <c r="R718" s="140"/>
      <c r="S718" s="25"/>
      <c r="T718" s="25"/>
      <c r="U718" s="25"/>
      <c r="V718" s="25"/>
      <c r="W718" s="25"/>
      <c r="X718" s="25"/>
      <c r="Y718" s="25"/>
      <c r="Z718" s="25"/>
      <c r="AA718" s="25"/>
      <c r="AB718" s="25"/>
      <c r="AC718" s="25"/>
      <c r="AD718" s="25"/>
      <c r="AP718"/>
      <c r="AQ718"/>
      <c r="AX718"/>
    </row>
    <row r="719" spans="18:50" ht="12" customHeight="1" x14ac:dyDescent="0.25">
      <c r="R719" s="140"/>
      <c r="S719" s="25"/>
      <c r="T719" s="25"/>
      <c r="U719" s="25"/>
      <c r="V719" s="25"/>
      <c r="W719" s="25"/>
      <c r="X719" s="25"/>
      <c r="Y719" s="25"/>
      <c r="Z719" s="25"/>
      <c r="AA719" s="25"/>
      <c r="AB719" s="25"/>
      <c r="AC719" s="25"/>
      <c r="AD719" s="25"/>
      <c r="AP719"/>
      <c r="AQ719"/>
      <c r="AX719"/>
    </row>
    <row r="720" spans="18:50" ht="12" customHeight="1" x14ac:dyDescent="0.25">
      <c r="R720" s="140"/>
      <c r="S720" s="25"/>
      <c r="T720" s="25"/>
      <c r="U720" s="25"/>
      <c r="V720" s="25"/>
      <c r="W720" s="25"/>
      <c r="X720" s="25"/>
      <c r="Y720" s="25"/>
      <c r="Z720" s="25"/>
      <c r="AA720" s="25"/>
      <c r="AB720" s="25"/>
      <c r="AC720" s="25"/>
      <c r="AD720" s="25"/>
      <c r="AP720"/>
      <c r="AQ720"/>
      <c r="AX720"/>
    </row>
    <row r="721" spans="18:50" ht="12" customHeight="1" x14ac:dyDescent="0.25">
      <c r="R721" s="140"/>
      <c r="S721" s="25"/>
      <c r="T721" s="25"/>
      <c r="U721" s="25"/>
      <c r="V721" s="25"/>
      <c r="W721" s="25"/>
      <c r="X721" s="25"/>
      <c r="Y721" s="25"/>
      <c r="Z721" s="25"/>
      <c r="AA721" s="25"/>
      <c r="AB721" s="25"/>
      <c r="AC721" s="25"/>
      <c r="AD721" s="25"/>
      <c r="AP721"/>
      <c r="AQ721"/>
      <c r="AX721"/>
    </row>
    <row r="722" spans="18:50" ht="12" customHeight="1" x14ac:dyDescent="0.25">
      <c r="R722" s="140"/>
      <c r="S722" s="25"/>
      <c r="T722" s="25"/>
      <c r="U722" s="25"/>
      <c r="V722" s="25"/>
      <c r="W722" s="25"/>
      <c r="X722" s="25"/>
      <c r="Y722" s="25"/>
      <c r="Z722" s="25"/>
      <c r="AA722" s="25"/>
      <c r="AB722" s="25"/>
      <c r="AC722" s="25"/>
      <c r="AD722" s="25"/>
      <c r="AP722"/>
      <c r="AQ722"/>
      <c r="AX722"/>
    </row>
    <row r="723" spans="18:50" ht="12" customHeight="1" x14ac:dyDescent="0.25">
      <c r="R723" s="140"/>
      <c r="S723" s="25"/>
      <c r="T723" s="25"/>
      <c r="U723" s="25"/>
      <c r="V723" s="25"/>
      <c r="W723" s="25"/>
      <c r="X723" s="25"/>
      <c r="Y723" s="25"/>
      <c r="Z723" s="25"/>
      <c r="AA723" s="25"/>
      <c r="AB723" s="25"/>
      <c r="AC723" s="25"/>
      <c r="AD723" s="25"/>
      <c r="AP723"/>
      <c r="AQ723"/>
      <c r="AX723"/>
    </row>
    <row r="724" spans="18:50" ht="12" customHeight="1" x14ac:dyDescent="0.25">
      <c r="R724" s="140"/>
      <c r="S724" s="25"/>
      <c r="T724" s="25"/>
      <c r="U724" s="25"/>
      <c r="V724" s="25"/>
      <c r="W724" s="25"/>
      <c r="X724" s="25"/>
      <c r="Y724" s="25"/>
      <c r="Z724" s="25"/>
      <c r="AA724" s="25"/>
      <c r="AB724" s="25"/>
      <c r="AC724" s="25"/>
      <c r="AD724" s="25"/>
      <c r="AP724"/>
      <c r="AQ724"/>
      <c r="AX724"/>
    </row>
    <row r="725" spans="18:50" ht="12" customHeight="1" x14ac:dyDescent="0.25">
      <c r="R725" s="140"/>
      <c r="S725" s="25"/>
      <c r="T725" s="25"/>
      <c r="U725" s="25"/>
      <c r="V725" s="25"/>
      <c r="W725" s="25"/>
      <c r="X725" s="25"/>
      <c r="Y725" s="25"/>
      <c r="Z725" s="25"/>
      <c r="AA725" s="25"/>
      <c r="AB725" s="25"/>
      <c r="AC725" s="25"/>
      <c r="AD725" s="25"/>
      <c r="AP725"/>
      <c r="AQ725"/>
      <c r="AX725"/>
    </row>
    <row r="726" spans="18:50" ht="12" customHeight="1" x14ac:dyDescent="0.25">
      <c r="R726" s="140"/>
      <c r="S726" s="25"/>
      <c r="T726" s="25"/>
      <c r="U726" s="25"/>
      <c r="V726" s="25"/>
      <c r="W726" s="25"/>
      <c r="X726" s="25"/>
      <c r="Y726" s="25"/>
      <c r="Z726" s="25"/>
      <c r="AA726" s="25"/>
      <c r="AB726" s="25"/>
      <c r="AC726" s="25"/>
      <c r="AD726" s="25"/>
      <c r="AP726"/>
      <c r="AQ726"/>
      <c r="AX726"/>
    </row>
    <row r="727" spans="18:50" ht="12" customHeight="1" x14ac:dyDescent="0.25">
      <c r="R727" s="140"/>
      <c r="S727" s="25"/>
      <c r="T727" s="25"/>
      <c r="U727" s="25"/>
      <c r="V727" s="25"/>
      <c r="W727" s="25"/>
      <c r="X727" s="25"/>
      <c r="Y727" s="25"/>
      <c r="Z727" s="25"/>
      <c r="AA727" s="25"/>
      <c r="AB727" s="25"/>
      <c r="AC727" s="25"/>
      <c r="AD727" s="25"/>
      <c r="AP727"/>
      <c r="AQ727"/>
      <c r="AX727"/>
    </row>
    <row r="728" spans="18:50" ht="12" customHeight="1" x14ac:dyDescent="0.25">
      <c r="R728" s="140"/>
      <c r="S728" s="25"/>
      <c r="T728" s="25"/>
      <c r="U728" s="25"/>
      <c r="V728" s="25"/>
      <c r="W728" s="25"/>
      <c r="X728" s="25"/>
      <c r="Y728" s="25"/>
      <c r="Z728" s="25"/>
      <c r="AA728" s="25"/>
      <c r="AB728" s="25"/>
      <c r="AC728" s="25"/>
      <c r="AD728" s="25"/>
      <c r="AP728"/>
      <c r="AQ728"/>
      <c r="AX728"/>
    </row>
    <row r="729" spans="18:50" ht="12" customHeight="1" x14ac:dyDescent="0.25">
      <c r="R729" s="140"/>
      <c r="S729" s="25"/>
      <c r="T729" s="25"/>
      <c r="U729" s="25"/>
      <c r="V729" s="25"/>
      <c r="W729" s="25"/>
      <c r="X729" s="25"/>
      <c r="Y729" s="25"/>
      <c r="Z729" s="25"/>
      <c r="AA729" s="25"/>
      <c r="AB729" s="25"/>
      <c r="AC729" s="25"/>
      <c r="AD729" s="25"/>
      <c r="AP729"/>
      <c r="AQ729"/>
      <c r="AX729"/>
    </row>
    <row r="730" spans="18:50" ht="12" customHeight="1" x14ac:dyDescent="0.25">
      <c r="R730" s="140"/>
      <c r="S730" s="25"/>
      <c r="T730" s="25"/>
      <c r="U730" s="25"/>
      <c r="V730" s="25"/>
      <c r="W730" s="25"/>
      <c r="X730" s="25"/>
      <c r="Y730" s="25"/>
      <c r="Z730" s="25"/>
      <c r="AA730" s="25"/>
      <c r="AB730" s="25"/>
      <c r="AC730" s="25"/>
      <c r="AD730" s="25"/>
      <c r="AP730"/>
      <c r="AQ730"/>
      <c r="AX730"/>
    </row>
    <row r="731" spans="18:50" ht="12" customHeight="1" x14ac:dyDescent="0.25">
      <c r="R731" s="140"/>
      <c r="S731" s="25"/>
      <c r="T731" s="25"/>
      <c r="U731" s="25"/>
      <c r="V731" s="25"/>
      <c r="W731" s="25"/>
      <c r="X731" s="25"/>
      <c r="Y731" s="25"/>
      <c r="Z731" s="25"/>
      <c r="AA731" s="25"/>
      <c r="AB731" s="25"/>
      <c r="AC731" s="25"/>
      <c r="AD731" s="25"/>
      <c r="AP731"/>
      <c r="AQ731"/>
      <c r="AX731"/>
    </row>
    <row r="732" spans="18:50" ht="12" customHeight="1" x14ac:dyDescent="0.25">
      <c r="R732" s="140"/>
      <c r="S732" s="25"/>
      <c r="T732" s="25"/>
      <c r="U732" s="25"/>
      <c r="V732" s="25"/>
      <c r="W732" s="25"/>
      <c r="X732" s="25"/>
      <c r="Y732" s="25"/>
      <c r="Z732" s="25"/>
      <c r="AA732" s="25"/>
      <c r="AB732" s="25"/>
      <c r="AC732" s="25"/>
      <c r="AD732" s="25"/>
      <c r="AP732"/>
      <c r="AQ732"/>
      <c r="AX732"/>
    </row>
    <row r="733" spans="18:50" ht="12" customHeight="1" x14ac:dyDescent="0.25">
      <c r="R733" s="140"/>
      <c r="S733" s="25"/>
      <c r="T733" s="25"/>
      <c r="U733" s="25"/>
      <c r="V733" s="25"/>
      <c r="W733" s="25"/>
      <c r="X733" s="25"/>
      <c r="Y733" s="25"/>
      <c r="Z733" s="25"/>
      <c r="AA733" s="25"/>
      <c r="AB733" s="25"/>
      <c r="AC733" s="25"/>
      <c r="AD733" s="25"/>
      <c r="AP733"/>
      <c r="AQ733"/>
      <c r="AX733"/>
    </row>
    <row r="734" spans="18:50" ht="12" customHeight="1" x14ac:dyDescent="0.25">
      <c r="R734" s="140"/>
      <c r="S734" s="25"/>
      <c r="T734" s="25"/>
      <c r="U734" s="25"/>
      <c r="V734" s="25"/>
      <c r="W734" s="25"/>
      <c r="X734" s="25"/>
      <c r="Y734" s="25"/>
      <c r="Z734" s="25"/>
      <c r="AA734" s="25"/>
      <c r="AB734" s="25"/>
      <c r="AC734" s="25"/>
      <c r="AD734" s="25"/>
      <c r="AP734"/>
      <c r="AQ734"/>
      <c r="AX734"/>
    </row>
    <row r="735" spans="18:50" ht="12" customHeight="1" x14ac:dyDescent="0.25">
      <c r="R735" s="140"/>
      <c r="S735" s="25"/>
      <c r="T735" s="25"/>
      <c r="U735" s="25"/>
      <c r="V735" s="25"/>
      <c r="W735" s="25"/>
      <c r="X735" s="25"/>
      <c r="Y735" s="25"/>
      <c r="Z735" s="25"/>
      <c r="AA735" s="25"/>
      <c r="AB735" s="25"/>
      <c r="AC735" s="25"/>
      <c r="AD735" s="25"/>
      <c r="AP735"/>
      <c r="AQ735"/>
      <c r="AX735"/>
    </row>
    <row r="736" spans="18:50" ht="12" customHeight="1" x14ac:dyDescent="0.25">
      <c r="R736" s="140"/>
      <c r="S736" s="25"/>
      <c r="T736" s="25"/>
      <c r="U736" s="25"/>
      <c r="V736" s="25"/>
      <c r="W736" s="25"/>
      <c r="X736" s="25"/>
      <c r="Y736" s="25"/>
      <c r="Z736" s="25"/>
      <c r="AA736" s="25"/>
      <c r="AB736" s="25"/>
      <c r="AC736" s="25"/>
      <c r="AD736" s="25"/>
      <c r="AP736"/>
      <c r="AQ736"/>
      <c r="AX736"/>
    </row>
    <row r="737" spans="18:50" ht="12" customHeight="1" x14ac:dyDescent="0.25">
      <c r="R737" s="140"/>
      <c r="S737" s="25"/>
      <c r="T737" s="25"/>
      <c r="U737" s="25"/>
      <c r="V737" s="25"/>
      <c r="W737" s="25"/>
      <c r="X737" s="25"/>
      <c r="Y737" s="25"/>
      <c r="Z737" s="25"/>
      <c r="AA737" s="25"/>
      <c r="AB737" s="25"/>
      <c r="AC737" s="25"/>
      <c r="AD737" s="25"/>
      <c r="AP737"/>
      <c r="AQ737"/>
      <c r="AX737"/>
    </row>
    <row r="738" spans="18:50" ht="12" customHeight="1" x14ac:dyDescent="0.25">
      <c r="R738" s="140"/>
      <c r="S738" s="25"/>
      <c r="T738" s="25"/>
      <c r="U738" s="25"/>
      <c r="V738" s="25"/>
      <c r="W738" s="25"/>
      <c r="X738" s="25"/>
      <c r="Y738" s="25"/>
      <c r="Z738" s="25"/>
      <c r="AA738" s="25"/>
      <c r="AB738" s="25"/>
      <c r="AC738" s="25"/>
      <c r="AD738" s="25"/>
      <c r="AP738"/>
      <c r="AQ738"/>
      <c r="AX738"/>
    </row>
    <row r="739" spans="18:50" ht="12" customHeight="1" x14ac:dyDescent="0.25">
      <c r="R739" s="140"/>
      <c r="S739" s="25"/>
      <c r="T739" s="25"/>
      <c r="U739" s="25"/>
      <c r="V739" s="25"/>
      <c r="W739" s="25"/>
      <c r="X739" s="25"/>
      <c r="Y739" s="25"/>
      <c r="Z739" s="25"/>
      <c r="AA739" s="25"/>
      <c r="AB739" s="25"/>
      <c r="AC739" s="25"/>
      <c r="AD739" s="25"/>
      <c r="AP739"/>
      <c r="AQ739"/>
      <c r="AX739"/>
    </row>
    <row r="740" spans="18:50" ht="12" customHeight="1" x14ac:dyDescent="0.25">
      <c r="R740" s="140"/>
      <c r="S740" s="25"/>
      <c r="T740" s="25"/>
      <c r="U740" s="25"/>
      <c r="V740" s="25"/>
      <c r="W740" s="25"/>
      <c r="X740" s="25"/>
      <c r="Y740" s="25"/>
      <c r="Z740" s="25"/>
      <c r="AA740" s="25"/>
      <c r="AB740" s="25"/>
      <c r="AC740" s="25"/>
      <c r="AD740" s="25"/>
      <c r="AP740"/>
      <c r="AQ740"/>
      <c r="AX740"/>
    </row>
    <row r="741" spans="18:50" ht="12" customHeight="1" x14ac:dyDescent="0.25">
      <c r="R741" s="140"/>
      <c r="S741" s="25"/>
      <c r="T741" s="25"/>
      <c r="U741" s="25"/>
      <c r="V741" s="25"/>
      <c r="W741" s="25"/>
      <c r="X741" s="25"/>
      <c r="Y741" s="25"/>
      <c r="Z741" s="25"/>
      <c r="AA741" s="25"/>
      <c r="AB741" s="25"/>
      <c r="AC741" s="25"/>
      <c r="AD741" s="25"/>
      <c r="AP741"/>
      <c r="AQ741"/>
      <c r="AX741"/>
    </row>
    <row r="742" spans="18:50" ht="12" customHeight="1" x14ac:dyDescent="0.25">
      <c r="R742" s="140"/>
      <c r="S742" s="25"/>
      <c r="T742" s="25"/>
      <c r="U742" s="25"/>
      <c r="V742" s="25"/>
      <c r="W742" s="25"/>
      <c r="X742" s="25"/>
      <c r="Y742" s="25"/>
      <c r="Z742" s="25"/>
      <c r="AA742" s="25"/>
      <c r="AB742" s="25"/>
      <c r="AC742" s="25"/>
      <c r="AD742" s="25"/>
      <c r="AP742"/>
      <c r="AQ742"/>
      <c r="AX742"/>
    </row>
    <row r="743" spans="18:50" ht="12" customHeight="1" x14ac:dyDescent="0.25">
      <c r="R743" s="140"/>
      <c r="S743" s="25"/>
      <c r="T743" s="25"/>
      <c r="U743" s="25"/>
      <c r="V743" s="25"/>
      <c r="W743" s="25"/>
      <c r="X743" s="25"/>
      <c r="Y743" s="25"/>
      <c r="Z743" s="25"/>
      <c r="AA743" s="25"/>
      <c r="AB743" s="25"/>
      <c r="AC743" s="25"/>
      <c r="AD743" s="25"/>
      <c r="AP743"/>
      <c r="AQ743"/>
      <c r="AX743"/>
    </row>
    <row r="744" spans="18:50" ht="12" customHeight="1" x14ac:dyDescent="0.25">
      <c r="R744" s="140"/>
      <c r="S744" s="25"/>
      <c r="T744" s="25"/>
      <c r="U744" s="25"/>
      <c r="V744" s="25"/>
      <c r="W744" s="25"/>
      <c r="X744" s="25"/>
      <c r="Y744" s="25"/>
      <c r="Z744" s="25"/>
      <c r="AA744" s="25"/>
      <c r="AB744" s="25"/>
      <c r="AC744" s="25"/>
      <c r="AD744" s="25"/>
      <c r="AP744"/>
      <c r="AQ744"/>
      <c r="AX744"/>
    </row>
    <row r="745" spans="18:50" ht="12" customHeight="1" x14ac:dyDescent="0.25">
      <c r="R745" s="140"/>
      <c r="S745" s="25"/>
      <c r="T745" s="25"/>
      <c r="U745" s="25"/>
      <c r="V745" s="25"/>
      <c r="W745" s="25"/>
      <c r="X745" s="25"/>
      <c r="Y745" s="25"/>
      <c r="Z745" s="25"/>
      <c r="AA745" s="25"/>
      <c r="AB745" s="25"/>
      <c r="AC745" s="25"/>
      <c r="AD745" s="25"/>
      <c r="AP745"/>
      <c r="AQ745"/>
      <c r="AX745"/>
    </row>
    <row r="746" spans="18:50" ht="12" customHeight="1" x14ac:dyDescent="0.25">
      <c r="R746" s="140"/>
      <c r="S746" s="25"/>
      <c r="T746" s="25"/>
      <c r="U746" s="25"/>
      <c r="V746" s="25"/>
      <c r="W746" s="25"/>
      <c r="X746" s="25"/>
      <c r="Y746" s="25"/>
      <c r="Z746" s="25"/>
      <c r="AA746" s="25"/>
      <c r="AB746" s="25"/>
      <c r="AC746" s="25"/>
      <c r="AD746" s="25"/>
      <c r="AP746"/>
      <c r="AQ746"/>
      <c r="AX746"/>
    </row>
    <row r="747" spans="18:50" ht="12" customHeight="1" x14ac:dyDescent="0.25">
      <c r="R747" s="140"/>
      <c r="S747" s="25"/>
      <c r="T747" s="25"/>
      <c r="U747" s="25"/>
      <c r="V747" s="25"/>
      <c r="W747" s="25"/>
      <c r="X747" s="25"/>
      <c r="Y747" s="25"/>
      <c r="Z747" s="25"/>
      <c r="AA747" s="25"/>
      <c r="AB747" s="25"/>
      <c r="AC747" s="25"/>
      <c r="AD747" s="25"/>
      <c r="AP747"/>
      <c r="AQ747"/>
      <c r="AX747"/>
    </row>
    <row r="748" spans="18:50" ht="12" customHeight="1" x14ac:dyDescent="0.25">
      <c r="R748" s="140"/>
      <c r="S748" s="25"/>
      <c r="T748" s="25"/>
      <c r="U748" s="25"/>
      <c r="V748" s="25"/>
      <c r="W748" s="25"/>
      <c r="X748" s="25"/>
      <c r="Y748" s="25"/>
      <c r="Z748" s="25"/>
      <c r="AA748" s="25"/>
      <c r="AB748" s="25"/>
      <c r="AC748" s="25"/>
      <c r="AD748" s="25"/>
      <c r="AP748"/>
      <c r="AQ748"/>
      <c r="AX748"/>
    </row>
    <row r="749" spans="18:50" ht="12" customHeight="1" x14ac:dyDescent="0.25">
      <c r="R749" s="140"/>
      <c r="S749" s="25"/>
      <c r="T749" s="25"/>
      <c r="U749" s="25"/>
      <c r="V749" s="25"/>
      <c r="W749" s="25"/>
      <c r="X749" s="25"/>
      <c r="Y749" s="25"/>
      <c r="Z749" s="25"/>
      <c r="AA749" s="25"/>
      <c r="AB749" s="25"/>
      <c r="AC749" s="25"/>
      <c r="AD749" s="25"/>
      <c r="AP749"/>
      <c r="AQ749"/>
      <c r="AX749"/>
    </row>
    <row r="750" spans="18:50" ht="12" customHeight="1" x14ac:dyDescent="0.25">
      <c r="R750" s="140"/>
      <c r="S750" s="25"/>
      <c r="T750" s="25"/>
      <c r="U750" s="25"/>
      <c r="V750" s="25"/>
      <c r="W750" s="25"/>
      <c r="X750" s="25"/>
      <c r="Y750" s="25"/>
      <c r="Z750" s="25"/>
      <c r="AA750" s="25"/>
      <c r="AB750" s="25"/>
      <c r="AC750" s="25"/>
      <c r="AD750" s="25"/>
      <c r="AP750"/>
      <c r="AQ750"/>
      <c r="AX750"/>
    </row>
    <row r="751" spans="18:50" ht="12" customHeight="1" x14ac:dyDescent="0.25">
      <c r="R751" s="140"/>
      <c r="S751" s="25"/>
      <c r="T751" s="25"/>
      <c r="U751" s="25"/>
      <c r="V751" s="25"/>
      <c r="W751" s="25"/>
      <c r="X751" s="25"/>
      <c r="Y751" s="25"/>
      <c r="Z751" s="25"/>
      <c r="AA751" s="25"/>
      <c r="AB751" s="25"/>
      <c r="AC751" s="25"/>
      <c r="AD751" s="25"/>
      <c r="AP751"/>
      <c r="AQ751"/>
      <c r="AX751"/>
    </row>
    <row r="752" spans="18:50" ht="12" customHeight="1" x14ac:dyDescent="0.25">
      <c r="R752" s="140"/>
      <c r="S752" s="25"/>
      <c r="T752" s="25"/>
      <c r="U752" s="25"/>
      <c r="V752" s="25"/>
      <c r="W752" s="25"/>
      <c r="X752" s="25"/>
      <c r="Y752" s="25"/>
      <c r="Z752" s="25"/>
      <c r="AA752" s="25"/>
      <c r="AB752" s="25"/>
      <c r="AC752" s="25"/>
      <c r="AD752" s="25"/>
      <c r="AP752"/>
      <c r="AQ752"/>
      <c r="AX752"/>
    </row>
    <row r="753" spans="18:50" ht="12" customHeight="1" x14ac:dyDescent="0.25">
      <c r="R753" s="140"/>
      <c r="S753" s="25"/>
      <c r="T753" s="25"/>
      <c r="U753" s="25"/>
      <c r="V753" s="25"/>
      <c r="W753" s="25"/>
      <c r="X753" s="25"/>
      <c r="Y753" s="25"/>
      <c r="Z753" s="25"/>
      <c r="AA753" s="25"/>
      <c r="AB753" s="25"/>
      <c r="AC753" s="25"/>
      <c r="AD753" s="25"/>
      <c r="AP753"/>
      <c r="AQ753"/>
      <c r="AX753"/>
    </row>
    <row r="754" spans="18:50" ht="12" customHeight="1" x14ac:dyDescent="0.25">
      <c r="R754" s="140"/>
      <c r="S754" s="25"/>
      <c r="T754" s="25"/>
      <c r="U754" s="25"/>
      <c r="V754" s="25"/>
      <c r="W754" s="25"/>
      <c r="X754" s="25"/>
      <c r="Y754" s="25"/>
      <c r="Z754" s="25"/>
      <c r="AA754" s="25"/>
      <c r="AB754" s="25"/>
      <c r="AC754" s="25"/>
      <c r="AD754" s="25"/>
      <c r="AP754"/>
      <c r="AQ754"/>
      <c r="AX754"/>
    </row>
    <row r="755" spans="18:50" ht="12" customHeight="1" x14ac:dyDescent="0.25">
      <c r="R755" s="140"/>
      <c r="S755" s="25"/>
      <c r="T755" s="25"/>
      <c r="U755" s="25"/>
      <c r="V755" s="25"/>
      <c r="W755" s="25"/>
      <c r="X755" s="25"/>
      <c r="Y755" s="25"/>
      <c r="Z755" s="25"/>
      <c r="AA755" s="25"/>
      <c r="AB755" s="25"/>
      <c r="AC755" s="25"/>
      <c r="AD755" s="25"/>
      <c r="AP755"/>
      <c r="AQ755"/>
      <c r="AX755"/>
    </row>
    <row r="756" spans="18:50" ht="12" customHeight="1" x14ac:dyDescent="0.25">
      <c r="R756" s="140"/>
      <c r="S756" s="25"/>
      <c r="T756" s="25"/>
      <c r="U756" s="25"/>
      <c r="V756" s="25"/>
      <c r="W756" s="25"/>
      <c r="X756" s="25"/>
      <c r="Y756" s="25"/>
      <c r="Z756" s="25"/>
      <c r="AA756" s="25"/>
      <c r="AB756" s="25"/>
      <c r="AC756" s="25"/>
      <c r="AD756" s="25"/>
      <c r="AP756"/>
      <c r="AQ756"/>
      <c r="AX756"/>
    </row>
    <row r="757" spans="18:50" ht="12" customHeight="1" x14ac:dyDescent="0.25">
      <c r="R757" s="140"/>
      <c r="S757" s="25"/>
      <c r="T757" s="25"/>
      <c r="U757" s="25"/>
      <c r="V757" s="25"/>
      <c r="W757" s="25"/>
      <c r="X757" s="25"/>
      <c r="Y757" s="25"/>
      <c r="Z757" s="25"/>
      <c r="AA757" s="25"/>
      <c r="AB757" s="25"/>
      <c r="AC757" s="25"/>
      <c r="AD757" s="25"/>
      <c r="AP757"/>
      <c r="AQ757"/>
      <c r="AX757"/>
    </row>
    <row r="758" spans="18:50" ht="12" customHeight="1" x14ac:dyDescent="0.25">
      <c r="R758" s="140"/>
      <c r="S758" s="25"/>
      <c r="T758" s="25"/>
      <c r="U758" s="25"/>
      <c r="V758" s="25"/>
      <c r="W758" s="25"/>
      <c r="X758" s="25"/>
      <c r="Y758" s="25"/>
      <c r="Z758" s="25"/>
      <c r="AA758" s="25"/>
      <c r="AB758" s="25"/>
      <c r="AC758" s="25"/>
      <c r="AD758" s="25"/>
      <c r="AP758"/>
      <c r="AQ758"/>
      <c r="AX758"/>
    </row>
    <row r="759" spans="18:50" ht="12" customHeight="1" x14ac:dyDescent="0.25">
      <c r="R759" s="140"/>
      <c r="S759" s="25"/>
      <c r="T759" s="25"/>
      <c r="U759" s="25"/>
      <c r="V759" s="25"/>
      <c r="W759" s="25"/>
      <c r="X759" s="25"/>
      <c r="Y759" s="25"/>
      <c r="Z759" s="25"/>
      <c r="AA759" s="25"/>
      <c r="AB759" s="25"/>
      <c r="AC759" s="25"/>
      <c r="AD759" s="25"/>
      <c r="AP759"/>
      <c r="AQ759"/>
      <c r="AX759"/>
    </row>
    <row r="760" spans="18:50" ht="12" customHeight="1" x14ac:dyDescent="0.25">
      <c r="R760" s="140"/>
      <c r="S760" s="25"/>
      <c r="T760" s="25"/>
      <c r="U760" s="25"/>
      <c r="V760" s="25"/>
      <c r="W760" s="25"/>
      <c r="X760" s="25"/>
      <c r="Y760" s="25"/>
      <c r="Z760" s="25"/>
      <c r="AA760" s="25"/>
      <c r="AB760" s="25"/>
      <c r="AC760" s="25"/>
      <c r="AD760" s="25"/>
      <c r="AP760"/>
      <c r="AQ760"/>
      <c r="AX760"/>
    </row>
    <row r="761" spans="18:50" ht="12" customHeight="1" x14ac:dyDescent="0.25">
      <c r="R761" s="140"/>
      <c r="S761" s="25"/>
      <c r="T761" s="25"/>
      <c r="U761" s="25"/>
      <c r="V761" s="25"/>
      <c r="W761" s="25"/>
      <c r="X761" s="25"/>
      <c r="Y761" s="25"/>
      <c r="Z761" s="25"/>
      <c r="AA761" s="25"/>
      <c r="AB761" s="25"/>
      <c r="AC761" s="25"/>
      <c r="AD761" s="25"/>
      <c r="AP761"/>
      <c r="AQ761"/>
      <c r="AX761"/>
    </row>
    <row r="762" spans="18:50" ht="12" customHeight="1" x14ac:dyDescent="0.25">
      <c r="R762" s="140"/>
      <c r="S762" s="25"/>
      <c r="T762" s="25"/>
      <c r="U762" s="25"/>
      <c r="V762" s="25"/>
      <c r="W762" s="25"/>
      <c r="X762" s="25"/>
      <c r="Y762" s="25"/>
      <c r="Z762" s="25"/>
      <c r="AA762" s="25"/>
      <c r="AB762" s="25"/>
      <c r="AC762" s="25"/>
      <c r="AD762" s="25"/>
      <c r="AP762"/>
      <c r="AQ762"/>
      <c r="AX762"/>
    </row>
    <row r="763" spans="18:50" ht="12" customHeight="1" x14ac:dyDescent="0.25">
      <c r="R763" s="140"/>
      <c r="S763" s="25"/>
      <c r="T763" s="25"/>
      <c r="U763" s="25"/>
      <c r="V763" s="25"/>
      <c r="W763" s="25"/>
      <c r="X763" s="25"/>
      <c r="Y763" s="25"/>
      <c r="Z763" s="25"/>
      <c r="AA763" s="25"/>
      <c r="AB763" s="25"/>
      <c r="AC763" s="25"/>
      <c r="AD763" s="25"/>
      <c r="AP763"/>
      <c r="AQ763"/>
      <c r="AX763"/>
    </row>
    <row r="764" spans="18:50" ht="12" customHeight="1" x14ac:dyDescent="0.25">
      <c r="R764" s="140"/>
      <c r="S764" s="25"/>
      <c r="T764" s="25"/>
      <c r="U764" s="25"/>
      <c r="V764" s="25"/>
      <c r="W764" s="25"/>
      <c r="X764" s="25"/>
      <c r="Y764" s="25"/>
      <c r="Z764" s="25"/>
      <c r="AA764" s="25"/>
      <c r="AB764" s="25"/>
      <c r="AC764" s="25"/>
      <c r="AD764" s="25"/>
      <c r="AP764"/>
      <c r="AQ764"/>
      <c r="AX764"/>
    </row>
    <row r="765" spans="18:50" ht="12" customHeight="1" x14ac:dyDescent="0.25">
      <c r="R765" s="140"/>
      <c r="S765" s="25"/>
      <c r="T765" s="25"/>
      <c r="U765" s="25"/>
      <c r="V765" s="25"/>
      <c r="W765" s="25"/>
      <c r="X765" s="25"/>
      <c r="Y765" s="25"/>
      <c r="Z765" s="25"/>
      <c r="AA765" s="25"/>
      <c r="AB765" s="25"/>
      <c r="AC765" s="25"/>
      <c r="AD765" s="25"/>
      <c r="AP765"/>
      <c r="AQ765"/>
      <c r="AX765"/>
    </row>
    <row r="766" spans="18:50" ht="12" customHeight="1" x14ac:dyDescent="0.25">
      <c r="R766" s="140"/>
      <c r="S766" s="25"/>
      <c r="T766" s="25"/>
      <c r="U766" s="25"/>
      <c r="V766" s="25"/>
      <c r="W766" s="25"/>
      <c r="X766" s="25"/>
      <c r="Y766" s="25"/>
      <c r="Z766" s="25"/>
      <c r="AA766" s="25"/>
      <c r="AB766" s="25"/>
      <c r="AC766" s="25"/>
      <c r="AD766" s="25"/>
      <c r="AP766"/>
      <c r="AQ766"/>
      <c r="AX766"/>
    </row>
    <row r="767" spans="18:50" ht="12" customHeight="1" x14ac:dyDescent="0.25">
      <c r="R767" s="140"/>
      <c r="S767" s="25"/>
      <c r="T767" s="25"/>
      <c r="U767" s="25"/>
      <c r="V767" s="25"/>
      <c r="W767" s="25"/>
      <c r="X767" s="25"/>
      <c r="Y767" s="25"/>
      <c r="Z767" s="25"/>
      <c r="AA767" s="25"/>
      <c r="AB767" s="25"/>
      <c r="AC767" s="25"/>
      <c r="AD767" s="25"/>
      <c r="AP767"/>
      <c r="AQ767"/>
      <c r="AX767"/>
    </row>
    <row r="768" spans="18:50" ht="12" customHeight="1" x14ac:dyDescent="0.25">
      <c r="R768" s="140"/>
      <c r="S768" s="25"/>
      <c r="T768" s="25"/>
      <c r="U768" s="25"/>
      <c r="V768" s="25"/>
      <c r="W768" s="25"/>
      <c r="X768" s="25"/>
      <c r="Y768" s="25"/>
      <c r="Z768" s="25"/>
      <c r="AA768" s="25"/>
      <c r="AB768" s="25"/>
      <c r="AC768" s="25"/>
      <c r="AD768" s="25"/>
      <c r="AP768"/>
      <c r="AQ768"/>
      <c r="AX768"/>
    </row>
    <row r="769" spans="18:50" ht="12" customHeight="1" x14ac:dyDescent="0.25">
      <c r="R769" s="140"/>
      <c r="S769" s="25"/>
      <c r="T769" s="25"/>
      <c r="U769" s="25"/>
      <c r="V769" s="25"/>
      <c r="W769" s="25"/>
      <c r="X769" s="25"/>
      <c r="Y769" s="25"/>
      <c r="Z769" s="25"/>
      <c r="AA769" s="25"/>
      <c r="AB769" s="25"/>
      <c r="AC769" s="25"/>
      <c r="AD769" s="25"/>
      <c r="AP769"/>
      <c r="AQ769"/>
      <c r="AX769"/>
    </row>
    <row r="770" spans="18:50" ht="12" customHeight="1" x14ac:dyDescent="0.25">
      <c r="R770" s="140"/>
      <c r="S770" s="25"/>
      <c r="T770" s="25"/>
      <c r="U770" s="25"/>
      <c r="V770" s="25"/>
      <c r="W770" s="25"/>
      <c r="X770" s="25"/>
      <c r="Y770" s="25"/>
      <c r="Z770" s="25"/>
      <c r="AA770" s="25"/>
      <c r="AB770" s="25"/>
      <c r="AC770" s="25"/>
      <c r="AD770" s="25"/>
      <c r="AP770"/>
      <c r="AQ770"/>
      <c r="AX770"/>
    </row>
    <row r="771" spans="18:50" ht="12" customHeight="1" x14ac:dyDescent="0.25">
      <c r="R771" s="140"/>
      <c r="S771" s="25"/>
      <c r="T771" s="25"/>
      <c r="U771" s="25"/>
      <c r="V771" s="25"/>
      <c r="W771" s="25"/>
      <c r="X771" s="25"/>
      <c r="Y771" s="25"/>
      <c r="Z771" s="25"/>
      <c r="AA771" s="25"/>
      <c r="AB771" s="25"/>
      <c r="AC771" s="25"/>
      <c r="AD771" s="25"/>
      <c r="AP771"/>
      <c r="AQ771"/>
      <c r="AX771"/>
    </row>
    <row r="772" spans="18:50" ht="12" customHeight="1" x14ac:dyDescent="0.25">
      <c r="R772" s="140"/>
      <c r="S772" s="25"/>
      <c r="T772" s="25"/>
      <c r="U772" s="25"/>
      <c r="V772" s="25"/>
      <c r="W772" s="25"/>
      <c r="X772" s="25"/>
      <c r="Y772" s="25"/>
      <c r="Z772" s="25"/>
      <c r="AA772" s="25"/>
      <c r="AB772" s="25"/>
      <c r="AC772" s="25"/>
      <c r="AD772" s="25"/>
      <c r="AP772"/>
      <c r="AQ772"/>
      <c r="AX772"/>
    </row>
    <row r="773" spans="18:50" ht="12" customHeight="1" x14ac:dyDescent="0.25">
      <c r="R773" s="140"/>
      <c r="S773" s="25"/>
      <c r="T773" s="25"/>
      <c r="U773" s="25"/>
      <c r="V773" s="25"/>
      <c r="W773" s="25"/>
      <c r="X773" s="25"/>
      <c r="Y773" s="25"/>
      <c r="Z773" s="25"/>
      <c r="AA773" s="25"/>
      <c r="AB773" s="25"/>
      <c r="AC773" s="25"/>
      <c r="AD773" s="25"/>
      <c r="AP773"/>
      <c r="AQ773"/>
      <c r="AX773"/>
    </row>
    <row r="774" spans="18:50" ht="12" customHeight="1" x14ac:dyDescent="0.25">
      <c r="R774" s="140"/>
      <c r="S774" s="25"/>
      <c r="T774" s="25"/>
      <c r="U774" s="25"/>
      <c r="V774" s="25"/>
      <c r="W774" s="25"/>
      <c r="X774" s="25"/>
      <c r="Y774" s="25"/>
      <c r="Z774" s="25"/>
      <c r="AA774" s="25"/>
      <c r="AB774" s="25"/>
      <c r="AC774" s="25"/>
      <c r="AD774" s="25"/>
      <c r="AP774"/>
      <c r="AQ774"/>
      <c r="AX774"/>
    </row>
    <row r="775" spans="18:50" ht="12" customHeight="1" x14ac:dyDescent="0.25">
      <c r="R775" s="140"/>
      <c r="S775" s="25"/>
      <c r="T775" s="25"/>
      <c r="U775" s="25"/>
      <c r="V775" s="25"/>
      <c r="W775" s="25"/>
      <c r="X775" s="25"/>
      <c r="Y775" s="25"/>
      <c r="Z775" s="25"/>
      <c r="AA775" s="25"/>
      <c r="AB775" s="25"/>
      <c r="AC775" s="25"/>
      <c r="AD775" s="25"/>
      <c r="AP775"/>
      <c r="AQ775"/>
      <c r="AX775"/>
    </row>
    <row r="776" spans="18:50" ht="12" customHeight="1" x14ac:dyDescent="0.25">
      <c r="R776" s="140"/>
      <c r="S776" s="25"/>
      <c r="T776" s="25"/>
      <c r="U776" s="25"/>
      <c r="V776" s="25"/>
      <c r="W776" s="25"/>
      <c r="X776" s="25"/>
      <c r="Y776" s="25"/>
      <c r="Z776" s="25"/>
      <c r="AA776" s="25"/>
      <c r="AB776" s="25"/>
      <c r="AC776" s="25"/>
      <c r="AD776" s="25"/>
      <c r="AP776"/>
      <c r="AQ776"/>
      <c r="AX776"/>
    </row>
    <row r="777" spans="18:50" ht="12" customHeight="1" x14ac:dyDescent="0.25">
      <c r="R777" s="140"/>
      <c r="S777" s="25"/>
      <c r="T777" s="25"/>
      <c r="U777" s="25"/>
      <c r="V777" s="25"/>
      <c r="W777" s="25"/>
      <c r="X777" s="25"/>
      <c r="Y777" s="25"/>
      <c r="Z777" s="25"/>
      <c r="AA777" s="25"/>
      <c r="AB777" s="25"/>
      <c r="AC777" s="25"/>
      <c r="AD777" s="25"/>
      <c r="AP777"/>
      <c r="AQ777"/>
      <c r="AX777"/>
    </row>
    <row r="778" spans="18:50" ht="12" customHeight="1" x14ac:dyDescent="0.25">
      <c r="R778" s="140"/>
      <c r="S778" s="25"/>
      <c r="T778" s="25"/>
      <c r="U778" s="25"/>
      <c r="V778" s="25"/>
      <c r="W778" s="25"/>
      <c r="X778" s="25"/>
      <c r="Y778" s="25"/>
      <c r="Z778" s="25"/>
      <c r="AA778" s="25"/>
      <c r="AB778" s="25"/>
      <c r="AC778" s="25"/>
      <c r="AD778" s="25"/>
      <c r="AP778"/>
      <c r="AQ778"/>
      <c r="AX778"/>
    </row>
    <row r="779" spans="18:50" ht="12" customHeight="1" x14ac:dyDescent="0.25">
      <c r="R779" s="140"/>
      <c r="S779" s="25"/>
      <c r="T779" s="25"/>
      <c r="U779" s="25"/>
      <c r="V779" s="25"/>
      <c r="W779" s="25"/>
      <c r="X779" s="25"/>
      <c r="Y779" s="25"/>
      <c r="Z779" s="25"/>
      <c r="AA779" s="25"/>
      <c r="AB779" s="25"/>
      <c r="AC779" s="25"/>
      <c r="AD779" s="25"/>
      <c r="AP779"/>
      <c r="AQ779"/>
      <c r="AX779"/>
    </row>
    <row r="780" spans="18:50" ht="12" customHeight="1" x14ac:dyDescent="0.25">
      <c r="R780" s="140"/>
      <c r="S780" s="25"/>
      <c r="T780" s="25"/>
      <c r="U780" s="25"/>
      <c r="V780" s="25"/>
      <c r="W780" s="25"/>
      <c r="X780" s="25"/>
      <c r="Y780" s="25"/>
      <c r="Z780" s="25"/>
      <c r="AA780" s="25"/>
      <c r="AB780" s="25"/>
      <c r="AC780" s="25"/>
      <c r="AD780" s="25"/>
      <c r="AP780"/>
      <c r="AQ780"/>
      <c r="AX780"/>
    </row>
    <row r="781" spans="18:50" ht="12" customHeight="1" x14ac:dyDescent="0.25">
      <c r="R781" s="140"/>
      <c r="S781" s="25"/>
      <c r="T781" s="25"/>
      <c r="U781" s="25"/>
      <c r="V781" s="25"/>
      <c r="W781" s="25"/>
      <c r="X781" s="25"/>
      <c r="Y781" s="25"/>
      <c r="Z781" s="25"/>
      <c r="AA781" s="25"/>
      <c r="AB781" s="25"/>
      <c r="AC781" s="25"/>
      <c r="AD781" s="25"/>
      <c r="AP781"/>
      <c r="AQ781"/>
      <c r="AX781"/>
    </row>
    <row r="782" spans="18:50" ht="12" customHeight="1" x14ac:dyDescent="0.25">
      <c r="R782" s="140"/>
      <c r="S782" s="25"/>
      <c r="T782" s="25"/>
      <c r="U782" s="25"/>
      <c r="V782" s="25"/>
      <c r="W782" s="25"/>
      <c r="X782" s="25"/>
      <c r="Y782" s="25"/>
      <c r="Z782" s="25"/>
      <c r="AA782" s="25"/>
      <c r="AB782" s="25"/>
      <c r="AC782" s="25"/>
      <c r="AD782" s="25"/>
      <c r="AP782"/>
      <c r="AQ782"/>
      <c r="AX782"/>
    </row>
    <row r="783" spans="18:50" ht="12" customHeight="1" x14ac:dyDescent="0.25">
      <c r="R783" s="140"/>
      <c r="S783" s="25"/>
      <c r="T783" s="25"/>
      <c r="U783" s="25"/>
      <c r="V783" s="25"/>
      <c r="W783" s="25"/>
      <c r="X783" s="25"/>
      <c r="Y783" s="25"/>
      <c r="Z783" s="25"/>
      <c r="AA783" s="25"/>
      <c r="AB783" s="25"/>
      <c r="AC783" s="25"/>
      <c r="AD783" s="25"/>
      <c r="AP783"/>
      <c r="AQ783"/>
      <c r="AX783"/>
    </row>
    <row r="784" spans="18:50" ht="12" customHeight="1" x14ac:dyDescent="0.25">
      <c r="R784" s="140"/>
      <c r="S784" s="25"/>
      <c r="T784" s="25"/>
      <c r="U784" s="25"/>
      <c r="V784" s="25"/>
      <c r="W784" s="25"/>
      <c r="X784" s="25"/>
      <c r="Y784" s="25"/>
      <c r="Z784" s="25"/>
      <c r="AA784" s="25"/>
      <c r="AB784" s="25"/>
      <c r="AC784" s="25"/>
      <c r="AD784" s="25"/>
      <c r="AP784"/>
      <c r="AQ784"/>
      <c r="AX784"/>
    </row>
    <row r="785" spans="18:50" ht="12" customHeight="1" x14ac:dyDescent="0.25">
      <c r="R785" s="140"/>
      <c r="S785" s="25"/>
      <c r="T785" s="25"/>
      <c r="U785" s="25"/>
      <c r="V785" s="25"/>
      <c r="W785" s="25"/>
      <c r="X785" s="25"/>
      <c r="Y785" s="25"/>
      <c r="Z785" s="25"/>
      <c r="AA785" s="25"/>
      <c r="AB785" s="25"/>
      <c r="AC785" s="25"/>
      <c r="AD785" s="25"/>
      <c r="AP785"/>
      <c r="AQ785"/>
      <c r="AX785"/>
    </row>
    <row r="786" spans="18:50" ht="12" customHeight="1" x14ac:dyDescent="0.25">
      <c r="R786" s="140"/>
      <c r="S786" s="25"/>
      <c r="T786" s="25"/>
      <c r="U786" s="25"/>
      <c r="V786" s="25"/>
      <c r="W786" s="25"/>
      <c r="X786" s="25"/>
      <c r="Y786" s="25"/>
      <c r="Z786" s="25"/>
      <c r="AA786" s="25"/>
      <c r="AB786" s="25"/>
      <c r="AC786" s="25"/>
      <c r="AD786" s="25"/>
      <c r="AP786"/>
      <c r="AQ786"/>
      <c r="AX786"/>
    </row>
    <row r="787" spans="18:50" ht="12" customHeight="1" x14ac:dyDescent="0.25">
      <c r="R787" s="140"/>
      <c r="S787" s="25"/>
      <c r="T787" s="25"/>
      <c r="U787" s="25"/>
      <c r="V787" s="25"/>
      <c r="W787" s="25"/>
      <c r="X787" s="25"/>
      <c r="Y787" s="25"/>
      <c r="Z787" s="25"/>
      <c r="AA787" s="25"/>
      <c r="AB787" s="25"/>
      <c r="AC787" s="25"/>
      <c r="AD787" s="25"/>
      <c r="AP787"/>
      <c r="AQ787"/>
      <c r="AX787"/>
    </row>
    <row r="788" spans="18:50" ht="12" customHeight="1" x14ac:dyDescent="0.25">
      <c r="R788" s="140"/>
      <c r="S788" s="25"/>
      <c r="T788" s="25"/>
      <c r="U788" s="25"/>
      <c r="V788" s="25"/>
      <c r="W788" s="25"/>
      <c r="X788" s="25"/>
      <c r="Y788" s="25"/>
      <c r="Z788" s="25"/>
      <c r="AA788" s="25"/>
      <c r="AB788" s="25"/>
      <c r="AC788" s="25"/>
      <c r="AD788" s="25"/>
      <c r="AP788"/>
      <c r="AQ788"/>
      <c r="AX788"/>
    </row>
    <row r="789" spans="18:50" ht="12" customHeight="1" x14ac:dyDescent="0.25">
      <c r="R789" s="140"/>
      <c r="S789" s="25"/>
      <c r="T789" s="25"/>
      <c r="U789" s="25"/>
      <c r="V789" s="25"/>
      <c r="W789" s="25"/>
      <c r="X789" s="25"/>
      <c r="Y789" s="25"/>
      <c r="Z789" s="25"/>
      <c r="AA789" s="25"/>
      <c r="AB789" s="25"/>
      <c r="AC789" s="25"/>
      <c r="AD789" s="25"/>
      <c r="AP789"/>
      <c r="AQ789"/>
      <c r="AX789"/>
    </row>
    <row r="790" spans="18:50" ht="12" customHeight="1" x14ac:dyDescent="0.25">
      <c r="R790" s="140"/>
      <c r="S790" s="25"/>
      <c r="T790" s="25"/>
      <c r="U790" s="25"/>
      <c r="V790" s="25"/>
      <c r="W790" s="25"/>
      <c r="X790" s="25"/>
      <c r="Y790" s="25"/>
      <c r="Z790" s="25"/>
      <c r="AA790" s="25"/>
      <c r="AB790" s="25"/>
      <c r="AC790" s="25"/>
      <c r="AD790" s="25"/>
      <c r="AP790"/>
      <c r="AQ790"/>
      <c r="AX790"/>
    </row>
    <row r="791" spans="18:50" ht="12" customHeight="1" x14ac:dyDescent="0.25">
      <c r="R791" s="140"/>
      <c r="S791" s="25"/>
      <c r="T791" s="25"/>
      <c r="U791" s="25"/>
      <c r="V791" s="25"/>
      <c r="W791" s="25"/>
      <c r="X791" s="25"/>
      <c r="Y791" s="25"/>
      <c r="Z791" s="25"/>
      <c r="AA791" s="25"/>
      <c r="AB791" s="25"/>
      <c r="AC791" s="25"/>
      <c r="AD791" s="25"/>
      <c r="AP791"/>
      <c r="AQ791"/>
      <c r="AX791"/>
    </row>
    <row r="792" spans="18:50" ht="12" customHeight="1" x14ac:dyDescent="0.25">
      <c r="R792" s="140"/>
      <c r="S792" s="25"/>
      <c r="T792" s="25"/>
      <c r="U792" s="25"/>
      <c r="V792" s="25"/>
      <c r="W792" s="25"/>
      <c r="X792" s="25"/>
      <c r="Y792" s="25"/>
      <c r="Z792" s="25"/>
      <c r="AA792" s="25"/>
      <c r="AB792" s="25"/>
      <c r="AC792" s="25"/>
      <c r="AD792" s="25"/>
      <c r="AP792"/>
      <c r="AQ792"/>
      <c r="AX792"/>
    </row>
    <row r="793" spans="18:50" ht="12" customHeight="1" x14ac:dyDescent="0.25">
      <c r="R793" s="140"/>
      <c r="S793" s="25"/>
      <c r="T793" s="25"/>
      <c r="U793" s="25"/>
      <c r="V793" s="25"/>
      <c r="W793" s="25"/>
      <c r="X793" s="25"/>
      <c r="Y793" s="25"/>
      <c r="Z793" s="25"/>
      <c r="AA793" s="25"/>
      <c r="AB793" s="25"/>
      <c r="AC793" s="25"/>
      <c r="AD793" s="25"/>
      <c r="AP793"/>
      <c r="AQ793"/>
      <c r="AX793"/>
    </row>
    <row r="794" spans="18:50" ht="12" customHeight="1" x14ac:dyDescent="0.25">
      <c r="R794" s="140"/>
      <c r="S794" s="25"/>
      <c r="T794" s="25"/>
      <c r="U794" s="25"/>
      <c r="V794" s="25"/>
      <c r="W794" s="25"/>
      <c r="X794" s="25"/>
      <c r="Y794" s="25"/>
      <c r="Z794" s="25"/>
      <c r="AA794" s="25"/>
      <c r="AB794" s="25"/>
      <c r="AC794" s="25"/>
      <c r="AD794" s="25"/>
      <c r="AP794"/>
      <c r="AQ794"/>
      <c r="AX794"/>
    </row>
    <row r="795" spans="18:50" ht="12" customHeight="1" x14ac:dyDescent="0.25">
      <c r="R795" s="140"/>
      <c r="S795" s="25"/>
      <c r="T795" s="25"/>
      <c r="U795" s="25"/>
      <c r="V795" s="25"/>
      <c r="W795" s="25"/>
      <c r="X795" s="25"/>
      <c r="Y795" s="25"/>
      <c r="Z795" s="25"/>
      <c r="AA795" s="25"/>
      <c r="AB795" s="25"/>
      <c r="AC795" s="25"/>
      <c r="AD795" s="25"/>
      <c r="AP795"/>
      <c r="AQ795"/>
      <c r="AX795"/>
    </row>
    <row r="796" spans="18:50" ht="12" customHeight="1" x14ac:dyDescent="0.25">
      <c r="R796" s="140"/>
      <c r="S796" s="25"/>
      <c r="T796" s="25"/>
      <c r="U796" s="25"/>
      <c r="V796" s="25"/>
      <c r="W796" s="25"/>
      <c r="X796" s="25"/>
      <c r="Y796" s="25"/>
      <c r="Z796" s="25"/>
      <c r="AA796" s="25"/>
      <c r="AB796" s="25"/>
      <c r="AC796" s="25"/>
      <c r="AD796" s="25"/>
      <c r="AP796"/>
      <c r="AQ796"/>
      <c r="AX796"/>
    </row>
    <row r="797" spans="18:50" ht="12" customHeight="1" x14ac:dyDescent="0.25">
      <c r="R797" s="140"/>
      <c r="S797" s="25"/>
      <c r="T797" s="25"/>
      <c r="U797" s="25"/>
      <c r="V797" s="25"/>
      <c r="W797" s="25"/>
      <c r="X797" s="25"/>
      <c r="Y797" s="25"/>
      <c r="Z797" s="25"/>
      <c r="AA797" s="25"/>
      <c r="AB797" s="25"/>
      <c r="AC797" s="25"/>
      <c r="AD797" s="25"/>
      <c r="AP797"/>
      <c r="AQ797"/>
      <c r="AX797"/>
    </row>
    <row r="798" spans="18:50" ht="12" customHeight="1" x14ac:dyDescent="0.25">
      <c r="R798" s="140"/>
      <c r="S798" s="25"/>
      <c r="T798" s="25"/>
      <c r="U798" s="25"/>
      <c r="V798" s="25"/>
      <c r="W798" s="25"/>
      <c r="X798" s="25"/>
      <c r="Y798" s="25"/>
      <c r="Z798" s="25"/>
      <c r="AA798" s="25"/>
      <c r="AB798" s="25"/>
      <c r="AC798" s="25"/>
      <c r="AD798" s="25"/>
      <c r="AP798"/>
      <c r="AQ798"/>
      <c r="AX798"/>
    </row>
    <row r="799" spans="18:50" ht="12" customHeight="1" x14ac:dyDescent="0.25">
      <c r="R799" s="140"/>
      <c r="S799" s="25"/>
      <c r="T799" s="25"/>
      <c r="U799" s="25"/>
      <c r="V799" s="25"/>
      <c r="W799" s="25"/>
      <c r="X799" s="25"/>
      <c r="Y799" s="25"/>
      <c r="Z799" s="25"/>
      <c r="AA799" s="25"/>
      <c r="AB799" s="25"/>
      <c r="AC799" s="25"/>
      <c r="AD799" s="25"/>
      <c r="AP799"/>
      <c r="AQ799"/>
      <c r="AX799"/>
    </row>
    <row r="800" spans="18:50" ht="12" customHeight="1" x14ac:dyDescent="0.25">
      <c r="R800" s="140"/>
      <c r="S800" s="25"/>
      <c r="T800" s="25"/>
      <c r="U800" s="25"/>
      <c r="V800" s="25"/>
      <c r="W800" s="25"/>
      <c r="X800" s="25"/>
      <c r="Y800" s="25"/>
      <c r="Z800" s="25"/>
      <c r="AA800" s="25"/>
      <c r="AB800" s="25"/>
      <c r="AC800" s="25"/>
      <c r="AD800" s="25"/>
      <c r="AP800"/>
      <c r="AQ800"/>
      <c r="AX800"/>
    </row>
    <row r="801" spans="18:50" ht="12" customHeight="1" x14ac:dyDescent="0.25">
      <c r="R801" s="140"/>
      <c r="S801" s="25"/>
      <c r="T801" s="25"/>
      <c r="U801" s="25"/>
      <c r="V801" s="25"/>
      <c r="W801" s="25"/>
      <c r="X801" s="25"/>
      <c r="Y801" s="25"/>
      <c r="Z801" s="25"/>
      <c r="AA801" s="25"/>
      <c r="AB801" s="25"/>
      <c r="AC801" s="25"/>
      <c r="AD801" s="25"/>
      <c r="AP801"/>
      <c r="AQ801"/>
      <c r="AX801"/>
    </row>
    <row r="802" spans="18:50" ht="12" customHeight="1" x14ac:dyDescent="0.25">
      <c r="R802" s="140"/>
      <c r="S802" s="25"/>
      <c r="T802" s="25"/>
      <c r="U802" s="25"/>
      <c r="V802" s="25"/>
      <c r="W802" s="25"/>
      <c r="X802" s="25"/>
      <c r="Y802" s="25"/>
      <c r="Z802" s="25"/>
      <c r="AA802" s="25"/>
      <c r="AB802" s="25"/>
      <c r="AC802" s="25"/>
      <c r="AD802" s="25"/>
      <c r="AP802"/>
      <c r="AQ802"/>
      <c r="AX802"/>
    </row>
    <row r="803" spans="18:50" ht="12" customHeight="1" x14ac:dyDescent="0.25">
      <c r="R803" s="140"/>
      <c r="S803" s="25"/>
      <c r="T803" s="25"/>
      <c r="U803" s="25"/>
      <c r="V803" s="25"/>
      <c r="W803" s="25"/>
      <c r="X803" s="25"/>
      <c r="Y803" s="25"/>
      <c r="Z803" s="25"/>
      <c r="AA803" s="25"/>
      <c r="AB803" s="25"/>
      <c r="AC803" s="25"/>
      <c r="AD803" s="25"/>
      <c r="AP803"/>
      <c r="AQ803"/>
      <c r="AX803"/>
    </row>
    <row r="804" spans="18:50" ht="12" customHeight="1" x14ac:dyDescent="0.25">
      <c r="R804" s="140"/>
      <c r="S804" s="25"/>
      <c r="T804" s="25"/>
      <c r="U804" s="25"/>
      <c r="V804" s="25"/>
      <c r="W804" s="25"/>
      <c r="X804" s="25"/>
      <c r="Y804" s="25"/>
      <c r="Z804" s="25"/>
      <c r="AA804" s="25"/>
      <c r="AB804" s="25"/>
      <c r="AC804" s="25"/>
      <c r="AD804" s="25"/>
      <c r="AP804"/>
      <c r="AQ804"/>
      <c r="AX804"/>
    </row>
    <row r="805" spans="18:50" ht="12" customHeight="1" x14ac:dyDescent="0.25">
      <c r="R805" s="140"/>
      <c r="S805" s="25"/>
      <c r="T805" s="25"/>
      <c r="U805" s="25"/>
      <c r="V805" s="25"/>
      <c r="W805" s="25"/>
      <c r="X805" s="25"/>
      <c r="Y805" s="25"/>
      <c r="Z805" s="25"/>
      <c r="AA805" s="25"/>
      <c r="AB805" s="25"/>
      <c r="AC805" s="25"/>
      <c r="AD805" s="25"/>
      <c r="AP805"/>
      <c r="AQ805"/>
      <c r="AX805"/>
    </row>
    <row r="806" spans="18:50" ht="12" customHeight="1" x14ac:dyDescent="0.25">
      <c r="R806" s="140"/>
      <c r="S806" s="25"/>
      <c r="T806" s="25"/>
      <c r="U806" s="25"/>
      <c r="V806" s="25"/>
      <c r="W806" s="25"/>
      <c r="X806" s="25"/>
      <c r="Y806" s="25"/>
      <c r="Z806" s="25"/>
      <c r="AA806" s="25"/>
      <c r="AB806" s="25"/>
      <c r="AC806" s="25"/>
      <c r="AD806" s="25"/>
      <c r="AP806"/>
      <c r="AQ806"/>
      <c r="AX806"/>
    </row>
    <row r="807" spans="18:50" ht="12" customHeight="1" x14ac:dyDescent="0.25">
      <c r="R807" s="140"/>
      <c r="S807" s="25"/>
      <c r="T807" s="25"/>
      <c r="U807" s="25"/>
      <c r="V807" s="25"/>
      <c r="W807" s="25"/>
      <c r="X807" s="25"/>
      <c r="Y807" s="25"/>
      <c r="Z807" s="25"/>
      <c r="AA807" s="25"/>
      <c r="AB807" s="25"/>
      <c r="AC807" s="25"/>
      <c r="AD807" s="25"/>
      <c r="AP807"/>
      <c r="AQ807"/>
      <c r="AX807"/>
    </row>
    <row r="808" spans="18:50" ht="12" customHeight="1" x14ac:dyDescent="0.25">
      <c r="R808" s="140"/>
      <c r="S808" s="25"/>
      <c r="T808" s="25"/>
      <c r="U808" s="25"/>
      <c r="V808" s="25"/>
      <c r="W808" s="25"/>
      <c r="X808" s="25"/>
      <c r="Y808" s="25"/>
      <c r="Z808" s="25"/>
      <c r="AA808" s="25"/>
      <c r="AB808" s="25"/>
      <c r="AC808" s="25"/>
      <c r="AD808" s="25"/>
      <c r="AP808"/>
      <c r="AQ808"/>
      <c r="AX808"/>
    </row>
    <row r="809" spans="18:50" ht="12" customHeight="1" x14ac:dyDescent="0.25">
      <c r="R809" s="140"/>
      <c r="S809" s="25"/>
      <c r="T809" s="25"/>
      <c r="U809" s="25"/>
      <c r="V809" s="25"/>
      <c r="W809" s="25"/>
      <c r="X809" s="25"/>
      <c r="Y809" s="25"/>
      <c r="Z809" s="25"/>
      <c r="AA809" s="25"/>
      <c r="AB809" s="25"/>
      <c r="AC809" s="25"/>
      <c r="AD809" s="25"/>
      <c r="AP809"/>
      <c r="AQ809"/>
      <c r="AX809"/>
    </row>
    <row r="810" spans="18:50" ht="12" customHeight="1" x14ac:dyDescent="0.25">
      <c r="R810" s="140"/>
      <c r="S810" s="25"/>
      <c r="T810" s="25"/>
      <c r="U810" s="25"/>
      <c r="V810" s="25"/>
      <c r="W810" s="25"/>
      <c r="X810" s="25"/>
      <c r="Y810" s="25"/>
      <c r="Z810" s="25"/>
      <c r="AA810" s="25"/>
      <c r="AB810" s="25"/>
      <c r="AC810" s="25"/>
      <c r="AD810" s="25"/>
      <c r="AP810"/>
      <c r="AQ810"/>
      <c r="AX810"/>
    </row>
    <row r="811" spans="18:50" ht="12" customHeight="1" x14ac:dyDescent="0.25">
      <c r="R811" s="140"/>
      <c r="S811" s="25"/>
      <c r="T811" s="25"/>
      <c r="U811" s="25"/>
      <c r="V811" s="25"/>
      <c r="W811" s="25"/>
      <c r="X811" s="25"/>
      <c r="Y811" s="25"/>
      <c r="Z811" s="25"/>
      <c r="AA811" s="25"/>
      <c r="AB811" s="25"/>
      <c r="AC811" s="25"/>
      <c r="AD811" s="25"/>
      <c r="AP811"/>
      <c r="AQ811"/>
      <c r="AX811"/>
    </row>
    <row r="812" spans="18:50" ht="12" customHeight="1" x14ac:dyDescent="0.25">
      <c r="R812" s="140"/>
      <c r="S812" s="25"/>
      <c r="T812" s="25"/>
      <c r="U812" s="25"/>
      <c r="V812" s="25"/>
      <c r="W812" s="25"/>
      <c r="X812" s="25"/>
      <c r="Y812" s="25"/>
      <c r="Z812" s="25"/>
      <c r="AA812" s="25"/>
      <c r="AB812" s="25"/>
      <c r="AC812" s="25"/>
      <c r="AD812" s="25"/>
      <c r="AP812"/>
      <c r="AQ812"/>
      <c r="AX812"/>
    </row>
    <row r="813" spans="18:50" ht="12" customHeight="1" x14ac:dyDescent="0.25">
      <c r="R813" s="140"/>
      <c r="S813" s="25"/>
      <c r="T813" s="25"/>
      <c r="U813" s="25"/>
      <c r="V813" s="25"/>
      <c r="W813" s="25"/>
      <c r="X813" s="25"/>
      <c r="Y813" s="25"/>
      <c r="Z813" s="25"/>
      <c r="AA813" s="25"/>
      <c r="AB813" s="25"/>
      <c r="AC813" s="25"/>
      <c r="AD813" s="25"/>
      <c r="AP813"/>
      <c r="AQ813"/>
      <c r="AX813"/>
    </row>
    <row r="814" spans="18:50" ht="12" customHeight="1" x14ac:dyDescent="0.25">
      <c r="R814" s="140"/>
      <c r="S814" s="25"/>
      <c r="T814" s="25"/>
      <c r="U814" s="25"/>
      <c r="V814" s="25"/>
      <c r="W814" s="25"/>
      <c r="X814" s="25"/>
      <c r="Y814" s="25"/>
      <c r="Z814" s="25"/>
      <c r="AA814" s="25"/>
      <c r="AB814" s="25"/>
      <c r="AC814" s="25"/>
      <c r="AD814" s="25"/>
      <c r="AP814"/>
      <c r="AQ814"/>
      <c r="AX814"/>
    </row>
    <row r="815" spans="18:50" ht="12" customHeight="1" x14ac:dyDescent="0.25">
      <c r="R815" s="140"/>
      <c r="S815" s="25"/>
      <c r="T815" s="25"/>
      <c r="U815" s="25"/>
      <c r="V815" s="25"/>
      <c r="W815" s="25"/>
      <c r="X815" s="25"/>
      <c r="Y815" s="25"/>
      <c r="Z815" s="25"/>
      <c r="AA815" s="25"/>
      <c r="AB815" s="25"/>
      <c r="AC815" s="25"/>
      <c r="AD815" s="25"/>
      <c r="AP815"/>
      <c r="AQ815"/>
      <c r="AX815"/>
    </row>
    <row r="816" spans="18:50" ht="12" customHeight="1" x14ac:dyDescent="0.25">
      <c r="R816" s="140"/>
      <c r="S816" s="25"/>
      <c r="T816" s="25"/>
      <c r="U816" s="25"/>
      <c r="V816" s="25"/>
      <c r="W816" s="25"/>
      <c r="X816" s="25"/>
      <c r="Y816" s="25"/>
      <c r="Z816" s="25"/>
      <c r="AA816" s="25"/>
      <c r="AB816" s="25"/>
      <c r="AC816" s="25"/>
      <c r="AD816" s="25"/>
      <c r="AP816"/>
      <c r="AQ816"/>
      <c r="AX816"/>
    </row>
    <row r="817" spans="18:50" ht="12" customHeight="1" x14ac:dyDescent="0.25">
      <c r="R817" s="140"/>
      <c r="S817" s="25"/>
      <c r="T817" s="25"/>
      <c r="U817" s="25"/>
      <c r="V817" s="25"/>
      <c r="W817" s="25"/>
      <c r="X817" s="25"/>
      <c r="Y817" s="25"/>
      <c r="Z817" s="25"/>
      <c r="AA817" s="25"/>
      <c r="AB817" s="25"/>
      <c r="AC817" s="25"/>
      <c r="AD817" s="25"/>
      <c r="AP817"/>
      <c r="AQ817"/>
      <c r="AX817"/>
    </row>
    <row r="818" spans="18:50" ht="12" customHeight="1" x14ac:dyDescent="0.25">
      <c r="R818" s="140"/>
      <c r="S818" s="25"/>
      <c r="T818" s="25"/>
      <c r="U818" s="25"/>
      <c r="V818" s="25"/>
      <c r="W818" s="25"/>
      <c r="X818" s="25"/>
      <c r="Y818" s="25"/>
      <c r="Z818" s="25"/>
      <c r="AA818" s="25"/>
      <c r="AB818" s="25"/>
      <c r="AC818" s="25"/>
      <c r="AD818" s="25"/>
      <c r="AP818"/>
      <c r="AQ818"/>
      <c r="AX818"/>
    </row>
    <row r="819" spans="18:50" ht="12" customHeight="1" x14ac:dyDescent="0.25">
      <c r="R819" s="140"/>
      <c r="S819" s="25"/>
      <c r="T819" s="25"/>
      <c r="U819" s="25"/>
      <c r="V819" s="25"/>
      <c r="W819" s="25"/>
      <c r="X819" s="25"/>
      <c r="Y819" s="25"/>
      <c r="Z819" s="25"/>
      <c r="AA819" s="25"/>
      <c r="AB819" s="25"/>
      <c r="AC819" s="25"/>
      <c r="AD819" s="25"/>
      <c r="AP819"/>
      <c r="AQ819"/>
      <c r="AX819"/>
    </row>
    <row r="820" spans="18:50" ht="12" customHeight="1" x14ac:dyDescent="0.25">
      <c r="R820" s="140"/>
      <c r="S820" s="25"/>
      <c r="T820" s="25"/>
      <c r="U820" s="25"/>
      <c r="V820" s="25"/>
      <c r="W820" s="25"/>
      <c r="X820" s="25"/>
      <c r="Y820" s="25"/>
      <c r="Z820" s="25"/>
      <c r="AA820" s="25"/>
      <c r="AB820" s="25"/>
      <c r="AC820" s="25"/>
      <c r="AD820" s="25"/>
      <c r="AP820"/>
      <c r="AQ820"/>
      <c r="AX820"/>
    </row>
    <row r="821" spans="18:50" ht="12" customHeight="1" x14ac:dyDescent="0.25">
      <c r="R821" s="140"/>
      <c r="S821" s="25"/>
      <c r="T821" s="25"/>
      <c r="U821" s="25"/>
      <c r="V821" s="25"/>
      <c r="W821" s="25"/>
      <c r="X821" s="25"/>
      <c r="Y821" s="25"/>
      <c r="Z821" s="25"/>
      <c r="AA821" s="25"/>
      <c r="AB821" s="25"/>
      <c r="AC821" s="25"/>
      <c r="AD821" s="25"/>
      <c r="AP821"/>
      <c r="AQ821"/>
      <c r="AX821"/>
    </row>
    <row r="822" spans="18:50" ht="12" customHeight="1" x14ac:dyDescent="0.25">
      <c r="R822" s="140"/>
      <c r="S822" s="25"/>
      <c r="T822" s="25"/>
      <c r="U822" s="25"/>
      <c r="V822" s="25"/>
      <c r="W822" s="25"/>
      <c r="X822" s="25"/>
      <c r="Y822" s="25"/>
      <c r="Z822" s="25"/>
      <c r="AA822" s="25"/>
      <c r="AB822" s="25"/>
      <c r="AC822" s="25"/>
      <c r="AD822" s="25"/>
      <c r="AP822"/>
      <c r="AQ822"/>
      <c r="AX822"/>
    </row>
    <row r="823" spans="18:50" ht="12" customHeight="1" x14ac:dyDescent="0.25">
      <c r="R823" s="140"/>
      <c r="S823" s="25"/>
      <c r="T823" s="25"/>
      <c r="U823" s="25"/>
      <c r="V823" s="25"/>
      <c r="W823" s="25"/>
      <c r="X823" s="25"/>
      <c r="Y823" s="25"/>
      <c r="Z823" s="25"/>
      <c r="AA823" s="25"/>
      <c r="AB823" s="25"/>
      <c r="AC823" s="25"/>
      <c r="AD823" s="25"/>
      <c r="AP823"/>
      <c r="AQ823"/>
      <c r="AX823"/>
    </row>
    <row r="824" spans="18:50" ht="12" customHeight="1" x14ac:dyDescent="0.25">
      <c r="R824" s="140"/>
      <c r="S824" s="25"/>
      <c r="T824" s="25"/>
      <c r="U824" s="25"/>
      <c r="V824" s="25"/>
      <c r="W824" s="25"/>
      <c r="X824" s="25"/>
      <c r="Y824" s="25"/>
      <c r="Z824" s="25"/>
      <c r="AA824" s="25"/>
      <c r="AB824" s="25"/>
      <c r="AC824" s="25"/>
      <c r="AD824" s="25"/>
      <c r="AP824"/>
      <c r="AQ824"/>
      <c r="AX824"/>
    </row>
    <row r="825" spans="18:50" ht="12" customHeight="1" x14ac:dyDescent="0.25">
      <c r="R825" s="140"/>
      <c r="S825" s="25"/>
      <c r="T825" s="25"/>
      <c r="U825" s="25"/>
      <c r="V825" s="25"/>
      <c r="W825" s="25"/>
      <c r="X825" s="25"/>
      <c r="Y825" s="25"/>
      <c r="Z825" s="25"/>
      <c r="AA825" s="25"/>
      <c r="AB825" s="25"/>
      <c r="AC825" s="25"/>
      <c r="AD825" s="25"/>
      <c r="AP825"/>
      <c r="AQ825"/>
      <c r="AX825"/>
    </row>
    <row r="826" spans="18:50" ht="12" customHeight="1" x14ac:dyDescent="0.25">
      <c r="R826" s="140"/>
      <c r="S826" s="25"/>
      <c r="T826" s="25"/>
      <c r="U826" s="25"/>
      <c r="V826" s="25"/>
      <c r="W826" s="25"/>
      <c r="X826" s="25"/>
      <c r="Y826" s="25"/>
      <c r="Z826" s="25"/>
      <c r="AA826" s="25"/>
      <c r="AB826" s="25"/>
      <c r="AC826" s="25"/>
      <c r="AD826" s="25"/>
      <c r="AP826"/>
      <c r="AQ826"/>
      <c r="AX826"/>
    </row>
    <row r="827" spans="18:50" ht="12" customHeight="1" x14ac:dyDescent="0.25">
      <c r="R827" s="140"/>
      <c r="S827" s="25"/>
      <c r="T827" s="25"/>
      <c r="U827" s="25"/>
      <c r="V827" s="25"/>
      <c r="W827" s="25"/>
      <c r="X827" s="25"/>
      <c r="Y827" s="25"/>
      <c r="Z827" s="25"/>
      <c r="AA827" s="25"/>
      <c r="AB827" s="25"/>
      <c r="AC827" s="25"/>
      <c r="AD827" s="25"/>
      <c r="AP827"/>
      <c r="AQ827"/>
      <c r="AX827"/>
    </row>
    <row r="828" spans="18:50" ht="12" customHeight="1" x14ac:dyDescent="0.25">
      <c r="R828" s="140"/>
      <c r="S828" s="25"/>
      <c r="T828" s="25"/>
      <c r="U828" s="25"/>
      <c r="V828" s="25"/>
      <c r="W828" s="25"/>
      <c r="X828" s="25"/>
      <c r="Y828" s="25"/>
      <c r="Z828" s="25"/>
      <c r="AA828" s="25"/>
      <c r="AB828" s="25"/>
      <c r="AC828" s="25"/>
      <c r="AD828" s="25"/>
      <c r="AP828"/>
      <c r="AQ828"/>
      <c r="AX828"/>
    </row>
    <row r="829" spans="18:50" ht="12" customHeight="1" x14ac:dyDescent="0.25">
      <c r="R829" s="140"/>
      <c r="S829" s="25"/>
      <c r="T829" s="25"/>
      <c r="U829" s="25"/>
      <c r="V829" s="25"/>
      <c r="W829" s="25"/>
      <c r="X829" s="25"/>
      <c r="Y829" s="25"/>
      <c r="Z829" s="25"/>
      <c r="AA829" s="25"/>
      <c r="AB829" s="25"/>
      <c r="AC829" s="25"/>
      <c r="AD829" s="25"/>
      <c r="AP829"/>
      <c r="AQ829"/>
      <c r="AX829"/>
    </row>
    <row r="830" spans="18:50" ht="12" customHeight="1" x14ac:dyDescent="0.25">
      <c r="R830" s="140"/>
      <c r="S830" s="25"/>
      <c r="T830" s="25"/>
      <c r="U830" s="25"/>
      <c r="V830" s="25"/>
      <c r="W830" s="25"/>
      <c r="X830" s="25"/>
      <c r="Y830" s="25"/>
      <c r="Z830" s="25"/>
      <c r="AA830" s="25"/>
      <c r="AB830" s="25"/>
      <c r="AC830" s="25"/>
      <c r="AD830" s="25"/>
      <c r="AP830"/>
      <c r="AQ830"/>
      <c r="AX830"/>
    </row>
    <row r="831" spans="18:50" ht="12" customHeight="1" x14ac:dyDescent="0.25">
      <c r="R831" s="140"/>
      <c r="S831" s="25"/>
      <c r="T831" s="25"/>
      <c r="U831" s="25"/>
      <c r="V831" s="25"/>
      <c r="W831" s="25"/>
      <c r="X831" s="25"/>
      <c r="Y831" s="25"/>
      <c r="Z831" s="25"/>
      <c r="AA831" s="25"/>
      <c r="AB831" s="25"/>
      <c r="AC831" s="25"/>
      <c r="AD831" s="25"/>
      <c r="AP831"/>
      <c r="AQ831"/>
      <c r="AX831"/>
    </row>
    <row r="832" spans="18:50" ht="12" customHeight="1" x14ac:dyDescent="0.25">
      <c r="R832" s="140"/>
      <c r="S832" s="25"/>
      <c r="T832" s="25"/>
      <c r="U832" s="25"/>
      <c r="V832" s="25"/>
      <c r="W832" s="25"/>
      <c r="X832" s="25"/>
      <c r="Y832" s="25"/>
      <c r="Z832" s="25"/>
      <c r="AA832" s="25"/>
      <c r="AB832" s="25"/>
      <c r="AC832" s="25"/>
      <c r="AD832" s="25"/>
      <c r="AP832"/>
      <c r="AQ832"/>
      <c r="AX832"/>
    </row>
    <row r="833" spans="18:50" ht="12" customHeight="1" x14ac:dyDescent="0.25">
      <c r="R833" s="140"/>
      <c r="S833" s="25"/>
      <c r="T833" s="25"/>
      <c r="U833" s="25"/>
      <c r="V833" s="25"/>
      <c r="W833" s="25"/>
      <c r="X833" s="25"/>
      <c r="Y833" s="25"/>
      <c r="Z833" s="25"/>
      <c r="AA833" s="25"/>
      <c r="AB833" s="25"/>
      <c r="AC833" s="25"/>
      <c r="AD833" s="25"/>
      <c r="AP833"/>
      <c r="AQ833"/>
      <c r="AX833"/>
    </row>
    <row r="834" spans="18:50" ht="12" customHeight="1" x14ac:dyDescent="0.25">
      <c r="R834" s="140"/>
      <c r="S834" s="25"/>
      <c r="T834" s="25"/>
      <c r="U834" s="25"/>
      <c r="V834" s="25"/>
      <c r="W834" s="25"/>
      <c r="X834" s="25"/>
      <c r="Y834" s="25"/>
      <c r="Z834" s="25"/>
      <c r="AA834" s="25"/>
      <c r="AB834" s="25"/>
      <c r="AC834" s="25"/>
      <c r="AD834" s="25"/>
      <c r="AP834"/>
      <c r="AQ834"/>
      <c r="AX834"/>
    </row>
    <row r="835" spans="18:50" ht="12" customHeight="1" x14ac:dyDescent="0.25">
      <c r="R835" s="140"/>
      <c r="S835" s="25"/>
      <c r="T835" s="25"/>
      <c r="U835" s="25"/>
      <c r="V835" s="25"/>
      <c r="W835" s="25"/>
      <c r="X835" s="25"/>
      <c r="Y835" s="25"/>
      <c r="Z835" s="25"/>
      <c r="AA835" s="25"/>
      <c r="AB835" s="25"/>
      <c r="AC835" s="25"/>
      <c r="AD835" s="25"/>
      <c r="AP835"/>
      <c r="AQ835"/>
      <c r="AX835"/>
    </row>
    <row r="836" spans="18:50" ht="12" customHeight="1" x14ac:dyDescent="0.25">
      <c r="R836" s="140"/>
      <c r="S836" s="25"/>
      <c r="T836" s="25"/>
      <c r="U836" s="25"/>
      <c r="V836" s="25"/>
      <c r="W836" s="25"/>
      <c r="X836" s="25"/>
      <c r="Y836" s="25"/>
      <c r="Z836" s="25"/>
      <c r="AA836" s="25"/>
      <c r="AB836" s="25"/>
      <c r="AC836" s="25"/>
      <c r="AD836" s="25"/>
      <c r="AP836"/>
      <c r="AQ836"/>
      <c r="AX836"/>
    </row>
    <row r="837" spans="18:50" ht="12" customHeight="1" x14ac:dyDescent="0.25">
      <c r="R837" s="140"/>
      <c r="S837" s="25"/>
      <c r="T837" s="25"/>
      <c r="U837" s="25"/>
      <c r="V837" s="25"/>
      <c r="W837" s="25"/>
      <c r="X837" s="25"/>
      <c r="Y837" s="25"/>
      <c r="Z837" s="25"/>
      <c r="AA837" s="25"/>
      <c r="AB837" s="25"/>
      <c r="AC837" s="25"/>
      <c r="AD837" s="25"/>
      <c r="AP837"/>
      <c r="AQ837"/>
      <c r="AX837"/>
    </row>
    <row r="838" spans="18:50" ht="12" customHeight="1" x14ac:dyDescent="0.25">
      <c r="R838" s="140"/>
      <c r="S838" s="25"/>
      <c r="T838" s="25"/>
      <c r="U838" s="25"/>
      <c r="V838" s="25"/>
      <c r="W838" s="25"/>
      <c r="X838" s="25"/>
      <c r="Y838" s="25"/>
      <c r="Z838" s="25"/>
      <c r="AA838" s="25"/>
      <c r="AB838" s="25"/>
      <c r="AC838" s="25"/>
      <c r="AD838" s="25"/>
      <c r="AP838"/>
      <c r="AQ838"/>
      <c r="AX838"/>
    </row>
    <row r="839" spans="18:50" ht="12" customHeight="1" x14ac:dyDescent="0.25">
      <c r="R839" s="140"/>
      <c r="S839" s="25"/>
      <c r="T839" s="25"/>
      <c r="U839" s="25"/>
      <c r="V839" s="25"/>
      <c r="W839" s="25"/>
      <c r="X839" s="25"/>
      <c r="Y839" s="25"/>
      <c r="Z839" s="25"/>
      <c r="AA839" s="25"/>
      <c r="AB839" s="25"/>
      <c r="AC839" s="25"/>
      <c r="AD839" s="25"/>
      <c r="AP839"/>
      <c r="AQ839"/>
      <c r="AX839"/>
    </row>
    <row r="840" spans="18:50" ht="12" customHeight="1" x14ac:dyDescent="0.25">
      <c r="R840" s="140"/>
      <c r="S840" s="25"/>
      <c r="T840" s="25"/>
      <c r="U840" s="25"/>
      <c r="V840" s="25"/>
      <c r="W840" s="25"/>
      <c r="X840" s="25"/>
      <c r="Y840" s="25"/>
      <c r="Z840" s="25"/>
      <c r="AA840" s="25"/>
      <c r="AB840" s="25"/>
      <c r="AC840" s="25"/>
      <c r="AD840" s="25"/>
      <c r="AP840"/>
      <c r="AQ840"/>
      <c r="AX840"/>
    </row>
    <row r="841" spans="18:50" ht="12" customHeight="1" x14ac:dyDescent="0.25">
      <c r="R841" s="140"/>
      <c r="S841" s="25"/>
      <c r="T841" s="25"/>
      <c r="U841" s="25"/>
      <c r="V841" s="25"/>
      <c r="W841" s="25"/>
      <c r="X841" s="25"/>
      <c r="Y841" s="25"/>
      <c r="Z841" s="25"/>
      <c r="AA841" s="25"/>
      <c r="AB841" s="25"/>
      <c r="AC841" s="25"/>
      <c r="AD841" s="25"/>
      <c r="AP841"/>
      <c r="AQ841"/>
      <c r="AX841"/>
    </row>
    <row r="842" spans="18:50" ht="12" customHeight="1" x14ac:dyDescent="0.25">
      <c r="R842" s="140"/>
      <c r="S842" s="25"/>
      <c r="T842" s="25"/>
      <c r="U842" s="25"/>
      <c r="V842" s="25"/>
      <c r="W842" s="25"/>
      <c r="X842" s="25"/>
      <c r="Y842" s="25"/>
      <c r="Z842" s="25"/>
      <c r="AA842" s="25"/>
      <c r="AB842" s="25"/>
      <c r="AC842" s="25"/>
      <c r="AD842" s="25"/>
      <c r="AP842"/>
      <c r="AQ842"/>
      <c r="AX842"/>
    </row>
    <row r="843" spans="18:50" ht="12" customHeight="1" x14ac:dyDescent="0.25">
      <c r="R843" s="140"/>
      <c r="S843" s="25"/>
      <c r="T843" s="25"/>
      <c r="U843" s="25"/>
      <c r="V843" s="25"/>
      <c r="W843" s="25"/>
      <c r="X843" s="25"/>
      <c r="Y843" s="25"/>
      <c r="Z843" s="25"/>
      <c r="AA843" s="25"/>
      <c r="AB843" s="25"/>
      <c r="AC843" s="25"/>
      <c r="AD843" s="25"/>
      <c r="AP843"/>
      <c r="AQ843"/>
      <c r="AX843"/>
    </row>
    <row r="844" spans="18:50" ht="12" customHeight="1" x14ac:dyDescent="0.25">
      <c r="R844" s="140"/>
      <c r="S844" s="25"/>
      <c r="T844" s="25"/>
      <c r="U844" s="25"/>
      <c r="V844" s="25"/>
      <c r="W844" s="25"/>
      <c r="X844" s="25"/>
      <c r="Y844" s="25"/>
      <c r="Z844" s="25"/>
      <c r="AA844" s="25"/>
      <c r="AB844" s="25"/>
      <c r="AC844" s="25"/>
      <c r="AD844" s="25"/>
      <c r="AP844"/>
      <c r="AQ844"/>
      <c r="AX844"/>
    </row>
    <row r="845" spans="18:50" ht="12" customHeight="1" x14ac:dyDescent="0.25">
      <c r="R845" s="140"/>
      <c r="S845" s="25"/>
      <c r="T845" s="25"/>
      <c r="U845" s="25"/>
      <c r="V845" s="25"/>
      <c r="W845" s="25"/>
      <c r="X845" s="25"/>
      <c r="Y845" s="25"/>
      <c r="Z845" s="25"/>
      <c r="AA845" s="25"/>
      <c r="AB845" s="25"/>
      <c r="AC845" s="25"/>
      <c r="AD845" s="25"/>
      <c r="AP845"/>
      <c r="AQ845"/>
      <c r="AX845"/>
    </row>
    <row r="846" spans="18:50" ht="12" customHeight="1" x14ac:dyDescent="0.25">
      <c r="R846" s="140"/>
      <c r="S846" s="25"/>
      <c r="T846" s="25"/>
      <c r="U846" s="25"/>
      <c r="V846" s="25"/>
      <c r="W846" s="25"/>
      <c r="X846" s="25"/>
      <c r="Y846" s="25"/>
      <c r="Z846" s="25"/>
      <c r="AA846" s="25"/>
      <c r="AB846" s="25"/>
      <c r="AC846" s="25"/>
      <c r="AD846" s="25"/>
      <c r="AP846"/>
      <c r="AQ846"/>
      <c r="AX846"/>
    </row>
    <row r="847" spans="18:50" ht="12" customHeight="1" x14ac:dyDescent="0.25">
      <c r="R847" s="140"/>
      <c r="S847" s="25"/>
      <c r="T847" s="25"/>
      <c r="U847" s="25"/>
      <c r="V847" s="25"/>
      <c r="W847" s="25"/>
      <c r="X847" s="25"/>
      <c r="Y847" s="25"/>
      <c r="Z847" s="25"/>
      <c r="AA847" s="25"/>
      <c r="AB847" s="25"/>
      <c r="AC847" s="25"/>
      <c r="AD847" s="25"/>
      <c r="AP847"/>
      <c r="AQ847"/>
      <c r="AX847"/>
    </row>
    <row r="848" spans="18:50" ht="12" customHeight="1" x14ac:dyDescent="0.25">
      <c r="R848" s="140"/>
      <c r="S848" s="25"/>
      <c r="T848" s="25"/>
      <c r="U848" s="25"/>
      <c r="V848" s="25"/>
      <c r="W848" s="25"/>
      <c r="X848" s="25"/>
      <c r="Y848" s="25"/>
      <c r="Z848" s="25"/>
      <c r="AA848" s="25"/>
      <c r="AB848" s="25"/>
      <c r="AC848" s="25"/>
      <c r="AD848" s="25"/>
      <c r="AP848"/>
      <c r="AQ848"/>
      <c r="AX848"/>
    </row>
    <row r="849" spans="18:50" ht="12" customHeight="1" x14ac:dyDescent="0.25">
      <c r="R849" s="140"/>
      <c r="S849" s="25"/>
      <c r="T849" s="25"/>
      <c r="U849" s="25"/>
      <c r="V849" s="25"/>
      <c r="W849" s="25"/>
      <c r="X849" s="25"/>
      <c r="Y849" s="25"/>
      <c r="Z849" s="25"/>
      <c r="AA849" s="25"/>
      <c r="AB849" s="25"/>
      <c r="AC849" s="25"/>
      <c r="AD849" s="25"/>
      <c r="AP849"/>
      <c r="AQ849"/>
      <c r="AX849"/>
    </row>
    <row r="850" spans="18:50" ht="12" customHeight="1" x14ac:dyDescent="0.25">
      <c r="R850" s="140"/>
      <c r="S850" s="25"/>
      <c r="T850" s="25"/>
      <c r="U850" s="25"/>
      <c r="V850" s="25"/>
      <c r="W850" s="25"/>
      <c r="X850" s="25"/>
      <c r="Y850" s="25"/>
      <c r="Z850" s="25"/>
      <c r="AA850" s="25"/>
      <c r="AB850" s="25"/>
      <c r="AC850" s="25"/>
      <c r="AD850" s="25"/>
      <c r="AP850"/>
      <c r="AQ850"/>
      <c r="AX850"/>
    </row>
    <row r="851" spans="18:50" ht="12" customHeight="1" x14ac:dyDescent="0.25">
      <c r="R851" s="140"/>
      <c r="S851" s="25"/>
      <c r="T851" s="25"/>
      <c r="U851" s="25"/>
      <c r="V851" s="25"/>
      <c r="W851" s="25"/>
      <c r="X851" s="25"/>
      <c r="Y851" s="25"/>
      <c r="Z851" s="25"/>
      <c r="AA851" s="25"/>
      <c r="AB851" s="25"/>
      <c r="AC851" s="25"/>
      <c r="AD851" s="25"/>
      <c r="AP851"/>
      <c r="AQ851"/>
      <c r="AX851"/>
    </row>
    <row r="852" spans="18:50" ht="12" customHeight="1" x14ac:dyDescent="0.25">
      <c r="R852" s="140"/>
      <c r="S852" s="25"/>
      <c r="T852" s="25"/>
      <c r="U852" s="25"/>
      <c r="V852" s="25"/>
      <c r="W852" s="25"/>
      <c r="X852" s="25"/>
      <c r="Y852" s="25"/>
      <c r="Z852" s="25"/>
      <c r="AA852" s="25"/>
      <c r="AB852" s="25"/>
      <c r="AC852" s="25"/>
      <c r="AD852" s="25"/>
      <c r="AP852"/>
      <c r="AQ852"/>
      <c r="AX852"/>
    </row>
    <row r="853" spans="18:50" ht="12" customHeight="1" x14ac:dyDescent="0.25">
      <c r="R853" s="140"/>
      <c r="S853" s="25"/>
      <c r="T853" s="25"/>
      <c r="U853" s="25"/>
      <c r="V853" s="25"/>
      <c r="W853" s="25"/>
      <c r="X853" s="25"/>
      <c r="Y853" s="25"/>
      <c r="Z853" s="25"/>
      <c r="AA853" s="25"/>
      <c r="AB853" s="25"/>
      <c r="AC853" s="25"/>
      <c r="AD853" s="25"/>
      <c r="AP853"/>
      <c r="AQ853"/>
      <c r="AX853"/>
    </row>
    <row r="854" spans="18:50" ht="12" customHeight="1" x14ac:dyDescent="0.25">
      <c r="R854" s="140"/>
      <c r="S854" s="25"/>
      <c r="T854" s="25"/>
      <c r="U854" s="25"/>
      <c r="V854" s="25"/>
      <c r="W854" s="25"/>
      <c r="X854" s="25"/>
      <c r="Y854" s="25"/>
      <c r="Z854" s="25"/>
      <c r="AA854" s="25"/>
      <c r="AB854" s="25"/>
      <c r="AC854" s="25"/>
      <c r="AD854" s="25"/>
      <c r="AP854"/>
      <c r="AQ854"/>
      <c r="AX854"/>
    </row>
    <row r="855" spans="18:50" ht="12" customHeight="1" x14ac:dyDescent="0.25">
      <c r="R855" s="140"/>
      <c r="S855" s="25"/>
      <c r="T855" s="25"/>
      <c r="U855" s="25"/>
      <c r="V855" s="25"/>
      <c r="W855" s="25"/>
      <c r="X855" s="25"/>
      <c r="Y855" s="25"/>
      <c r="Z855" s="25"/>
      <c r="AA855" s="25"/>
      <c r="AB855" s="25"/>
      <c r="AC855" s="25"/>
      <c r="AD855" s="25"/>
      <c r="AP855"/>
      <c r="AQ855"/>
      <c r="AX855"/>
    </row>
    <row r="856" spans="18:50" ht="12" customHeight="1" x14ac:dyDescent="0.25">
      <c r="R856" s="140"/>
      <c r="S856" s="25"/>
      <c r="T856" s="25"/>
      <c r="U856" s="25"/>
      <c r="V856" s="25"/>
      <c r="W856" s="25"/>
      <c r="X856" s="25"/>
      <c r="Y856" s="25"/>
      <c r="Z856" s="25"/>
      <c r="AA856" s="25"/>
      <c r="AB856" s="25"/>
      <c r="AC856" s="25"/>
      <c r="AD856" s="25"/>
      <c r="AP856"/>
      <c r="AQ856"/>
      <c r="AX856"/>
    </row>
    <row r="857" spans="18:50" ht="12" customHeight="1" x14ac:dyDescent="0.25">
      <c r="R857" s="140"/>
      <c r="S857" s="25"/>
      <c r="T857" s="25"/>
      <c r="U857" s="25"/>
      <c r="V857" s="25"/>
      <c r="W857" s="25"/>
      <c r="X857" s="25"/>
      <c r="Y857" s="25"/>
      <c r="Z857" s="25"/>
      <c r="AA857" s="25"/>
      <c r="AB857" s="25"/>
      <c r="AC857" s="25"/>
      <c r="AD857" s="25"/>
      <c r="AP857"/>
      <c r="AQ857"/>
      <c r="AX857"/>
    </row>
    <row r="858" spans="18:50" ht="12" customHeight="1" x14ac:dyDescent="0.25">
      <c r="R858" s="140"/>
      <c r="S858" s="25"/>
      <c r="T858" s="25"/>
      <c r="U858" s="25"/>
      <c r="V858" s="25"/>
      <c r="W858" s="25"/>
      <c r="X858" s="25"/>
      <c r="Y858" s="25"/>
      <c r="Z858" s="25"/>
      <c r="AA858" s="25"/>
      <c r="AB858" s="25"/>
      <c r="AC858" s="25"/>
      <c r="AD858" s="25"/>
      <c r="AP858"/>
      <c r="AQ858"/>
      <c r="AX858"/>
    </row>
    <row r="859" spans="18:50" ht="12" customHeight="1" x14ac:dyDescent="0.25">
      <c r="R859" s="140"/>
      <c r="S859" s="25"/>
      <c r="T859" s="25"/>
      <c r="U859" s="25"/>
      <c r="V859" s="25"/>
      <c r="W859" s="25"/>
      <c r="X859" s="25"/>
      <c r="Y859" s="25"/>
      <c r="Z859" s="25"/>
      <c r="AA859" s="25"/>
      <c r="AB859" s="25"/>
      <c r="AC859" s="25"/>
      <c r="AD859" s="25"/>
      <c r="AP859"/>
      <c r="AQ859"/>
      <c r="AX859"/>
    </row>
    <row r="860" spans="18:50" ht="12" customHeight="1" x14ac:dyDescent="0.25">
      <c r="R860" s="140"/>
      <c r="S860" s="25"/>
      <c r="T860" s="25"/>
      <c r="U860" s="25"/>
      <c r="V860" s="25"/>
      <c r="W860" s="25"/>
      <c r="X860" s="25"/>
      <c r="Y860" s="25"/>
      <c r="Z860" s="25"/>
      <c r="AA860" s="25"/>
      <c r="AB860" s="25"/>
      <c r="AC860" s="25"/>
      <c r="AD860" s="25"/>
      <c r="AP860"/>
      <c r="AQ860"/>
      <c r="AX860"/>
    </row>
    <row r="861" spans="18:50" ht="12" customHeight="1" x14ac:dyDescent="0.25">
      <c r="R861" s="140"/>
      <c r="S861" s="25"/>
      <c r="T861" s="25"/>
      <c r="U861" s="25"/>
      <c r="V861" s="25"/>
      <c r="W861" s="25"/>
      <c r="X861" s="25"/>
      <c r="Y861" s="25"/>
      <c r="Z861" s="25"/>
      <c r="AA861" s="25"/>
      <c r="AB861" s="25"/>
      <c r="AC861" s="25"/>
      <c r="AD861" s="25"/>
      <c r="AP861"/>
      <c r="AQ861"/>
      <c r="AX861"/>
    </row>
    <row r="862" spans="18:50" ht="12" customHeight="1" x14ac:dyDescent="0.25">
      <c r="R862" s="140"/>
      <c r="S862" s="25"/>
      <c r="T862" s="25"/>
      <c r="U862" s="25"/>
      <c r="V862" s="25"/>
      <c r="W862" s="25"/>
      <c r="X862" s="25"/>
      <c r="Y862" s="25"/>
      <c r="Z862" s="25"/>
      <c r="AA862" s="25"/>
      <c r="AB862" s="25"/>
      <c r="AC862" s="25"/>
      <c r="AD862" s="25"/>
      <c r="AP862"/>
      <c r="AQ862"/>
      <c r="AX862"/>
    </row>
    <row r="863" spans="18:50" ht="12" customHeight="1" x14ac:dyDescent="0.25">
      <c r="R863" s="140"/>
      <c r="S863" s="25"/>
      <c r="T863" s="25"/>
      <c r="U863" s="25"/>
      <c r="V863" s="25"/>
      <c r="W863" s="25"/>
      <c r="X863" s="25"/>
      <c r="Y863" s="25"/>
      <c r="Z863" s="25"/>
      <c r="AA863" s="25"/>
      <c r="AB863" s="25"/>
      <c r="AC863" s="25"/>
      <c r="AD863" s="25"/>
      <c r="AP863"/>
      <c r="AQ863"/>
      <c r="AX863"/>
    </row>
    <row r="864" spans="18:50" ht="12" customHeight="1" x14ac:dyDescent="0.25">
      <c r="R864" s="140"/>
      <c r="S864" s="25"/>
      <c r="T864" s="25"/>
      <c r="U864" s="25"/>
      <c r="V864" s="25"/>
      <c r="W864" s="25"/>
      <c r="X864" s="25"/>
      <c r="Y864" s="25"/>
      <c r="Z864" s="25"/>
      <c r="AA864" s="25"/>
      <c r="AB864" s="25"/>
      <c r="AC864" s="25"/>
      <c r="AD864" s="25"/>
      <c r="AP864"/>
      <c r="AQ864"/>
      <c r="AX864"/>
    </row>
    <row r="865" spans="18:50" ht="12" customHeight="1" x14ac:dyDescent="0.25">
      <c r="R865" s="140"/>
      <c r="S865" s="25"/>
      <c r="T865" s="25"/>
      <c r="U865" s="25"/>
      <c r="V865" s="25"/>
      <c r="W865" s="25"/>
      <c r="X865" s="25"/>
      <c r="Y865" s="25"/>
      <c r="Z865" s="25"/>
      <c r="AA865" s="25"/>
      <c r="AB865" s="25"/>
      <c r="AC865" s="25"/>
      <c r="AD865" s="25"/>
      <c r="AP865"/>
      <c r="AQ865"/>
      <c r="AX865"/>
    </row>
    <row r="866" spans="18:50" ht="12" customHeight="1" x14ac:dyDescent="0.25">
      <c r="R866" s="140"/>
      <c r="S866" s="25"/>
      <c r="T866" s="25"/>
      <c r="U866" s="25"/>
      <c r="V866" s="25"/>
      <c r="W866" s="25"/>
      <c r="X866" s="25"/>
      <c r="Y866" s="25"/>
      <c r="Z866" s="25"/>
      <c r="AA866" s="25"/>
      <c r="AB866" s="25"/>
      <c r="AC866" s="25"/>
      <c r="AD866" s="25"/>
      <c r="AP866"/>
      <c r="AQ866"/>
      <c r="AX866"/>
    </row>
    <row r="867" spans="18:50" ht="12" customHeight="1" x14ac:dyDescent="0.25">
      <c r="R867" s="140"/>
      <c r="S867" s="25"/>
      <c r="T867" s="25"/>
      <c r="U867" s="25"/>
      <c r="V867" s="25"/>
      <c r="W867" s="25"/>
      <c r="X867" s="25"/>
      <c r="Y867" s="25"/>
      <c r="Z867" s="25"/>
      <c r="AA867" s="25"/>
      <c r="AB867" s="25"/>
      <c r="AC867" s="25"/>
      <c r="AD867" s="25"/>
      <c r="AP867"/>
      <c r="AQ867"/>
      <c r="AX867"/>
    </row>
    <row r="868" spans="18:50" ht="12" customHeight="1" x14ac:dyDescent="0.25">
      <c r="R868" s="140"/>
      <c r="S868" s="25"/>
      <c r="T868" s="25"/>
      <c r="U868" s="25"/>
      <c r="V868" s="25"/>
      <c r="W868" s="25"/>
      <c r="X868" s="25"/>
      <c r="Y868" s="25"/>
      <c r="Z868" s="25"/>
      <c r="AA868" s="25"/>
      <c r="AB868" s="25"/>
      <c r="AC868" s="25"/>
      <c r="AD868" s="25"/>
      <c r="AP868"/>
      <c r="AQ868"/>
      <c r="AX868"/>
    </row>
    <row r="869" spans="18:50" ht="12" customHeight="1" x14ac:dyDescent="0.25">
      <c r="R869" s="140"/>
      <c r="S869" s="25"/>
      <c r="T869" s="25"/>
      <c r="U869" s="25"/>
      <c r="V869" s="25"/>
      <c r="W869" s="25"/>
      <c r="X869" s="25"/>
      <c r="Y869" s="25"/>
      <c r="Z869" s="25"/>
      <c r="AA869" s="25"/>
      <c r="AB869" s="25"/>
      <c r="AC869" s="25"/>
      <c r="AD869" s="25"/>
      <c r="AP869"/>
      <c r="AQ869"/>
      <c r="AX869"/>
    </row>
    <row r="870" spans="18:50" ht="12" customHeight="1" x14ac:dyDescent="0.25">
      <c r="R870" s="140"/>
      <c r="S870" s="25"/>
      <c r="T870" s="25"/>
      <c r="U870" s="25"/>
      <c r="V870" s="25"/>
      <c r="W870" s="25"/>
      <c r="X870" s="25"/>
      <c r="Y870" s="25"/>
      <c r="Z870" s="25"/>
      <c r="AA870" s="25"/>
      <c r="AB870" s="25"/>
      <c r="AC870" s="25"/>
      <c r="AD870" s="25"/>
      <c r="AP870"/>
      <c r="AQ870"/>
      <c r="AX870"/>
    </row>
    <row r="871" spans="18:50" ht="12" customHeight="1" x14ac:dyDescent="0.25">
      <c r="R871" s="140"/>
      <c r="S871" s="25"/>
      <c r="T871" s="25"/>
      <c r="U871" s="25"/>
      <c r="V871" s="25"/>
      <c r="W871" s="25"/>
      <c r="X871" s="25"/>
      <c r="Y871" s="25"/>
      <c r="Z871" s="25"/>
      <c r="AA871" s="25"/>
      <c r="AB871" s="25"/>
      <c r="AC871" s="25"/>
      <c r="AD871" s="25"/>
      <c r="AP871"/>
      <c r="AQ871"/>
      <c r="AX871"/>
    </row>
    <row r="872" spans="18:50" ht="12" customHeight="1" x14ac:dyDescent="0.25">
      <c r="R872" s="140"/>
      <c r="S872" s="25"/>
      <c r="T872" s="25"/>
      <c r="U872" s="25"/>
      <c r="V872" s="25"/>
      <c r="W872" s="25"/>
      <c r="X872" s="25"/>
      <c r="Y872" s="25"/>
      <c r="Z872" s="25"/>
      <c r="AA872" s="25"/>
      <c r="AB872" s="25"/>
      <c r="AC872" s="25"/>
      <c r="AD872" s="25"/>
      <c r="AP872"/>
      <c r="AQ872"/>
      <c r="AX872"/>
    </row>
    <row r="873" spans="18:50" ht="12" customHeight="1" x14ac:dyDescent="0.25">
      <c r="R873" s="140"/>
      <c r="S873" s="25"/>
      <c r="T873" s="25"/>
      <c r="U873" s="25"/>
      <c r="V873" s="25"/>
      <c r="W873" s="25"/>
      <c r="X873" s="25"/>
      <c r="Y873" s="25"/>
      <c r="Z873" s="25"/>
      <c r="AA873" s="25"/>
      <c r="AB873" s="25"/>
      <c r="AC873" s="25"/>
      <c r="AD873" s="25"/>
      <c r="AP873"/>
      <c r="AQ873"/>
      <c r="AX873"/>
    </row>
    <row r="874" spans="18:50" ht="12" customHeight="1" x14ac:dyDescent="0.25">
      <c r="R874" s="140"/>
      <c r="S874" s="25"/>
      <c r="T874" s="25"/>
      <c r="U874" s="25"/>
      <c r="V874" s="25"/>
      <c r="W874" s="25"/>
      <c r="X874" s="25"/>
      <c r="Y874" s="25"/>
      <c r="Z874" s="25"/>
      <c r="AA874" s="25"/>
      <c r="AB874" s="25"/>
      <c r="AC874" s="25"/>
      <c r="AD874" s="25"/>
      <c r="AP874"/>
      <c r="AQ874"/>
      <c r="AX874"/>
    </row>
    <row r="875" spans="18:50" ht="12" customHeight="1" x14ac:dyDescent="0.25">
      <c r="R875" s="140"/>
      <c r="S875" s="25"/>
      <c r="T875" s="25"/>
      <c r="U875" s="25"/>
      <c r="V875" s="25"/>
      <c r="W875" s="25"/>
      <c r="X875" s="25"/>
      <c r="Y875" s="25"/>
      <c r="Z875" s="25"/>
      <c r="AA875" s="25"/>
      <c r="AB875" s="25"/>
      <c r="AC875" s="25"/>
      <c r="AD875" s="25"/>
      <c r="AP875"/>
      <c r="AQ875"/>
      <c r="AX875"/>
    </row>
    <row r="876" spans="18:50" ht="12" customHeight="1" x14ac:dyDescent="0.25">
      <c r="R876" s="140"/>
      <c r="S876" s="25"/>
      <c r="T876" s="25"/>
      <c r="U876" s="25"/>
      <c r="V876" s="25"/>
      <c r="W876" s="25"/>
      <c r="X876" s="25"/>
      <c r="Y876" s="25"/>
      <c r="Z876" s="25"/>
      <c r="AA876" s="25"/>
      <c r="AB876" s="25"/>
      <c r="AC876" s="25"/>
      <c r="AD876" s="25"/>
      <c r="AP876"/>
      <c r="AQ876"/>
      <c r="AX876"/>
    </row>
    <row r="877" spans="18:50" ht="12" customHeight="1" x14ac:dyDescent="0.25">
      <c r="R877" s="140"/>
      <c r="S877" s="25"/>
      <c r="T877" s="25"/>
      <c r="U877" s="25"/>
      <c r="V877" s="25"/>
      <c r="W877" s="25"/>
      <c r="X877" s="25"/>
      <c r="Y877" s="25"/>
      <c r="Z877" s="25"/>
      <c r="AA877" s="25"/>
      <c r="AB877" s="25"/>
      <c r="AC877" s="25"/>
      <c r="AD877" s="25"/>
      <c r="AP877"/>
      <c r="AQ877"/>
      <c r="AX877"/>
    </row>
    <row r="878" spans="18:50" ht="12" customHeight="1" x14ac:dyDescent="0.25">
      <c r="R878" s="140"/>
      <c r="S878" s="25"/>
      <c r="T878" s="25"/>
      <c r="U878" s="25"/>
      <c r="V878" s="25"/>
      <c r="W878" s="25"/>
      <c r="X878" s="25"/>
      <c r="Y878" s="25"/>
      <c r="Z878" s="25"/>
      <c r="AA878" s="25"/>
      <c r="AB878" s="25"/>
      <c r="AC878" s="25"/>
      <c r="AD878" s="25"/>
      <c r="AP878"/>
      <c r="AQ878"/>
      <c r="AX878"/>
    </row>
    <row r="879" spans="18:50" ht="12" customHeight="1" x14ac:dyDescent="0.25">
      <c r="R879" s="140"/>
      <c r="S879" s="25"/>
      <c r="T879" s="25"/>
      <c r="U879" s="25"/>
      <c r="V879" s="25"/>
      <c r="W879" s="25"/>
      <c r="X879" s="25"/>
      <c r="Y879" s="25"/>
      <c r="Z879" s="25"/>
      <c r="AA879" s="25"/>
      <c r="AB879" s="25"/>
      <c r="AC879" s="25"/>
      <c r="AD879" s="25"/>
      <c r="AP879"/>
      <c r="AQ879"/>
      <c r="AX879"/>
    </row>
    <row r="880" spans="18:50" ht="12" customHeight="1" x14ac:dyDescent="0.25">
      <c r="R880" s="140"/>
      <c r="S880" s="25"/>
      <c r="T880" s="25"/>
      <c r="U880" s="25"/>
      <c r="V880" s="25"/>
      <c r="W880" s="25"/>
      <c r="X880" s="25"/>
      <c r="Y880" s="25"/>
      <c r="Z880" s="25"/>
      <c r="AA880" s="25"/>
      <c r="AB880" s="25"/>
      <c r="AC880" s="25"/>
      <c r="AD880" s="25"/>
      <c r="AP880"/>
      <c r="AQ880"/>
      <c r="AX880"/>
    </row>
    <row r="881" spans="18:50" ht="12" customHeight="1" x14ac:dyDescent="0.25">
      <c r="R881" s="140"/>
      <c r="S881" s="25"/>
      <c r="T881" s="25"/>
      <c r="U881" s="25"/>
      <c r="V881" s="25"/>
      <c r="W881" s="25"/>
      <c r="X881" s="25"/>
      <c r="Y881" s="25"/>
      <c r="Z881" s="25"/>
      <c r="AA881" s="25"/>
      <c r="AB881" s="25"/>
      <c r="AC881" s="25"/>
      <c r="AD881" s="25"/>
      <c r="AP881"/>
      <c r="AQ881"/>
      <c r="AX881"/>
    </row>
    <row r="882" spans="18:50" ht="12" customHeight="1" x14ac:dyDescent="0.25">
      <c r="R882" s="140"/>
      <c r="S882" s="25"/>
      <c r="T882" s="25"/>
      <c r="U882" s="25"/>
      <c r="V882" s="25"/>
      <c r="W882" s="25"/>
      <c r="X882" s="25"/>
      <c r="Y882" s="25"/>
      <c r="Z882" s="25"/>
      <c r="AA882" s="25"/>
      <c r="AB882" s="25"/>
      <c r="AC882" s="25"/>
      <c r="AD882" s="25"/>
      <c r="AP882"/>
      <c r="AQ882"/>
      <c r="AX882"/>
    </row>
    <row r="883" spans="18:50" ht="12" customHeight="1" x14ac:dyDescent="0.25">
      <c r="R883" s="140"/>
      <c r="S883" s="25"/>
      <c r="T883" s="25"/>
      <c r="U883" s="25"/>
      <c r="V883" s="25"/>
      <c r="W883" s="25"/>
      <c r="X883" s="25"/>
      <c r="Y883" s="25"/>
      <c r="Z883" s="25"/>
      <c r="AA883" s="25"/>
      <c r="AB883" s="25"/>
      <c r="AC883" s="25"/>
      <c r="AD883" s="25"/>
      <c r="AP883"/>
      <c r="AQ883"/>
      <c r="AX883"/>
    </row>
    <row r="884" spans="18:50" ht="12" customHeight="1" x14ac:dyDescent="0.25">
      <c r="R884" s="140"/>
      <c r="S884" s="25"/>
      <c r="T884" s="25"/>
      <c r="U884" s="25"/>
      <c r="V884" s="25"/>
      <c r="W884" s="25"/>
      <c r="X884" s="25"/>
      <c r="Y884" s="25"/>
      <c r="Z884" s="25"/>
      <c r="AA884" s="25"/>
      <c r="AB884" s="25"/>
      <c r="AC884" s="25"/>
      <c r="AD884" s="25"/>
      <c r="AP884"/>
      <c r="AQ884"/>
      <c r="AX884"/>
    </row>
    <row r="885" spans="18:50" ht="12" customHeight="1" x14ac:dyDescent="0.25">
      <c r="R885" s="140"/>
      <c r="S885" s="25"/>
      <c r="T885" s="25"/>
      <c r="U885" s="25"/>
      <c r="V885" s="25"/>
      <c r="W885" s="25"/>
      <c r="X885" s="25"/>
      <c r="Y885" s="25"/>
      <c r="Z885" s="25"/>
      <c r="AA885" s="25"/>
      <c r="AB885" s="25"/>
      <c r="AC885" s="25"/>
      <c r="AD885" s="25"/>
      <c r="AP885"/>
      <c r="AQ885"/>
      <c r="AX885"/>
    </row>
    <row r="886" spans="18:50" ht="12" customHeight="1" x14ac:dyDescent="0.25">
      <c r="R886" s="140"/>
      <c r="S886" s="25"/>
      <c r="T886" s="25"/>
      <c r="U886" s="25"/>
      <c r="V886" s="25"/>
      <c r="W886" s="25"/>
      <c r="X886" s="25"/>
      <c r="Y886" s="25"/>
      <c r="Z886" s="25"/>
      <c r="AA886" s="25"/>
      <c r="AB886" s="25"/>
      <c r="AC886" s="25"/>
      <c r="AD886" s="25"/>
      <c r="AP886"/>
      <c r="AQ886"/>
      <c r="AX886"/>
    </row>
    <row r="887" spans="18:50" ht="12" customHeight="1" x14ac:dyDescent="0.25">
      <c r="R887" s="140"/>
      <c r="S887" s="25"/>
      <c r="T887" s="25"/>
      <c r="U887" s="25"/>
      <c r="V887" s="25"/>
      <c r="W887" s="25"/>
      <c r="X887" s="25"/>
      <c r="Y887" s="25"/>
      <c r="Z887" s="25"/>
      <c r="AA887" s="25"/>
      <c r="AB887" s="25"/>
      <c r="AC887" s="25"/>
      <c r="AD887" s="25"/>
      <c r="AP887"/>
      <c r="AQ887"/>
      <c r="AX887"/>
    </row>
    <row r="888" spans="18:50" ht="12" customHeight="1" x14ac:dyDescent="0.25">
      <c r="R888" s="140"/>
      <c r="S888" s="25"/>
      <c r="T888" s="25"/>
      <c r="U888" s="25"/>
      <c r="V888" s="25"/>
      <c r="W888" s="25"/>
      <c r="X888" s="25"/>
      <c r="Y888" s="25"/>
      <c r="Z888" s="25"/>
      <c r="AA888" s="25"/>
      <c r="AB888" s="25"/>
      <c r="AC888" s="25"/>
      <c r="AD888" s="25"/>
      <c r="AP888"/>
      <c r="AQ888"/>
      <c r="AX888"/>
    </row>
    <row r="889" spans="18:50" ht="12" customHeight="1" x14ac:dyDescent="0.25">
      <c r="R889" s="140"/>
      <c r="S889" s="25"/>
      <c r="T889" s="25"/>
      <c r="U889" s="25"/>
      <c r="V889" s="25"/>
      <c r="W889" s="25"/>
      <c r="X889" s="25"/>
      <c r="Y889" s="25"/>
      <c r="Z889" s="25"/>
      <c r="AA889" s="25"/>
      <c r="AB889" s="25"/>
      <c r="AC889" s="25"/>
      <c r="AD889" s="25"/>
      <c r="AP889"/>
      <c r="AQ889"/>
      <c r="AX889"/>
    </row>
    <row r="890" spans="18:50" ht="12" customHeight="1" x14ac:dyDescent="0.25">
      <c r="R890" s="140"/>
      <c r="S890" s="25"/>
      <c r="T890" s="25"/>
      <c r="U890" s="25"/>
      <c r="V890" s="25"/>
      <c r="W890" s="25"/>
      <c r="X890" s="25"/>
      <c r="Y890" s="25"/>
      <c r="Z890" s="25"/>
      <c r="AA890" s="25"/>
      <c r="AB890" s="25"/>
      <c r="AC890" s="25"/>
      <c r="AD890" s="25"/>
      <c r="AP890"/>
      <c r="AQ890"/>
      <c r="AX890"/>
    </row>
    <row r="891" spans="18:50" ht="12" customHeight="1" x14ac:dyDescent="0.25">
      <c r="R891" s="140"/>
      <c r="S891" s="25"/>
      <c r="T891" s="25"/>
      <c r="U891" s="25"/>
      <c r="V891" s="25"/>
      <c r="W891" s="25"/>
      <c r="X891" s="25"/>
      <c r="Y891" s="25"/>
      <c r="Z891" s="25"/>
      <c r="AA891" s="25"/>
      <c r="AB891" s="25"/>
      <c r="AC891" s="25"/>
      <c r="AD891" s="25"/>
      <c r="AP891"/>
      <c r="AQ891"/>
      <c r="AX891"/>
    </row>
    <row r="892" spans="18:50" ht="12" customHeight="1" x14ac:dyDescent="0.25">
      <c r="R892" s="140"/>
      <c r="S892" s="25"/>
      <c r="T892" s="25"/>
      <c r="U892" s="25"/>
      <c r="V892" s="25"/>
      <c r="W892" s="25"/>
      <c r="X892" s="25"/>
      <c r="Y892" s="25"/>
      <c r="Z892" s="25"/>
      <c r="AA892" s="25"/>
      <c r="AB892" s="25"/>
      <c r="AC892" s="25"/>
      <c r="AD892" s="25"/>
      <c r="AP892"/>
      <c r="AQ892"/>
      <c r="AX892"/>
    </row>
    <row r="893" spans="18:50" ht="12" customHeight="1" x14ac:dyDescent="0.25">
      <c r="R893" s="140"/>
      <c r="S893" s="25"/>
      <c r="T893" s="25"/>
      <c r="U893" s="25"/>
      <c r="V893" s="25"/>
      <c r="W893" s="25"/>
      <c r="X893" s="25"/>
      <c r="Y893" s="25"/>
      <c r="Z893" s="25"/>
      <c r="AA893" s="25"/>
      <c r="AB893" s="25"/>
      <c r="AC893" s="25"/>
      <c r="AD893" s="25"/>
      <c r="AP893"/>
      <c r="AQ893"/>
      <c r="AX893"/>
    </row>
    <row r="894" spans="18:50" ht="12" customHeight="1" x14ac:dyDescent="0.25">
      <c r="R894" s="140"/>
      <c r="S894" s="25"/>
      <c r="T894" s="25"/>
      <c r="U894" s="25"/>
      <c r="V894" s="25"/>
      <c r="W894" s="25"/>
      <c r="X894" s="25"/>
      <c r="Y894" s="25"/>
      <c r="Z894" s="25"/>
      <c r="AA894" s="25"/>
      <c r="AB894" s="25"/>
      <c r="AC894" s="25"/>
      <c r="AD894" s="25"/>
      <c r="AP894"/>
      <c r="AQ894"/>
      <c r="AX894"/>
    </row>
    <row r="895" spans="18:50" ht="12" customHeight="1" x14ac:dyDescent="0.25">
      <c r="R895" s="140"/>
      <c r="S895" s="25"/>
      <c r="T895" s="25"/>
      <c r="U895" s="25"/>
      <c r="V895" s="25"/>
      <c r="W895" s="25"/>
      <c r="X895" s="25"/>
      <c r="Y895" s="25"/>
      <c r="Z895" s="25"/>
      <c r="AA895" s="25"/>
      <c r="AB895" s="25"/>
      <c r="AC895" s="25"/>
      <c r="AD895" s="25"/>
      <c r="AP895"/>
      <c r="AQ895"/>
      <c r="AX895"/>
    </row>
    <row r="896" spans="18:50" ht="12" customHeight="1" x14ac:dyDescent="0.25">
      <c r="R896" s="140"/>
      <c r="S896" s="25"/>
      <c r="T896" s="25"/>
      <c r="U896" s="25"/>
      <c r="V896" s="25"/>
      <c r="W896" s="25"/>
      <c r="X896" s="25"/>
      <c r="Y896" s="25"/>
      <c r="Z896" s="25"/>
      <c r="AA896" s="25"/>
      <c r="AB896" s="25"/>
      <c r="AC896" s="25"/>
      <c r="AD896" s="25"/>
      <c r="AP896"/>
      <c r="AQ896"/>
      <c r="AX896"/>
    </row>
    <row r="897" spans="18:50" ht="12" customHeight="1" x14ac:dyDescent="0.25">
      <c r="R897" s="140"/>
      <c r="S897" s="25"/>
      <c r="T897" s="25"/>
      <c r="U897" s="25"/>
      <c r="V897" s="25"/>
      <c r="W897" s="25"/>
      <c r="X897" s="25"/>
      <c r="Y897" s="25"/>
      <c r="Z897" s="25"/>
      <c r="AA897" s="25"/>
      <c r="AB897" s="25"/>
      <c r="AC897" s="25"/>
      <c r="AD897" s="25"/>
      <c r="AP897"/>
      <c r="AQ897"/>
      <c r="AX897"/>
    </row>
    <row r="898" spans="18:50" ht="12" customHeight="1" x14ac:dyDescent="0.25">
      <c r="R898" s="140"/>
      <c r="S898" s="25"/>
      <c r="T898" s="25"/>
      <c r="U898" s="25"/>
      <c r="V898" s="25"/>
      <c r="W898" s="25"/>
      <c r="X898" s="25"/>
      <c r="Y898" s="25"/>
      <c r="Z898" s="25"/>
      <c r="AA898" s="25"/>
      <c r="AB898" s="25"/>
      <c r="AC898" s="25"/>
      <c r="AD898" s="25"/>
      <c r="AP898"/>
      <c r="AQ898"/>
      <c r="AX898"/>
    </row>
    <row r="899" spans="18:50" ht="12" customHeight="1" x14ac:dyDescent="0.25">
      <c r="R899" s="140"/>
      <c r="S899" s="25"/>
      <c r="T899" s="25"/>
      <c r="U899" s="25"/>
      <c r="V899" s="25"/>
      <c r="W899" s="25"/>
      <c r="X899" s="25"/>
      <c r="Y899" s="25"/>
      <c r="Z899" s="25"/>
      <c r="AA899" s="25"/>
      <c r="AB899" s="25"/>
      <c r="AC899" s="25"/>
      <c r="AD899" s="25"/>
      <c r="AP899"/>
      <c r="AQ899"/>
      <c r="AX899"/>
    </row>
    <row r="900" spans="18:50" ht="12" customHeight="1" x14ac:dyDescent="0.25">
      <c r="R900" s="140"/>
      <c r="S900" s="25"/>
      <c r="T900" s="25"/>
      <c r="U900" s="25"/>
      <c r="V900" s="25"/>
      <c r="W900" s="25"/>
      <c r="X900" s="25"/>
      <c r="Y900" s="25"/>
      <c r="Z900" s="25"/>
      <c r="AA900" s="25"/>
      <c r="AB900" s="25"/>
      <c r="AC900" s="25"/>
      <c r="AD900" s="25"/>
      <c r="AP900"/>
      <c r="AQ900"/>
      <c r="AX900"/>
    </row>
    <row r="901" spans="18:50" ht="12" customHeight="1" x14ac:dyDescent="0.25">
      <c r="R901" s="140"/>
      <c r="S901" s="25"/>
      <c r="T901" s="25"/>
      <c r="U901" s="25"/>
      <c r="V901" s="25"/>
      <c r="W901" s="25"/>
      <c r="X901" s="25"/>
      <c r="Y901" s="25"/>
      <c r="Z901" s="25"/>
      <c r="AA901" s="25"/>
      <c r="AB901" s="25"/>
      <c r="AC901" s="25"/>
      <c r="AD901" s="25"/>
      <c r="AP901"/>
      <c r="AQ901"/>
      <c r="AX901"/>
    </row>
    <row r="902" spans="18:50" ht="12" customHeight="1" x14ac:dyDescent="0.25">
      <c r="R902" s="140"/>
      <c r="S902" s="25"/>
      <c r="T902" s="25"/>
      <c r="U902" s="25"/>
      <c r="V902" s="25"/>
      <c r="W902" s="25"/>
      <c r="X902" s="25"/>
      <c r="Y902" s="25"/>
      <c r="Z902" s="25"/>
      <c r="AA902" s="25"/>
      <c r="AB902" s="25"/>
      <c r="AC902" s="25"/>
      <c r="AD902" s="25"/>
      <c r="AP902"/>
      <c r="AQ902"/>
      <c r="AX902"/>
    </row>
    <row r="903" spans="18:50" ht="12" customHeight="1" x14ac:dyDescent="0.25">
      <c r="R903" s="140"/>
      <c r="S903" s="25"/>
      <c r="T903" s="25"/>
      <c r="U903" s="25"/>
      <c r="V903" s="25"/>
      <c r="W903" s="25"/>
      <c r="X903" s="25"/>
      <c r="Y903" s="25"/>
      <c r="Z903" s="25"/>
      <c r="AA903" s="25"/>
      <c r="AB903" s="25"/>
      <c r="AC903" s="25"/>
      <c r="AD903" s="25"/>
      <c r="AP903"/>
      <c r="AQ903"/>
      <c r="AX903"/>
    </row>
    <row r="904" spans="18:50" ht="12" customHeight="1" x14ac:dyDescent="0.25">
      <c r="R904" s="140"/>
      <c r="S904" s="25"/>
      <c r="T904" s="25"/>
      <c r="U904" s="25"/>
      <c r="V904" s="25"/>
      <c r="W904" s="25"/>
      <c r="X904" s="25"/>
      <c r="Y904" s="25"/>
      <c r="Z904" s="25"/>
      <c r="AA904" s="25"/>
      <c r="AB904" s="25"/>
      <c r="AC904" s="25"/>
      <c r="AD904" s="25"/>
      <c r="AP904"/>
      <c r="AQ904"/>
      <c r="AX904"/>
    </row>
    <row r="905" spans="18:50" ht="12" customHeight="1" x14ac:dyDescent="0.25">
      <c r="R905" s="140"/>
      <c r="S905" s="25"/>
      <c r="T905" s="25"/>
      <c r="U905" s="25"/>
      <c r="V905" s="25"/>
      <c r="W905" s="25"/>
      <c r="X905" s="25"/>
      <c r="Y905" s="25"/>
      <c r="Z905" s="25"/>
      <c r="AA905" s="25"/>
      <c r="AB905" s="25"/>
      <c r="AC905" s="25"/>
      <c r="AD905" s="25"/>
      <c r="AP905"/>
      <c r="AQ905"/>
      <c r="AX905"/>
    </row>
    <row r="906" spans="18:50" ht="12" customHeight="1" x14ac:dyDescent="0.25">
      <c r="R906" s="140"/>
      <c r="S906" s="25"/>
      <c r="T906" s="25"/>
      <c r="U906" s="25"/>
      <c r="V906" s="25"/>
      <c r="W906" s="25"/>
      <c r="X906" s="25"/>
      <c r="Y906" s="25"/>
      <c r="Z906" s="25"/>
      <c r="AA906" s="25"/>
      <c r="AB906" s="25"/>
      <c r="AC906" s="25"/>
      <c r="AD906" s="25"/>
      <c r="AP906"/>
      <c r="AQ906"/>
      <c r="AX906"/>
    </row>
    <row r="907" spans="18:50" ht="12" customHeight="1" x14ac:dyDescent="0.25">
      <c r="R907" s="140"/>
      <c r="S907" s="25"/>
      <c r="T907" s="25"/>
      <c r="U907" s="25"/>
      <c r="V907" s="25"/>
      <c r="W907" s="25"/>
      <c r="X907" s="25"/>
      <c r="Y907" s="25"/>
      <c r="Z907" s="25"/>
      <c r="AA907" s="25"/>
      <c r="AB907" s="25"/>
      <c r="AC907" s="25"/>
      <c r="AD907" s="25"/>
      <c r="AP907"/>
      <c r="AQ907"/>
      <c r="AX907"/>
    </row>
    <row r="908" spans="18:50" ht="12" customHeight="1" x14ac:dyDescent="0.25">
      <c r="R908" s="140"/>
      <c r="S908" s="25"/>
      <c r="T908" s="25"/>
      <c r="U908" s="25"/>
      <c r="V908" s="25"/>
      <c r="W908" s="25"/>
      <c r="X908" s="25"/>
      <c r="Y908" s="25"/>
      <c r="Z908" s="25"/>
      <c r="AA908" s="25"/>
      <c r="AB908" s="25"/>
      <c r="AC908" s="25"/>
      <c r="AD908" s="25"/>
      <c r="AP908"/>
      <c r="AQ908"/>
      <c r="AX908"/>
    </row>
    <row r="909" spans="18:50" ht="12" customHeight="1" x14ac:dyDescent="0.25">
      <c r="R909" s="140"/>
      <c r="S909" s="25"/>
      <c r="T909" s="25"/>
      <c r="U909" s="25"/>
      <c r="V909" s="25"/>
      <c r="W909" s="25"/>
      <c r="X909" s="25"/>
      <c r="Y909" s="25"/>
      <c r="Z909" s="25"/>
      <c r="AA909" s="25"/>
      <c r="AB909" s="25"/>
      <c r="AC909" s="25"/>
      <c r="AD909" s="25"/>
      <c r="AP909"/>
      <c r="AQ909"/>
      <c r="AX909"/>
    </row>
    <row r="910" spans="18:50" ht="12" customHeight="1" x14ac:dyDescent="0.25">
      <c r="R910" s="140"/>
      <c r="S910" s="25"/>
      <c r="T910" s="25"/>
      <c r="U910" s="25"/>
      <c r="V910" s="25"/>
      <c r="W910" s="25"/>
      <c r="X910" s="25"/>
      <c r="Y910" s="25"/>
      <c r="Z910" s="25"/>
      <c r="AA910" s="25"/>
      <c r="AB910" s="25"/>
      <c r="AC910" s="25"/>
      <c r="AD910" s="25"/>
      <c r="AP910"/>
      <c r="AQ910"/>
      <c r="AX910"/>
    </row>
    <row r="911" spans="18:50" ht="12" customHeight="1" x14ac:dyDescent="0.25">
      <c r="R911" s="140"/>
      <c r="S911" s="25"/>
      <c r="T911" s="25"/>
      <c r="U911" s="25"/>
      <c r="V911" s="25"/>
      <c r="W911" s="25"/>
      <c r="X911" s="25"/>
      <c r="Y911" s="25"/>
      <c r="Z911" s="25"/>
      <c r="AA911" s="25"/>
      <c r="AB911" s="25"/>
      <c r="AC911" s="25"/>
      <c r="AD911" s="25"/>
      <c r="AP911"/>
      <c r="AQ911"/>
      <c r="AX911"/>
    </row>
    <row r="912" spans="18:50" ht="12" customHeight="1" x14ac:dyDescent="0.25">
      <c r="R912" s="140"/>
      <c r="S912" s="25"/>
      <c r="T912" s="25"/>
      <c r="U912" s="25"/>
      <c r="V912" s="25"/>
      <c r="W912" s="25"/>
      <c r="X912" s="25"/>
      <c r="Y912" s="25"/>
      <c r="Z912" s="25"/>
      <c r="AA912" s="25"/>
      <c r="AB912" s="25"/>
      <c r="AC912" s="25"/>
      <c r="AD912" s="25"/>
      <c r="AP912"/>
      <c r="AQ912"/>
      <c r="AX912"/>
    </row>
    <row r="913" spans="18:50" ht="12" customHeight="1" x14ac:dyDescent="0.25">
      <c r="R913" s="140"/>
      <c r="S913" s="25"/>
      <c r="T913" s="25"/>
      <c r="U913" s="25"/>
      <c r="V913" s="25"/>
      <c r="W913" s="25"/>
      <c r="X913" s="25"/>
      <c r="Y913" s="25"/>
      <c r="Z913" s="25"/>
      <c r="AA913" s="25"/>
      <c r="AB913" s="25"/>
      <c r="AC913" s="25"/>
      <c r="AD913" s="25"/>
      <c r="AP913"/>
      <c r="AQ913"/>
      <c r="AX913"/>
    </row>
    <row r="914" spans="18:50" ht="12" customHeight="1" x14ac:dyDescent="0.25">
      <c r="R914" s="140"/>
      <c r="S914" s="25"/>
      <c r="T914" s="25"/>
      <c r="U914" s="25"/>
      <c r="V914" s="25"/>
      <c r="W914" s="25"/>
      <c r="X914" s="25"/>
      <c r="Y914" s="25"/>
      <c r="Z914" s="25"/>
      <c r="AA914" s="25"/>
      <c r="AB914" s="25"/>
      <c r="AC914" s="25"/>
      <c r="AD914" s="25"/>
      <c r="AP914"/>
      <c r="AQ914"/>
      <c r="AX914"/>
    </row>
    <row r="915" spans="18:50" ht="12" customHeight="1" x14ac:dyDescent="0.25">
      <c r="R915" s="140"/>
      <c r="S915" s="25"/>
      <c r="T915" s="25"/>
      <c r="U915" s="25"/>
      <c r="V915" s="25"/>
      <c r="W915" s="25"/>
      <c r="X915" s="25"/>
      <c r="Y915" s="25"/>
      <c r="Z915" s="25"/>
      <c r="AA915" s="25"/>
      <c r="AB915" s="25"/>
      <c r="AC915" s="25"/>
      <c r="AD915" s="25"/>
      <c r="AP915"/>
      <c r="AQ915"/>
      <c r="AX915"/>
    </row>
    <row r="916" spans="18:50" ht="12" customHeight="1" x14ac:dyDescent="0.25">
      <c r="R916" s="140"/>
      <c r="S916" s="25"/>
      <c r="T916" s="25"/>
      <c r="U916" s="25"/>
      <c r="V916" s="25"/>
      <c r="W916" s="25"/>
      <c r="X916" s="25"/>
      <c r="Y916" s="25"/>
      <c r="Z916" s="25"/>
      <c r="AA916" s="25"/>
      <c r="AB916" s="25"/>
      <c r="AC916" s="25"/>
      <c r="AD916" s="25"/>
      <c r="AP916"/>
      <c r="AQ916"/>
      <c r="AX916"/>
    </row>
    <row r="917" spans="18:50" ht="12" customHeight="1" x14ac:dyDescent="0.25">
      <c r="R917" s="140"/>
      <c r="S917" s="25"/>
      <c r="T917" s="25"/>
      <c r="U917" s="25"/>
      <c r="V917" s="25"/>
      <c r="W917" s="25"/>
      <c r="X917" s="25"/>
      <c r="Y917" s="25"/>
      <c r="Z917" s="25"/>
      <c r="AA917" s="25"/>
      <c r="AB917" s="25"/>
      <c r="AC917" s="25"/>
      <c r="AD917" s="25"/>
      <c r="AP917"/>
      <c r="AQ917"/>
      <c r="AX917"/>
    </row>
    <row r="918" spans="18:50" ht="12" customHeight="1" x14ac:dyDescent="0.25">
      <c r="R918" s="140"/>
      <c r="S918" s="25"/>
      <c r="T918" s="25"/>
      <c r="U918" s="25"/>
      <c r="V918" s="25"/>
      <c r="W918" s="25"/>
      <c r="X918" s="25"/>
      <c r="Y918" s="25"/>
      <c r="Z918" s="25"/>
      <c r="AA918" s="25"/>
      <c r="AB918" s="25"/>
      <c r="AC918" s="25"/>
      <c r="AD918" s="25"/>
      <c r="AP918"/>
      <c r="AQ918"/>
      <c r="AX918"/>
    </row>
    <row r="919" spans="18:50" ht="12" customHeight="1" x14ac:dyDescent="0.25">
      <c r="R919" s="140"/>
      <c r="S919" s="25"/>
      <c r="T919" s="25"/>
      <c r="U919" s="25"/>
      <c r="V919" s="25"/>
      <c r="W919" s="25"/>
      <c r="X919" s="25"/>
      <c r="Y919" s="25"/>
      <c r="Z919" s="25"/>
      <c r="AA919" s="25"/>
      <c r="AB919" s="25"/>
      <c r="AC919" s="25"/>
      <c r="AD919" s="25"/>
      <c r="AP919"/>
      <c r="AQ919"/>
      <c r="AX919"/>
    </row>
    <row r="920" spans="18:50" ht="12" customHeight="1" x14ac:dyDescent="0.25">
      <c r="R920" s="140"/>
      <c r="S920" s="25"/>
      <c r="T920" s="25"/>
      <c r="U920" s="25"/>
      <c r="V920" s="25"/>
      <c r="W920" s="25"/>
      <c r="X920" s="25"/>
      <c r="Y920" s="25"/>
      <c r="Z920" s="25"/>
      <c r="AA920" s="25"/>
      <c r="AB920" s="25"/>
      <c r="AC920" s="25"/>
      <c r="AD920" s="25"/>
      <c r="AP920"/>
      <c r="AQ920"/>
      <c r="AX920"/>
    </row>
    <row r="921" spans="18:50" ht="12" customHeight="1" x14ac:dyDescent="0.25">
      <c r="R921" s="140"/>
      <c r="S921" s="25"/>
      <c r="T921" s="25"/>
      <c r="U921" s="25"/>
      <c r="V921" s="25"/>
      <c r="W921" s="25"/>
      <c r="X921" s="25"/>
      <c r="Y921" s="25"/>
      <c r="Z921" s="25"/>
      <c r="AA921" s="25"/>
      <c r="AB921" s="25"/>
      <c r="AC921" s="25"/>
      <c r="AD921" s="25"/>
      <c r="AP921"/>
      <c r="AQ921"/>
      <c r="AX921"/>
    </row>
    <row r="922" spans="18:50" ht="12" customHeight="1" x14ac:dyDescent="0.25">
      <c r="R922" s="140"/>
      <c r="S922" s="25"/>
      <c r="T922" s="25"/>
      <c r="U922" s="25"/>
      <c r="V922" s="25"/>
      <c r="W922" s="25"/>
      <c r="X922" s="25"/>
      <c r="Y922" s="25"/>
      <c r="Z922" s="25"/>
      <c r="AA922" s="25"/>
      <c r="AB922" s="25"/>
      <c r="AC922" s="25"/>
      <c r="AD922" s="25"/>
      <c r="AP922"/>
      <c r="AQ922"/>
      <c r="AX922"/>
    </row>
    <row r="923" spans="18:50" ht="12" customHeight="1" x14ac:dyDescent="0.25">
      <c r="R923" s="140"/>
      <c r="S923" s="25"/>
      <c r="T923" s="25"/>
      <c r="U923" s="25"/>
      <c r="V923" s="25"/>
      <c r="W923" s="25"/>
      <c r="X923" s="25"/>
      <c r="Y923" s="25"/>
      <c r="Z923" s="25"/>
      <c r="AA923" s="25"/>
      <c r="AB923" s="25"/>
      <c r="AC923" s="25"/>
      <c r="AD923" s="25"/>
      <c r="AP923"/>
      <c r="AQ923"/>
      <c r="AX923"/>
    </row>
    <row r="924" spans="18:50" ht="12" customHeight="1" x14ac:dyDescent="0.25">
      <c r="R924" s="140"/>
      <c r="S924" s="25"/>
      <c r="T924" s="25"/>
      <c r="U924" s="25"/>
      <c r="V924" s="25"/>
      <c r="W924" s="25"/>
      <c r="X924" s="25"/>
      <c r="Y924" s="25"/>
      <c r="Z924" s="25"/>
      <c r="AA924" s="25"/>
      <c r="AB924" s="25"/>
      <c r="AC924" s="25"/>
      <c r="AD924" s="25"/>
      <c r="AP924"/>
      <c r="AQ924"/>
      <c r="AX924"/>
    </row>
    <row r="925" spans="18:50" ht="12" customHeight="1" x14ac:dyDescent="0.25">
      <c r="R925" s="140"/>
      <c r="S925" s="25"/>
      <c r="T925" s="25"/>
      <c r="U925" s="25"/>
      <c r="V925" s="25"/>
      <c r="W925" s="25"/>
      <c r="X925" s="25"/>
      <c r="Y925" s="25"/>
      <c r="Z925" s="25"/>
      <c r="AA925" s="25"/>
      <c r="AB925" s="25"/>
      <c r="AC925" s="25"/>
      <c r="AD925" s="25"/>
      <c r="AP925"/>
      <c r="AQ925"/>
      <c r="AX925"/>
    </row>
    <row r="926" spans="18:50" ht="12" customHeight="1" x14ac:dyDescent="0.25">
      <c r="R926" s="140"/>
      <c r="S926" s="25"/>
      <c r="T926" s="25"/>
      <c r="U926" s="25"/>
      <c r="V926" s="25"/>
      <c r="W926" s="25"/>
      <c r="X926" s="25"/>
      <c r="Y926" s="25"/>
      <c r="Z926" s="25"/>
      <c r="AA926" s="25"/>
      <c r="AB926" s="25"/>
      <c r="AC926" s="25"/>
      <c r="AD926" s="25"/>
      <c r="AP926"/>
      <c r="AQ926"/>
      <c r="AX926"/>
    </row>
    <row r="927" spans="18:50" ht="12" customHeight="1" x14ac:dyDescent="0.25">
      <c r="R927" s="140"/>
      <c r="S927" s="25"/>
      <c r="T927" s="25"/>
      <c r="U927" s="25"/>
      <c r="V927" s="25"/>
      <c r="W927" s="25"/>
      <c r="X927" s="25"/>
      <c r="Y927" s="25"/>
      <c r="Z927" s="25"/>
      <c r="AA927" s="25"/>
      <c r="AB927" s="25"/>
      <c r="AC927" s="25"/>
      <c r="AD927" s="25"/>
      <c r="AP927"/>
      <c r="AQ927"/>
      <c r="AX927"/>
    </row>
    <row r="928" spans="18:50" ht="12" customHeight="1" x14ac:dyDescent="0.25">
      <c r="R928" s="140"/>
      <c r="S928" s="25"/>
      <c r="T928" s="25"/>
      <c r="U928" s="25"/>
      <c r="V928" s="25"/>
      <c r="W928" s="25"/>
      <c r="X928" s="25"/>
      <c r="Y928" s="25"/>
      <c r="Z928" s="25"/>
      <c r="AA928" s="25"/>
      <c r="AB928" s="25"/>
      <c r="AC928" s="25"/>
      <c r="AD928" s="25"/>
      <c r="AP928"/>
      <c r="AQ928"/>
      <c r="AX928"/>
    </row>
    <row r="929" spans="18:50" ht="12" customHeight="1" x14ac:dyDescent="0.25">
      <c r="R929" s="140"/>
      <c r="S929" s="25"/>
      <c r="T929" s="25"/>
      <c r="U929" s="25"/>
      <c r="V929" s="25"/>
      <c r="W929" s="25"/>
      <c r="X929" s="25"/>
      <c r="Y929" s="25"/>
      <c r="Z929" s="25"/>
      <c r="AA929" s="25"/>
      <c r="AB929" s="25"/>
      <c r="AC929" s="25"/>
      <c r="AD929" s="25"/>
      <c r="AP929"/>
      <c r="AQ929"/>
      <c r="AX929"/>
    </row>
    <row r="930" spans="18:50" ht="12" customHeight="1" x14ac:dyDescent="0.25">
      <c r="R930" s="140"/>
      <c r="S930" s="25"/>
      <c r="T930" s="25"/>
      <c r="U930" s="25"/>
      <c r="V930" s="25"/>
      <c r="W930" s="25"/>
      <c r="X930" s="25"/>
      <c r="Y930" s="25"/>
      <c r="Z930" s="25"/>
      <c r="AA930" s="25"/>
      <c r="AB930" s="25"/>
      <c r="AC930" s="25"/>
      <c r="AD930" s="25"/>
      <c r="AP930"/>
      <c r="AQ930"/>
      <c r="AX930"/>
    </row>
    <row r="931" spans="18:50" ht="12" customHeight="1" x14ac:dyDescent="0.25">
      <c r="R931" s="140"/>
      <c r="S931" s="25"/>
      <c r="T931" s="25"/>
      <c r="U931" s="25"/>
      <c r="V931" s="25"/>
      <c r="W931" s="25"/>
      <c r="X931" s="25"/>
      <c r="Y931" s="25"/>
      <c r="Z931" s="25"/>
      <c r="AA931" s="25"/>
      <c r="AB931" s="25"/>
      <c r="AC931" s="25"/>
      <c r="AD931" s="25"/>
      <c r="AP931"/>
      <c r="AQ931"/>
      <c r="AX931"/>
    </row>
    <row r="932" spans="18:50" ht="12" customHeight="1" x14ac:dyDescent="0.25">
      <c r="R932" s="140"/>
      <c r="S932" s="25"/>
      <c r="T932" s="25"/>
      <c r="U932" s="25"/>
      <c r="V932" s="25"/>
      <c r="W932" s="25"/>
      <c r="X932" s="25"/>
      <c r="Y932" s="25"/>
      <c r="Z932" s="25"/>
      <c r="AA932" s="25"/>
      <c r="AB932" s="25"/>
      <c r="AC932" s="25"/>
      <c r="AD932" s="25"/>
      <c r="AP932"/>
      <c r="AQ932"/>
      <c r="AX932"/>
    </row>
    <row r="933" spans="18:50" ht="12" customHeight="1" x14ac:dyDescent="0.25">
      <c r="R933" s="140"/>
      <c r="S933" s="25"/>
      <c r="T933" s="25"/>
      <c r="U933" s="25"/>
      <c r="V933" s="25"/>
      <c r="W933" s="25"/>
      <c r="X933" s="25"/>
      <c r="Y933" s="25"/>
      <c r="Z933" s="25"/>
      <c r="AA933" s="25"/>
      <c r="AB933" s="25"/>
      <c r="AC933" s="25"/>
      <c r="AD933" s="25"/>
      <c r="AP933"/>
      <c r="AQ933"/>
      <c r="AX933"/>
    </row>
    <row r="934" spans="18:50" ht="12" customHeight="1" x14ac:dyDescent="0.25">
      <c r="R934" s="140"/>
      <c r="S934" s="25"/>
      <c r="T934" s="25"/>
      <c r="U934" s="25"/>
      <c r="V934" s="25"/>
      <c r="W934" s="25"/>
      <c r="X934" s="25"/>
      <c r="Y934" s="25"/>
      <c r="Z934" s="25"/>
      <c r="AA934" s="25"/>
      <c r="AB934" s="25"/>
      <c r="AC934" s="25"/>
      <c r="AD934" s="25"/>
      <c r="AP934"/>
      <c r="AQ934"/>
      <c r="AX934"/>
    </row>
    <row r="935" spans="18:50" ht="12" customHeight="1" x14ac:dyDescent="0.25">
      <c r="R935" s="140"/>
      <c r="S935" s="25"/>
      <c r="T935" s="25"/>
      <c r="U935" s="25"/>
      <c r="V935" s="25"/>
      <c r="W935" s="25"/>
      <c r="X935" s="25"/>
      <c r="Y935" s="25"/>
      <c r="Z935" s="25"/>
      <c r="AA935" s="25"/>
      <c r="AB935" s="25"/>
      <c r="AC935" s="25"/>
      <c r="AD935" s="25"/>
      <c r="AP935"/>
      <c r="AQ935"/>
      <c r="AX935"/>
    </row>
    <row r="936" spans="18:50" ht="12" customHeight="1" x14ac:dyDescent="0.25">
      <c r="R936" s="140"/>
      <c r="S936" s="25"/>
      <c r="T936" s="25"/>
      <c r="U936" s="25"/>
      <c r="V936" s="25"/>
      <c r="W936" s="25"/>
      <c r="X936" s="25"/>
      <c r="Y936" s="25"/>
      <c r="Z936" s="25"/>
      <c r="AA936" s="25"/>
      <c r="AB936" s="25"/>
      <c r="AC936" s="25"/>
      <c r="AD936" s="25"/>
      <c r="AP936"/>
      <c r="AQ936"/>
      <c r="AX936"/>
    </row>
    <row r="937" spans="18:50" ht="12" customHeight="1" x14ac:dyDescent="0.25">
      <c r="R937" s="140"/>
      <c r="S937" s="25"/>
      <c r="T937" s="25"/>
      <c r="U937" s="25"/>
      <c r="V937" s="25"/>
      <c r="W937" s="25"/>
      <c r="X937" s="25"/>
      <c r="Y937" s="25"/>
      <c r="Z937" s="25"/>
      <c r="AA937" s="25"/>
      <c r="AB937" s="25"/>
      <c r="AC937" s="25"/>
      <c r="AD937" s="25"/>
      <c r="AP937"/>
      <c r="AQ937"/>
      <c r="AX937"/>
    </row>
    <row r="938" spans="18:50" ht="12" customHeight="1" x14ac:dyDescent="0.25">
      <c r="R938" s="140"/>
      <c r="S938" s="25"/>
      <c r="T938" s="25"/>
      <c r="U938" s="25"/>
      <c r="V938" s="25"/>
      <c r="W938" s="25"/>
      <c r="X938" s="25"/>
      <c r="Y938" s="25"/>
      <c r="Z938" s="25"/>
      <c r="AA938" s="25"/>
      <c r="AB938" s="25"/>
      <c r="AC938" s="25"/>
      <c r="AD938" s="25"/>
      <c r="AP938"/>
      <c r="AQ938"/>
      <c r="AX938"/>
    </row>
    <row r="939" spans="18:50" ht="12" customHeight="1" x14ac:dyDescent="0.25">
      <c r="R939" s="140"/>
      <c r="S939" s="25"/>
      <c r="T939" s="25"/>
      <c r="U939" s="25"/>
      <c r="V939" s="25"/>
      <c r="W939" s="25"/>
      <c r="X939" s="25"/>
      <c r="Y939" s="25"/>
      <c r="Z939" s="25"/>
      <c r="AA939" s="25"/>
      <c r="AB939" s="25"/>
      <c r="AC939" s="25"/>
      <c r="AD939" s="25"/>
      <c r="AP939"/>
      <c r="AQ939"/>
      <c r="AX939"/>
    </row>
    <row r="940" spans="18:50" ht="12" customHeight="1" x14ac:dyDescent="0.25">
      <c r="R940" s="140"/>
      <c r="S940" s="25"/>
      <c r="T940" s="25"/>
      <c r="U940" s="25"/>
      <c r="V940" s="25"/>
      <c r="W940" s="25"/>
      <c r="X940" s="25"/>
      <c r="Y940" s="25"/>
      <c r="Z940" s="25"/>
      <c r="AA940" s="25"/>
      <c r="AB940" s="25"/>
      <c r="AC940" s="25"/>
      <c r="AD940" s="25"/>
      <c r="AP940"/>
      <c r="AQ940"/>
      <c r="AX940"/>
    </row>
    <row r="941" spans="18:50" ht="12" customHeight="1" x14ac:dyDescent="0.25">
      <c r="R941" s="140"/>
      <c r="S941" s="25"/>
      <c r="T941" s="25"/>
      <c r="U941" s="25"/>
      <c r="V941" s="25"/>
      <c r="W941" s="25"/>
      <c r="X941" s="25"/>
      <c r="Y941" s="25"/>
      <c r="Z941" s="25"/>
      <c r="AA941" s="25"/>
      <c r="AB941" s="25"/>
      <c r="AC941" s="25"/>
      <c r="AD941" s="25"/>
      <c r="AP941"/>
      <c r="AQ941"/>
      <c r="AX941"/>
    </row>
    <row r="942" spans="18:50" ht="12" customHeight="1" x14ac:dyDescent="0.25">
      <c r="R942" s="140"/>
      <c r="S942" s="25"/>
      <c r="T942" s="25"/>
      <c r="U942" s="25"/>
      <c r="V942" s="25"/>
      <c r="W942" s="25"/>
      <c r="X942" s="25"/>
      <c r="Y942" s="25"/>
      <c r="Z942" s="25"/>
      <c r="AA942" s="25"/>
      <c r="AB942" s="25"/>
      <c r="AC942" s="25"/>
      <c r="AD942" s="25"/>
      <c r="AP942"/>
      <c r="AQ942"/>
      <c r="AX942"/>
    </row>
    <row r="943" spans="18:50" ht="12" customHeight="1" x14ac:dyDescent="0.25">
      <c r="R943" s="140"/>
      <c r="S943" s="25"/>
      <c r="T943" s="25"/>
      <c r="U943" s="25"/>
      <c r="V943" s="25"/>
      <c r="W943" s="25"/>
      <c r="X943" s="25"/>
      <c r="Y943" s="25"/>
      <c r="Z943" s="25"/>
      <c r="AA943" s="25"/>
      <c r="AB943" s="25"/>
      <c r="AC943" s="25"/>
      <c r="AD943" s="25"/>
      <c r="AP943"/>
      <c r="AQ943"/>
      <c r="AX943"/>
    </row>
    <row r="944" spans="18:50" ht="12" customHeight="1" x14ac:dyDescent="0.25">
      <c r="R944" s="140"/>
      <c r="S944" s="25"/>
      <c r="T944" s="25"/>
      <c r="U944" s="25"/>
      <c r="V944" s="25"/>
      <c r="W944" s="25"/>
      <c r="X944" s="25"/>
      <c r="Y944" s="25"/>
      <c r="Z944" s="25"/>
      <c r="AA944" s="25"/>
      <c r="AB944" s="25"/>
      <c r="AC944" s="25"/>
      <c r="AD944" s="25"/>
      <c r="AP944"/>
      <c r="AQ944"/>
      <c r="AX944"/>
    </row>
    <row r="945" spans="18:50" ht="12" customHeight="1" x14ac:dyDescent="0.25">
      <c r="R945" s="140"/>
      <c r="S945" s="25"/>
      <c r="T945" s="25"/>
      <c r="U945" s="25"/>
      <c r="V945" s="25"/>
      <c r="W945" s="25"/>
      <c r="X945" s="25"/>
      <c r="Y945" s="25"/>
      <c r="Z945" s="25"/>
      <c r="AA945" s="25"/>
      <c r="AB945" s="25"/>
      <c r="AC945" s="25"/>
      <c r="AD945" s="25"/>
      <c r="AP945"/>
      <c r="AQ945"/>
      <c r="AX945"/>
    </row>
    <row r="946" spans="18:50" ht="12" customHeight="1" x14ac:dyDescent="0.25">
      <c r="R946" s="140"/>
      <c r="S946" s="25"/>
      <c r="T946" s="25"/>
      <c r="U946" s="25"/>
      <c r="V946" s="25"/>
      <c r="W946" s="25"/>
      <c r="X946" s="25"/>
      <c r="Y946" s="25"/>
      <c r="Z946" s="25"/>
      <c r="AA946" s="25"/>
      <c r="AB946" s="25"/>
      <c r="AC946" s="25"/>
      <c r="AD946" s="25"/>
      <c r="AP946"/>
      <c r="AQ946"/>
      <c r="AX946"/>
    </row>
    <row r="947" spans="18:50" ht="12" customHeight="1" x14ac:dyDescent="0.25">
      <c r="R947" s="140"/>
      <c r="S947" s="25"/>
      <c r="T947" s="25"/>
      <c r="U947" s="25"/>
      <c r="V947" s="25"/>
      <c r="W947" s="25"/>
      <c r="X947" s="25"/>
      <c r="Y947" s="25"/>
      <c r="Z947" s="25"/>
      <c r="AA947" s="25"/>
      <c r="AB947" s="25"/>
      <c r="AC947" s="25"/>
      <c r="AD947" s="25"/>
      <c r="AP947"/>
      <c r="AQ947"/>
      <c r="AX947"/>
    </row>
    <row r="948" spans="18:50" ht="12" customHeight="1" x14ac:dyDescent="0.25">
      <c r="R948" s="140"/>
      <c r="S948" s="25"/>
      <c r="T948" s="25"/>
      <c r="U948" s="25"/>
      <c r="V948" s="25"/>
      <c r="W948" s="25"/>
      <c r="X948" s="25"/>
      <c r="Y948" s="25"/>
      <c r="Z948" s="25"/>
      <c r="AA948" s="25"/>
      <c r="AB948" s="25"/>
      <c r="AC948" s="25"/>
      <c r="AD948" s="25"/>
      <c r="AP948"/>
      <c r="AQ948"/>
      <c r="AX948"/>
    </row>
    <row r="949" spans="18:50" ht="12" customHeight="1" x14ac:dyDescent="0.25">
      <c r="R949" s="140"/>
      <c r="S949" s="25"/>
      <c r="T949" s="25"/>
      <c r="U949" s="25"/>
      <c r="V949" s="25"/>
      <c r="W949" s="25"/>
      <c r="X949" s="25"/>
      <c r="Y949" s="25"/>
      <c r="Z949" s="25"/>
      <c r="AA949" s="25"/>
      <c r="AB949" s="25"/>
      <c r="AC949" s="25"/>
      <c r="AD949" s="25"/>
      <c r="AP949"/>
      <c r="AQ949"/>
      <c r="AX949"/>
    </row>
    <row r="950" spans="18:50" ht="12" customHeight="1" x14ac:dyDescent="0.25">
      <c r="R950" s="140"/>
      <c r="S950" s="25"/>
      <c r="T950" s="25"/>
      <c r="U950" s="25"/>
      <c r="V950" s="25"/>
      <c r="W950" s="25"/>
      <c r="X950" s="25"/>
      <c r="Y950" s="25"/>
      <c r="Z950" s="25"/>
      <c r="AA950" s="25"/>
      <c r="AB950" s="25"/>
      <c r="AC950" s="25"/>
      <c r="AD950" s="25"/>
      <c r="AP950"/>
      <c r="AQ950"/>
      <c r="AX950"/>
    </row>
    <row r="951" spans="18:50" ht="12" customHeight="1" x14ac:dyDescent="0.25">
      <c r="R951" s="140"/>
      <c r="S951" s="25"/>
      <c r="T951" s="25"/>
      <c r="U951" s="25"/>
      <c r="V951" s="25"/>
      <c r="W951" s="25"/>
      <c r="X951" s="25"/>
      <c r="Y951" s="25"/>
      <c r="Z951" s="25"/>
      <c r="AA951" s="25"/>
      <c r="AB951" s="25"/>
      <c r="AC951" s="25"/>
      <c r="AD951" s="25"/>
      <c r="AP951"/>
      <c r="AQ951"/>
      <c r="AX951"/>
    </row>
    <row r="952" spans="18:50" ht="12" customHeight="1" x14ac:dyDescent="0.25">
      <c r="R952" s="140"/>
      <c r="S952" s="25"/>
      <c r="T952" s="25"/>
      <c r="U952" s="25"/>
      <c r="V952" s="25"/>
      <c r="W952" s="25"/>
      <c r="X952" s="25"/>
      <c r="Y952" s="25"/>
      <c r="Z952" s="25"/>
      <c r="AA952" s="25"/>
      <c r="AB952" s="25"/>
      <c r="AC952" s="25"/>
      <c r="AD952" s="25"/>
      <c r="AP952"/>
      <c r="AQ952"/>
      <c r="AX952"/>
    </row>
    <row r="953" spans="18:50" ht="12" customHeight="1" x14ac:dyDescent="0.25">
      <c r="R953" s="140"/>
      <c r="S953" s="25"/>
      <c r="T953" s="25"/>
      <c r="U953" s="25"/>
      <c r="V953" s="25"/>
      <c r="W953" s="25"/>
      <c r="X953" s="25"/>
      <c r="Y953" s="25"/>
      <c r="Z953" s="25"/>
      <c r="AA953" s="25"/>
      <c r="AB953" s="25"/>
      <c r="AC953" s="25"/>
      <c r="AD953" s="25"/>
      <c r="AP953"/>
      <c r="AQ953"/>
      <c r="AX953"/>
    </row>
    <row r="954" spans="18:50" ht="12" customHeight="1" x14ac:dyDescent="0.25">
      <c r="R954" s="140"/>
      <c r="S954" s="25"/>
      <c r="T954" s="25"/>
      <c r="U954" s="25"/>
      <c r="V954" s="25"/>
      <c r="W954" s="25"/>
      <c r="X954" s="25"/>
      <c r="Y954" s="25"/>
      <c r="Z954" s="25"/>
      <c r="AA954" s="25"/>
      <c r="AB954" s="25"/>
      <c r="AC954" s="25"/>
      <c r="AD954" s="25"/>
      <c r="AP954"/>
      <c r="AQ954"/>
      <c r="AX954"/>
    </row>
    <row r="955" spans="18:50" ht="12" customHeight="1" x14ac:dyDescent="0.25">
      <c r="R955" s="140"/>
      <c r="S955" s="25"/>
      <c r="T955" s="25"/>
      <c r="U955" s="25"/>
      <c r="V955" s="25"/>
      <c r="W955" s="25"/>
      <c r="X955" s="25"/>
      <c r="Y955" s="25"/>
      <c r="Z955" s="25"/>
      <c r="AA955" s="25"/>
      <c r="AB955" s="25"/>
      <c r="AC955" s="25"/>
      <c r="AD955" s="25"/>
      <c r="AP955"/>
      <c r="AQ955"/>
      <c r="AX955"/>
    </row>
    <row r="956" spans="18:50" ht="12" customHeight="1" x14ac:dyDescent="0.25">
      <c r="R956" s="140"/>
      <c r="S956" s="25"/>
      <c r="T956" s="25"/>
      <c r="U956" s="25"/>
      <c r="V956" s="25"/>
      <c r="W956" s="25"/>
      <c r="X956" s="25"/>
      <c r="Y956" s="25"/>
      <c r="Z956" s="25"/>
      <c r="AA956" s="25"/>
      <c r="AB956" s="25"/>
      <c r="AC956" s="25"/>
      <c r="AD956" s="25"/>
      <c r="AP956"/>
      <c r="AQ956"/>
      <c r="AX956"/>
    </row>
    <row r="957" spans="18:50" ht="12" customHeight="1" x14ac:dyDescent="0.25">
      <c r="R957" s="140"/>
      <c r="S957" s="25"/>
      <c r="T957" s="25"/>
      <c r="U957" s="25"/>
      <c r="V957" s="25"/>
      <c r="W957" s="25"/>
      <c r="X957" s="25"/>
      <c r="Y957" s="25"/>
      <c r="Z957" s="25"/>
      <c r="AA957" s="25"/>
      <c r="AB957" s="25"/>
      <c r="AC957" s="25"/>
      <c r="AD957" s="25"/>
      <c r="AP957"/>
      <c r="AQ957"/>
      <c r="AX957"/>
    </row>
    <row r="958" spans="18:50" ht="12" customHeight="1" x14ac:dyDescent="0.25">
      <c r="R958" s="140"/>
      <c r="S958" s="25"/>
      <c r="T958" s="25"/>
      <c r="U958" s="25"/>
      <c r="V958" s="25"/>
      <c r="W958" s="25"/>
      <c r="X958" s="25"/>
      <c r="Y958" s="25"/>
      <c r="Z958" s="25"/>
      <c r="AA958" s="25"/>
      <c r="AB958" s="25"/>
      <c r="AC958" s="25"/>
      <c r="AD958" s="25"/>
      <c r="AP958"/>
      <c r="AQ958"/>
      <c r="AX958"/>
    </row>
    <row r="959" spans="18:50" ht="12" customHeight="1" x14ac:dyDescent="0.25">
      <c r="R959" s="140"/>
      <c r="S959" s="25"/>
      <c r="T959" s="25"/>
      <c r="U959" s="25"/>
      <c r="V959" s="25"/>
      <c r="W959" s="25"/>
      <c r="X959" s="25"/>
      <c r="Y959" s="25"/>
      <c r="Z959" s="25"/>
      <c r="AA959" s="25"/>
      <c r="AB959" s="25"/>
      <c r="AC959" s="25"/>
      <c r="AD959" s="25"/>
      <c r="AP959"/>
      <c r="AQ959"/>
      <c r="AX959"/>
    </row>
    <row r="960" spans="18:50" ht="12" customHeight="1" x14ac:dyDescent="0.25">
      <c r="R960" s="140"/>
      <c r="S960" s="25"/>
      <c r="T960" s="25"/>
      <c r="U960" s="25"/>
      <c r="V960" s="25"/>
      <c r="W960" s="25"/>
      <c r="X960" s="25"/>
      <c r="Y960" s="25"/>
      <c r="Z960" s="25"/>
      <c r="AA960" s="25"/>
      <c r="AB960" s="25"/>
      <c r="AC960" s="25"/>
      <c r="AD960" s="25"/>
      <c r="AP960"/>
      <c r="AQ960"/>
      <c r="AX960"/>
    </row>
    <row r="961" spans="18:50" ht="12" customHeight="1" x14ac:dyDescent="0.25">
      <c r="R961" s="140"/>
      <c r="S961" s="25"/>
      <c r="T961" s="25"/>
      <c r="U961" s="25"/>
      <c r="V961" s="25"/>
      <c r="W961" s="25"/>
      <c r="X961" s="25"/>
      <c r="Y961" s="25"/>
      <c r="Z961" s="25"/>
      <c r="AA961" s="25"/>
      <c r="AB961" s="25"/>
      <c r="AC961" s="25"/>
      <c r="AD961" s="25"/>
      <c r="AP961"/>
      <c r="AQ961"/>
      <c r="AX961"/>
    </row>
    <row r="962" spans="18:50" ht="12" customHeight="1" x14ac:dyDescent="0.25">
      <c r="R962" s="140"/>
      <c r="S962" s="25"/>
      <c r="T962" s="25"/>
      <c r="U962" s="25"/>
      <c r="V962" s="25"/>
      <c r="W962" s="25"/>
      <c r="X962" s="25"/>
      <c r="Y962" s="25"/>
      <c r="Z962" s="25"/>
      <c r="AA962" s="25"/>
      <c r="AB962" s="25"/>
      <c r="AC962" s="25"/>
      <c r="AD962" s="25"/>
      <c r="AP962"/>
      <c r="AQ962"/>
      <c r="AX962"/>
    </row>
    <row r="963" spans="18:50" ht="12" customHeight="1" x14ac:dyDescent="0.25">
      <c r="R963" s="140"/>
      <c r="S963" s="25"/>
      <c r="T963" s="25"/>
      <c r="U963" s="25"/>
      <c r="V963" s="25"/>
      <c r="W963" s="25"/>
      <c r="X963" s="25"/>
      <c r="Y963" s="25"/>
      <c r="Z963" s="25"/>
      <c r="AA963" s="25"/>
      <c r="AB963" s="25"/>
      <c r="AC963" s="25"/>
      <c r="AD963" s="25"/>
      <c r="AP963"/>
      <c r="AQ963"/>
      <c r="AX963"/>
    </row>
    <row r="964" spans="18:50" ht="12" customHeight="1" x14ac:dyDescent="0.25">
      <c r="R964" s="140"/>
      <c r="S964" s="25"/>
      <c r="T964" s="25"/>
      <c r="U964" s="25"/>
      <c r="V964" s="25"/>
      <c r="W964" s="25"/>
      <c r="X964" s="25"/>
      <c r="Y964" s="25"/>
      <c r="Z964" s="25"/>
      <c r="AA964" s="25"/>
      <c r="AB964" s="25"/>
      <c r="AC964" s="25"/>
      <c r="AD964" s="25"/>
      <c r="AP964"/>
      <c r="AQ964"/>
      <c r="AX964"/>
    </row>
    <row r="965" spans="18:50" ht="12" customHeight="1" x14ac:dyDescent="0.25">
      <c r="R965" s="140"/>
      <c r="S965" s="25"/>
      <c r="T965" s="25"/>
      <c r="U965" s="25"/>
      <c r="V965" s="25"/>
      <c r="W965" s="25"/>
      <c r="X965" s="25"/>
      <c r="Y965" s="25"/>
      <c r="Z965" s="25"/>
      <c r="AA965" s="25"/>
      <c r="AB965" s="25"/>
      <c r="AC965" s="25"/>
      <c r="AD965" s="25"/>
      <c r="AP965"/>
      <c r="AQ965"/>
      <c r="AX965"/>
    </row>
    <row r="966" spans="18:50" ht="12" customHeight="1" x14ac:dyDescent="0.25">
      <c r="R966" s="140"/>
      <c r="S966" s="25"/>
      <c r="T966" s="25"/>
      <c r="U966" s="25"/>
      <c r="V966" s="25"/>
      <c r="W966" s="25"/>
      <c r="X966" s="25"/>
      <c r="Y966" s="25"/>
      <c r="Z966" s="25"/>
      <c r="AA966" s="25"/>
      <c r="AB966" s="25"/>
      <c r="AC966" s="25"/>
      <c r="AD966" s="25"/>
      <c r="AP966"/>
      <c r="AQ966"/>
      <c r="AX966"/>
    </row>
    <row r="967" spans="18:50" ht="12" customHeight="1" x14ac:dyDescent="0.25">
      <c r="R967" s="140"/>
      <c r="S967" s="25"/>
      <c r="T967" s="25"/>
      <c r="U967" s="25"/>
      <c r="V967" s="25"/>
      <c r="W967" s="25"/>
      <c r="X967" s="25"/>
      <c r="Y967" s="25"/>
      <c r="Z967" s="25"/>
      <c r="AA967" s="25"/>
      <c r="AB967" s="25"/>
      <c r="AC967" s="25"/>
      <c r="AD967" s="25"/>
      <c r="AP967"/>
      <c r="AQ967"/>
      <c r="AX967"/>
    </row>
    <row r="968" spans="18:50" ht="12" customHeight="1" x14ac:dyDescent="0.25">
      <c r="R968" s="140"/>
      <c r="S968" s="25"/>
      <c r="T968" s="25"/>
      <c r="U968" s="25"/>
      <c r="V968" s="25"/>
      <c r="W968" s="25"/>
      <c r="X968" s="25"/>
      <c r="Y968" s="25"/>
      <c r="Z968" s="25"/>
      <c r="AA968" s="25"/>
      <c r="AB968" s="25"/>
      <c r="AC968" s="25"/>
      <c r="AD968" s="25"/>
      <c r="AP968"/>
      <c r="AQ968"/>
      <c r="AX968"/>
    </row>
    <row r="969" spans="18:50" ht="12" customHeight="1" x14ac:dyDescent="0.25">
      <c r="R969" s="140"/>
      <c r="S969" s="25"/>
      <c r="T969" s="25"/>
      <c r="U969" s="25"/>
      <c r="V969" s="25"/>
      <c r="W969" s="25"/>
      <c r="X969" s="25"/>
      <c r="Y969" s="25"/>
      <c r="Z969" s="25"/>
      <c r="AA969" s="25"/>
      <c r="AB969" s="25"/>
      <c r="AC969" s="25"/>
      <c r="AD969" s="25"/>
      <c r="AP969"/>
      <c r="AQ969"/>
      <c r="AX969"/>
    </row>
    <row r="970" spans="18:50" ht="12" customHeight="1" x14ac:dyDescent="0.25">
      <c r="R970" s="140"/>
      <c r="S970" s="25"/>
      <c r="T970" s="25"/>
      <c r="U970" s="25"/>
      <c r="V970" s="25"/>
      <c r="W970" s="25"/>
      <c r="X970" s="25"/>
      <c r="Y970" s="25"/>
      <c r="Z970" s="25"/>
      <c r="AA970" s="25"/>
      <c r="AB970" s="25"/>
      <c r="AC970" s="25"/>
      <c r="AD970" s="25"/>
      <c r="AP970"/>
      <c r="AQ970"/>
      <c r="AX970"/>
    </row>
    <row r="971" spans="18:50" ht="12" customHeight="1" x14ac:dyDescent="0.25">
      <c r="R971" s="140"/>
      <c r="S971" s="25"/>
      <c r="T971" s="25"/>
      <c r="U971" s="25"/>
      <c r="V971" s="25"/>
      <c r="W971" s="25"/>
      <c r="X971" s="25"/>
      <c r="Y971" s="25"/>
      <c r="Z971" s="25"/>
      <c r="AA971" s="25"/>
      <c r="AB971" s="25"/>
      <c r="AC971" s="25"/>
      <c r="AD971" s="25"/>
      <c r="AP971"/>
      <c r="AQ971"/>
      <c r="AX971"/>
    </row>
    <row r="972" spans="18:50" ht="12" customHeight="1" x14ac:dyDescent="0.25">
      <c r="R972" s="140"/>
      <c r="S972" s="25"/>
      <c r="T972" s="25"/>
      <c r="U972" s="25"/>
      <c r="V972" s="25"/>
      <c r="W972" s="25"/>
      <c r="X972" s="25"/>
      <c r="Y972" s="25"/>
      <c r="Z972" s="25"/>
      <c r="AA972" s="25"/>
      <c r="AB972" s="25"/>
      <c r="AC972" s="25"/>
      <c r="AD972" s="25"/>
      <c r="AP972"/>
      <c r="AQ972"/>
      <c r="AX972"/>
    </row>
    <row r="973" spans="18:50" ht="12" customHeight="1" x14ac:dyDescent="0.25">
      <c r="R973" s="140"/>
      <c r="S973" s="25"/>
      <c r="T973" s="25"/>
      <c r="U973" s="25"/>
      <c r="V973" s="25"/>
      <c r="W973" s="25"/>
      <c r="X973" s="25"/>
      <c r="Y973" s="25"/>
      <c r="Z973" s="25"/>
      <c r="AA973" s="25"/>
      <c r="AB973" s="25"/>
      <c r="AC973" s="25"/>
      <c r="AD973" s="25"/>
      <c r="AP973"/>
      <c r="AQ973"/>
      <c r="AX973"/>
    </row>
    <row r="974" spans="18:50" ht="12" customHeight="1" x14ac:dyDescent="0.25">
      <c r="R974" s="140"/>
      <c r="S974" s="25"/>
      <c r="T974" s="25"/>
      <c r="U974" s="25"/>
      <c r="V974" s="25"/>
      <c r="W974" s="25"/>
      <c r="X974" s="25"/>
      <c r="Y974" s="25"/>
      <c r="Z974" s="25"/>
      <c r="AA974" s="25"/>
      <c r="AB974" s="25"/>
      <c r="AC974" s="25"/>
      <c r="AD974" s="25"/>
      <c r="AP974"/>
      <c r="AQ974"/>
      <c r="AX974"/>
    </row>
    <row r="975" spans="18:50" ht="12" customHeight="1" x14ac:dyDescent="0.25">
      <c r="R975" s="140"/>
      <c r="S975" s="25"/>
      <c r="T975" s="25"/>
      <c r="U975" s="25"/>
      <c r="V975" s="25"/>
      <c r="W975" s="25"/>
      <c r="X975" s="25"/>
      <c r="Y975" s="25"/>
      <c r="Z975" s="25"/>
      <c r="AA975" s="25"/>
      <c r="AB975" s="25"/>
      <c r="AC975" s="25"/>
      <c r="AD975" s="25"/>
      <c r="AP975"/>
      <c r="AQ975"/>
      <c r="AX975"/>
    </row>
    <row r="976" spans="18:50" ht="12" customHeight="1" x14ac:dyDescent="0.25">
      <c r="R976" s="140"/>
      <c r="S976" s="25"/>
      <c r="T976" s="25"/>
      <c r="U976" s="25"/>
      <c r="V976" s="25"/>
      <c r="W976" s="25"/>
      <c r="X976" s="25"/>
      <c r="Y976" s="25"/>
      <c r="Z976" s="25"/>
      <c r="AA976" s="25"/>
      <c r="AB976" s="25"/>
      <c r="AC976" s="25"/>
      <c r="AD976" s="25"/>
      <c r="AP976"/>
      <c r="AQ976"/>
      <c r="AX976"/>
    </row>
    <row r="977" spans="18:50" ht="12" customHeight="1" x14ac:dyDescent="0.25">
      <c r="R977" s="140"/>
      <c r="S977" s="25"/>
      <c r="T977" s="25"/>
      <c r="U977" s="25"/>
      <c r="V977" s="25"/>
      <c r="W977" s="25"/>
      <c r="X977" s="25"/>
      <c r="Y977" s="25"/>
      <c r="Z977" s="25"/>
      <c r="AA977" s="25"/>
      <c r="AB977" s="25"/>
      <c r="AC977" s="25"/>
      <c r="AD977" s="25"/>
      <c r="AP977"/>
      <c r="AQ977"/>
      <c r="AX977"/>
    </row>
    <row r="978" spans="18:50" ht="12" customHeight="1" x14ac:dyDescent="0.25">
      <c r="R978" s="140"/>
      <c r="S978" s="25"/>
      <c r="T978" s="25"/>
      <c r="U978" s="25"/>
      <c r="V978" s="25"/>
      <c r="W978" s="25"/>
      <c r="X978" s="25"/>
      <c r="Y978" s="25"/>
      <c r="Z978" s="25"/>
      <c r="AA978" s="25"/>
      <c r="AB978" s="25"/>
      <c r="AC978" s="25"/>
      <c r="AD978" s="25"/>
      <c r="AP978"/>
      <c r="AQ978"/>
      <c r="AX978"/>
    </row>
    <row r="979" spans="18:50" ht="12" customHeight="1" x14ac:dyDescent="0.25">
      <c r="R979" s="140"/>
      <c r="S979" s="25"/>
      <c r="T979" s="25"/>
      <c r="U979" s="25"/>
      <c r="V979" s="25"/>
      <c r="W979" s="25"/>
      <c r="X979" s="25"/>
      <c r="Y979" s="25"/>
      <c r="Z979" s="25"/>
      <c r="AA979" s="25"/>
      <c r="AB979" s="25"/>
      <c r="AC979" s="25"/>
      <c r="AD979" s="25"/>
      <c r="AP979"/>
      <c r="AQ979"/>
      <c r="AX979"/>
    </row>
    <row r="980" spans="18:50" ht="12" customHeight="1" x14ac:dyDescent="0.25">
      <c r="R980" s="140"/>
      <c r="S980" s="25"/>
      <c r="T980" s="25"/>
      <c r="U980" s="25"/>
      <c r="V980" s="25"/>
      <c r="W980" s="25"/>
      <c r="X980" s="25"/>
      <c r="Y980" s="25"/>
      <c r="Z980" s="25"/>
      <c r="AA980" s="25"/>
      <c r="AB980" s="25"/>
      <c r="AC980" s="25"/>
      <c r="AD980" s="25"/>
      <c r="AP980"/>
      <c r="AQ980"/>
      <c r="AX980"/>
    </row>
    <row r="981" spans="18:50" ht="12" customHeight="1" x14ac:dyDescent="0.25">
      <c r="R981" s="140"/>
      <c r="S981" s="25"/>
      <c r="T981" s="25"/>
      <c r="U981" s="25"/>
      <c r="V981" s="25"/>
      <c r="W981" s="25"/>
      <c r="X981" s="25"/>
      <c r="Y981" s="25"/>
      <c r="Z981" s="25"/>
      <c r="AA981" s="25"/>
      <c r="AB981" s="25"/>
      <c r="AC981" s="25"/>
      <c r="AD981" s="25"/>
      <c r="AP981"/>
      <c r="AQ981"/>
      <c r="AX981"/>
    </row>
    <row r="982" spans="18:50" ht="12" customHeight="1" x14ac:dyDescent="0.25">
      <c r="R982" s="140"/>
      <c r="S982" s="25"/>
      <c r="T982" s="25"/>
      <c r="U982" s="25"/>
      <c r="V982" s="25"/>
      <c r="W982" s="25"/>
      <c r="X982" s="25"/>
      <c r="Y982" s="25"/>
      <c r="Z982" s="25"/>
      <c r="AA982" s="25"/>
      <c r="AB982" s="25"/>
      <c r="AC982" s="25"/>
      <c r="AD982" s="25"/>
      <c r="AP982"/>
      <c r="AQ982"/>
      <c r="AX982"/>
    </row>
    <row r="983" spans="18:50" ht="12" customHeight="1" x14ac:dyDescent="0.25">
      <c r="R983" s="140"/>
      <c r="S983" s="25"/>
      <c r="T983" s="25"/>
      <c r="U983" s="25"/>
      <c r="V983" s="25"/>
      <c r="W983" s="25"/>
      <c r="X983" s="25"/>
      <c r="Y983" s="25"/>
      <c r="Z983" s="25"/>
      <c r="AA983" s="25"/>
      <c r="AB983" s="25"/>
      <c r="AC983" s="25"/>
      <c r="AD983" s="25"/>
      <c r="AP983"/>
      <c r="AQ983"/>
      <c r="AX983"/>
    </row>
    <row r="984" spans="18:50" ht="12" customHeight="1" x14ac:dyDescent="0.25">
      <c r="R984" s="140"/>
      <c r="S984" s="25"/>
      <c r="T984" s="25"/>
      <c r="U984" s="25"/>
      <c r="V984" s="25"/>
      <c r="W984" s="25"/>
      <c r="X984" s="25"/>
      <c r="Y984" s="25"/>
      <c r="Z984" s="25"/>
      <c r="AA984" s="25"/>
      <c r="AB984" s="25"/>
      <c r="AC984" s="25"/>
      <c r="AD984" s="25"/>
      <c r="AP984"/>
      <c r="AQ984"/>
      <c r="AX984"/>
    </row>
    <row r="985" spans="18:50" ht="12" customHeight="1" x14ac:dyDescent="0.25">
      <c r="R985" s="140"/>
      <c r="S985" s="25"/>
      <c r="T985" s="25"/>
      <c r="U985" s="25"/>
      <c r="V985" s="25"/>
      <c r="W985" s="25"/>
      <c r="X985" s="25"/>
      <c r="Y985" s="25"/>
      <c r="Z985" s="25"/>
      <c r="AA985" s="25"/>
      <c r="AB985" s="25"/>
      <c r="AC985" s="25"/>
      <c r="AD985" s="25"/>
      <c r="AP985"/>
      <c r="AQ985"/>
      <c r="AX985"/>
    </row>
    <row r="986" spans="18:50" ht="12" customHeight="1" x14ac:dyDescent="0.25">
      <c r="R986" s="140"/>
      <c r="S986" s="25"/>
      <c r="T986" s="25"/>
      <c r="U986" s="25"/>
      <c r="V986" s="25"/>
      <c r="W986" s="25"/>
      <c r="X986" s="25"/>
      <c r="Y986" s="25"/>
      <c r="Z986" s="25"/>
      <c r="AA986" s="25"/>
      <c r="AB986" s="25"/>
      <c r="AC986" s="25"/>
      <c r="AD986" s="25"/>
      <c r="AP986"/>
      <c r="AQ986"/>
      <c r="AX986"/>
    </row>
    <row r="987" spans="18:50" ht="12" customHeight="1" x14ac:dyDescent="0.25">
      <c r="R987" s="140"/>
      <c r="S987" s="25"/>
      <c r="T987" s="25"/>
      <c r="U987" s="25"/>
      <c r="V987" s="25"/>
      <c r="W987" s="25"/>
      <c r="X987" s="25"/>
      <c r="Y987" s="25"/>
      <c r="Z987" s="25"/>
      <c r="AA987" s="25"/>
      <c r="AB987" s="25"/>
      <c r="AC987" s="25"/>
      <c r="AD987" s="25"/>
      <c r="AP987"/>
      <c r="AQ987"/>
      <c r="AX987"/>
    </row>
    <row r="988" spans="18:50" ht="12" customHeight="1" x14ac:dyDescent="0.25">
      <c r="R988" s="140"/>
      <c r="S988" s="25"/>
      <c r="T988" s="25"/>
      <c r="U988" s="25"/>
      <c r="V988" s="25"/>
      <c r="W988" s="25"/>
      <c r="X988" s="25"/>
      <c r="Y988" s="25"/>
      <c r="Z988" s="25"/>
      <c r="AA988" s="25"/>
      <c r="AB988" s="25"/>
      <c r="AC988" s="25"/>
      <c r="AD988" s="25"/>
      <c r="AP988"/>
      <c r="AQ988"/>
      <c r="AX988"/>
    </row>
    <row r="989" spans="18:50" ht="12" customHeight="1" x14ac:dyDescent="0.25">
      <c r="R989" s="140"/>
      <c r="S989" s="25"/>
      <c r="T989" s="25"/>
      <c r="U989" s="25"/>
      <c r="V989" s="25"/>
      <c r="W989" s="25"/>
      <c r="X989" s="25"/>
      <c r="Y989" s="25"/>
      <c r="Z989" s="25"/>
      <c r="AA989" s="25"/>
      <c r="AB989" s="25"/>
      <c r="AC989" s="25"/>
      <c r="AD989" s="25"/>
      <c r="AP989"/>
      <c r="AQ989"/>
      <c r="AX989"/>
    </row>
    <row r="990" spans="18:50" ht="12" customHeight="1" x14ac:dyDescent="0.25">
      <c r="R990" s="140"/>
      <c r="S990" s="25"/>
      <c r="T990" s="25"/>
      <c r="U990" s="25"/>
      <c r="V990" s="25"/>
      <c r="W990" s="25"/>
      <c r="X990" s="25"/>
      <c r="Y990" s="25"/>
      <c r="Z990" s="25"/>
      <c r="AA990" s="25"/>
      <c r="AB990" s="25"/>
      <c r="AC990" s="25"/>
      <c r="AD990" s="25"/>
      <c r="AP990"/>
      <c r="AQ990"/>
      <c r="AX990"/>
    </row>
    <row r="991" spans="18:50" ht="12" customHeight="1" x14ac:dyDescent="0.25">
      <c r="R991" s="140"/>
      <c r="S991" s="25"/>
      <c r="T991" s="25"/>
      <c r="U991" s="25"/>
      <c r="V991" s="25"/>
      <c r="W991" s="25"/>
      <c r="X991" s="25"/>
      <c r="Y991" s="25"/>
      <c r="Z991" s="25"/>
      <c r="AA991" s="25"/>
      <c r="AB991" s="25"/>
      <c r="AC991" s="25"/>
      <c r="AD991" s="25"/>
      <c r="AP991"/>
      <c r="AQ991"/>
      <c r="AX991"/>
    </row>
    <row r="992" spans="18:50" ht="12" customHeight="1" x14ac:dyDescent="0.25">
      <c r="R992" s="140"/>
      <c r="S992" s="25"/>
      <c r="T992" s="25"/>
      <c r="U992" s="25"/>
      <c r="V992" s="25"/>
      <c r="W992" s="25"/>
      <c r="X992" s="25"/>
      <c r="Y992" s="25"/>
      <c r="Z992" s="25"/>
      <c r="AA992" s="25"/>
      <c r="AB992" s="25"/>
      <c r="AC992" s="25"/>
      <c r="AD992" s="25"/>
      <c r="AP992"/>
      <c r="AQ992"/>
      <c r="AX992"/>
    </row>
    <row r="993" spans="18:50" ht="12" customHeight="1" x14ac:dyDescent="0.25">
      <c r="R993" s="140"/>
      <c r="S993" s="25"/>
      <c r="T993" s="25"/>
      <c r="U993" s="25"/>
      <c r="V993" s="25"/>
      <c r="W993" s="25"/>
      <c r="X993" s="25"/>
      <c r="Y993" s="25"/>
      <c r="Z993" s="25"/>
      <c r="AA993" s="25"/>
      <c r="AB993" s="25"/>
      <c r="AC993" s="25"/>
      <c r="AD993" s="25"/>
      <c r="AP993"/>
      <c r="AQ993"/>
      <c r="AX993"/>
    </row>
    <row r="994" spans="18:50" ht="12" customHeight="1" x14ac:dyDescent="0.25">
      <c r="R994" s="140"/>
      <c r="S994" s="25"/>
      <c r="T994" s="25"/>
      <c r="U994" s="25"/>
      <c r="V994" s="25"/>
      <c r="W994" s="25"/>
      <c r="X994" s="25"/>
      <c r="Y994" s="25"/>
      <c r="Z994" s="25"/>
      <c r="AA994" s="25"/>
      <c r="AB994" s="25"/>
      <c r="AC994" s="25"/>
      <c r="AD994" s="25"/>
      <c r="AP994"/>
      <c r="AQ994"/>
      <c r="AX994"/>
    </row>
    <row r="995" spans="18:50" ht="12" customHeight="1" x14ac:dyDescent="0.25">
      <c r="R995" s="140"/>
      <c r="S995" s="25"/>
      <c r="T995" s="25"/>
      <c r="U995" s="25"/>
      <c r="V995" s="25"/>
      <c r="W995" s="25"/>
      <c r="X995" s="25"/>
      <c r="Y995" s="25"/>
      <c r="Z995" s="25"/>
      <c r="AA995" s="25"/>
      <c r="AB995" s="25"/>
      <c r="AC995" s="25"/>
      <c r="AD995" s="25"/>
      <c r="AP995"/>
      <c r="AQ995"/>
      <c r="AX995"/>
    </row>
    <row r="996" spans="18:50" ht="12" customHeight="1" x14ac:dyDescent="0.25">
      <c r="R996" s="140"/>
      <c r="S996" s="25"/>
      <c r="T996" s="25"/>
      <c r="U996" s="25"/>
      <c r="V996" s="25"/>
      <c r="W996" s="25"/>
      <c r="X996" s="25"/>
      <c r="Y996" s="25"/>
      <c r="Z996" s="25"/>
      <c r="AA996" s="25"/>
      <c r="AB996" s="25"/>
      <c r="AC996" s="25"/>
      <c r="AD996" s="25"/>
      <c r="AP996"/>
      <c r="AQ996"/>
      <c r="AX996"/>
    </row>
    <row r="997" spans="18:50" ht="12" customHeight="1" x14ac:dyDescent="0.25">
      <c r="R997" s="140"/>
      <c r="S997" s="25"/>
      <c r="T997" s="25"/>
      <c r="U997" s="25"/>
      <c r="V997" s="25"/>
      <c r="W997" s="25"/>
      <c r="X997" s="25"/>
      <c r="Y997" s="25"/>
      <c r="Z997" s="25"/>
      <c r="AA997" s="25"/>
      <c r="AB997" s="25"/>
      <c r="AC997" s="25"/>
      <c r="AD997" s="25"/>
      <c r="AP997"/>
      <c r="AQ997"/>
      <c r="AX997"/>
    </row>
    <row r="998" spans="18:50" ht="12" customHeight="1" x14ac:dyDescent="0.25">
      <c r="R998" s="140"/>
      <c r="S998" s="25"/>
      <c r="T998" s="25"/>
      <c r="U998" s="25"/>
      <c r="V998" s="25"/>
      <c r="W998" s="25"/>
      <c r="X998" s="25"/>
      <c r="Y998" s="25"/>
      <c r="Z998" s="25"/>
      <c r="AA998" s="25"/>
      <c r="AB998" s="25"/>
      <c r="AC998" s="25"/>
      <c r="AD998" s="25"/>
      <c r="AP998"/>
      <c r="AQ998"/>
      <c r="AX998"/>
    </row>
    <row r="999" spans="18:50" ht="12" customHeight="1" x14ac:dyDescent="0.25">
      <c r="R999" s="140"/>
      <c r="S999" s="25"/>
      <c r="T999" s="25"/>
      <c r="U999" s="25"/>
      <c r="V999" s="25"/>
      <c r="W999" s="25"/>
      <c r="X999" s="25"/>
      <c r="Y999" s="25"/>
      <c r="Z999" s="25"/>
      <c r="AA999" s="25"/>
      <c r="AB999" s="25"/>
      <c r="AC999" s="25"/>
      <c r="AD999" s="25"/>
      <c r="AP999"/>
      <c r="AQ999"/>
      <c r="AX999"/>
    </row>
    <row r="1000" spans="18:50" ht="12" customHeight="1" x14ac:dyDescent="0.25">
      <c r="R1000" s="140"/>
      <c r="S1000" s="25"/>
      <c r="T1000" s="25"/>
      <c r="U1000" s="25"/>
      <c r="V1000" s="25"/>
      <c r="W1000" s="25"/>
      <c r="X1000" s="25"/>
      <c r="Y1000" s="25"/>
      <c r="Z1000" s="25"/>
      <c r="AA1000" s="25"/>
      <c r="AB1000" s="25"/>
      <c r="AC1000" s="25"/>
      <c r="AD1000" s="25"/>
      <c r="AP1000"/>
      <c r="AQ1000"/>
      <c r="AX1000"/>
    </row>
    <row r="1001" spans="18:50" ht="12" customHeight="1" x14ac:dyDescent="0.25">
      <c r="R1001" s="140"/>
      <c r="S1001" s="25"/>
      <c r="T1001" s="25"/>
      <c r="U1001" s="25"/>
      <c r="V1001" s="25"/>
      <c r="W1001" s="25"/>
      <c r="X1001" s="25"/>
      <c r="Y1001" s="25"/>
      <c r="Z1001" s="25"/>
      <c r="AA1001" s="25"/>
      <c r="AB1001" s="25"/>
      <c r="AC1001" s="25"/>
      <c r="AD1001" s="25"/>
      <c r="AP1001"/>
      <c r="AQ1001"/>
      <c r="AX1001"/>
    </row>
    <row r="1002" spans="18:50" ht="12" customHeight="1" x14ac:dyDescent="0.25">
      <c r="R1002" s="140"/>
      <c r="S1002" s="25"/>
      <c r="T1002" s="25"/>
      <c r="U1002" s="25"/>
      <c r="V1002" s="25"/>
      <c r="W1002" s="25"/>
      <c r="X1002" s="25"/>
      <c r="Y1002" s="25"/>
      <c r="Z1002" s="25"/>
      <c r="AA1002" s="25"/>
      <c r="AB1002" s="25"/>
      <c r="AC1002" s="25"/>
      <c r="AD1002" s="25"/>
      <c r="AP1002"/>
      <c r="AQ1002"/>
      <c r="AX1002"/>
    </row>
    <row r="1003" spans="18:50" ht="12" customHeight="1" x14ac:dyDescent="0.25">
      <c r="R1003" s="140"/>
      <c r="S1003" s="25"/>
      <c r="T1003" s="25"/>
      <c r="U1003" s="25"/>
      <c r="V1003" s="25"/>
      <c r="W1003" s="25"/>
      <c r="X1003" s="25"/>
      <c r="Y1003" s="25"/>
      <c r="Z1003" s="25"/>
      <c r="AA1003" s="25"/>
      <c r="AB1003" s="25"/>
      <c r="AC1003" s="25"/>
      <c r="AD1003" s="25"/>
      <c r="AP1003"/>
      <c r="AQ1003"/>
      <c r="AX1003"/>
    </row>
    <row r="1004" spans="18:50" ht="12" customHeight="1" x14ac:dyDescent="0.25">
      <c r="R1004" s="140"/>
      <c r="S1004" s="25"/>
      <c r="T1004" s="25"/>
      <c r="U1004" s="25"/>
      <c r="V1004" s="25"/>
      <c r="W1004" s="25"/>
      <c r="X1004" s="25"/>
      <c r="Y1004" s="25"/>
      <c r="Z1004" s="25"/>
      <c r="AA1004" s="25"/>
      <c r="AB1004" s="25"/>
      <c r="AC1004" s="25"/>
      <c r="AD1004" s="25"/>
      <c r="AP1004"/>
      <c r="AQ1004"/>
      <c r="AX1004"/>
    </row>
    <row r="1005" spans="18:50" ht="12" customHeight="1" x14ac:dyDescent="0.25">
      <c r="R1005" s="140"/>
      <c r="S1005" s="25"/>
      <c r="T1005" s="25"/>
      <c r="U1005" s="25"/>
      <c r="V1005" s="25"/>
      <c r="W1005" s="25"/>
      <c r="X1005" s="25"/>
      <c r="Y1005" s="25"/>
      <c r="Z1005" s="25"/>
      <c r="AA1005" s="25"/>
      <c r="AB1005" s="25"/>
      <c r="AC1005" s="25"/>
      <c r="AD1005" s="25"/>
      <c r="AP1005"/>
      <c r="AQ1005"/>
      <c r="AX1005"/>
    </row>
    <row r="1006" spans="18:50" ht="12" customHeight="1" x14ac:dyDescent="0.25">
      <c r="R1006" s="140"/>
      <c r="S1006" s="25"/>
      <c r="T1006" s="25"/>
      <c r="U1006" s="25"/>
      <c r="V1006" s="25"/>
      <c r="W1006" s="25"/>
      <c r="X1006" s="25"/>
      <c r="Y1006" s="25"/>
      <c r="Z1006" s="25"/>
      <c r="AA1006" s="25"/>
      <c r="AB1006" s="25"/>
      <c r="AC1006" s="25"/>
      <c r="AD1006" s="25"/>
      <c r="AP1006"/>
      <c r="AQ1006"/>
      <c r="AX1006"/>
    </row>
    <row r="1007" spans="18:50" ht="12" customHeight="1" x14ac:dyDescent="0.25">
      <c r="R1007" s="140"/>
      <c r="S1007" s="25"/>
      <c r="T1007" s="25"/>
      <c r="U1007" s="25"/>
      <c r="V1007" s="25"/>
      <c r="W1007" s="25"/>
      <c r="X1007" s="25"/>
      <c r="Y1007" s="25"/>
      <c r="Z1007" s="25"/>
      <c r="AA1007" s="25"/>
      <c r="AB1007" s="25"/>
      <c r="AC1007" s="25"/>
      <c r="AD1007" s="25"/>
      <c r="AP1007"/>
      <c r="AQ1007"/>
      <c r="AX1007"/>
    </row>
    <row r="1008" spans="18:50" ht="12" customHeight="1" x14ac:dyDescent="0.25">
      <c r="R1008" s="140"/>
      <c r="S1008" s="25"/>
      <c r="T1008" s="25"/>
      <c r="U1008" s="25"/>
      <c r="V1008" s="25"/>
      <c r="W1008" s="25"/>
      <c r="X1008" s="25"/>
      <c r="Y1008" s="25"/>
      <c r="Z1008" s="25"/>
      <c r="AA1008" s="25"/>
      <c r="AB1008" s="25"/>
      <c r="AC1008" s="25"/>
      <c r="AD1008" s="25"/>
      <c r="AP1008"/>
      <c r="AQ1008"/>
      <c r="AX1008"/>
    </row>
    <row r="1009" spans="18:50" ht="12" customHeight="1" x14ac:dyDescent="0.25">
      <c r="R1009" s="140"/>
      <c r="S1009" s="25"/>
      <c r="T1009" s="25"/>
      <c r="U1009" s="25"/>
      <c r="V1009" s="25"/>
      <c r="W1009" s="25"/>
      <c r="X1009" s="25"/>
      <c r="Y1009" s="25"/>
      <c r="Z1009" s="25"/>
      <c r="AA1009" s="25"/>
      <c r="AB1009" s="25"/>
      <c r="AC1009" s="25"/>
      <c r="AD1009" s="25"/>
      <c r="AP1009"/>
      <c r="AQ1009"/>
      <c r="AX1009"/>
    </row>
    <row r="1010" spans="18:50" ht="12" customHeight="1" x14ac:dyDescent="0.25">
      <c r="R1010" s="140"/>
      <c r="S1010" s="25"/>
      <c r="T1010" s="25"/>
      <c r="U1010" s="25"/>
      <c r="V1010" s="25"/>
      <c r="W1010" s="25"/>
      <c r="X1010" s="25"/>
      <c r="Y1010" s="25"/>
      <c r="Z1010" s="25"/>
      <c r="AA1010" s="25"/>
      <c r="AB1010" s="25"/>
      <c r="AC1010" s="25"/>
      <c r="AD1010" s="25"/>
      <c r="AP1010"/>
      <c r="AQ1010"/>
      <c r="AX1010"/>
    </row>
    <row r="1011" spans="18:50" ht="12" customHeight="1" x14ac:dyDescent="0.25">
      <c r="R1011" s="140"/>
      <c r="S1011" s="25"/>
      <c r="T1011" s="25"/>
      <c r="U1011" s="25"/>
      <c r="V1011" s="25"/>
      <c r="W1011" s="25"/>
      <c r="X1011" s="25"/>
      <c r="Y1011" s="25"/>
      <c r="Z1011" s="25"/>
      <c r="AA1011" s="25"/>
      <c r="AB1011" s="25"/>
      <c r="AC1011" s="25"/>
      <c r="AD1011" s="25"/>
      <c r="AP1011"/>
      <c r="AQ1011"/>
      <c r="AX1011"/>
    </row>
    <row r="1012" spans="18:50" ht="12" customHeight="1" x14ac:dyDescent="0.25">
      <c r="R1012" s="140"/>
      <c r="S1012" s="25"/>
      <c r="T1012" s="25"/>
      <c r="U1012" s="25"/>
      <c r="V1012" s="25"/>
      <c r="W1012" s="25"/>
      <c r="X1012" s="25"/>
      <c r="Y1012" s="25"/>
      <c r="Z1012" s="25"/>
      <c r="AA1012" s="25"/>
      <c r="AB1012" s="25"/>
      <c r="AC1012" s="25"/>
      <c r="AD1012" s="25"/>
      <c r="AP1012"/>
      <c r="AQ1012"/>
      <c r="AX1012"/>
    </row>
    <row r="1013" spans="18:50" ht="12" customHeight="1" x14ac:dyDescent="0.25">
      <c r="R1013" s="140"/>
      <c r="S1013" s="25"/>
      <c r="T1013" s="25"/>
      <c r="U1013" s="25"/>
      <c r="V1013" s="25"/>
      <c r="W1013" s="25"/>
      <c r="X1013" s="25"/>
      <c r="Y1013" s="25"/>
      <c r="Z1013" s="25"/>
      <c r="AA1013" s="25"/>
      <c r="AB1013" s="25"/>
      <c r="AC1013" s="25"/>
      <c r="AD1013" s="25"/>
      <c r="AP1013"/>
      <c r="AQ1013"/>
      <c r="AX1013"/>
    </row>
    <row r="1014" spans="18:50" ht="12" customHeight="1" x14ac:dyDescent="0.25">
      <c r="R1014" s="140"/>
      <c r="S1014" s="25"/>
      <c r="T1014" s="25"/>
      <c r="U1014" s="25"/>
      <c r="V1014" s="25"/>
      <c r="W1014" s="25"/>
      <c r="X1014" s="25"/>
      <c r="Y1014" s="25"/>
      <c r="Z1014" s="25"/>
      <c r="AA1014" s="25"/>
      <c r="AB1014" s="25"/>
      <c r="AC1014" s="25"/>
      <c r="AD1014" s="25"/>
      <c r="AP1014"/>
      <c r="AQ1014"/>
      <c r="AX1014"/>
    </row>
    <row r="1015" spans="18:50" ht="12" customHeight="1" x14ac:dyDescent="0.25">
      <c r="R1015" s="140"/>
      <c r="S1015" s="25"/>
      <c r="T1015" s="25"/>
      <c r="U1015" s="25"/>
      <c r="V1015" s="25"/>
      <c r="W1015" s="25"/>
      <c r="X1015" s="25"/>
      <c r="Y1015" s="25"/>
      <c r="Z1015" s="25"/>
      <c r="AA1015" s="25"/>
      <c r="AB1015" s="25"/>
      <c r="AC1015" s="25"/>
      <c r="AD1015" s="25"/>
      <c r="AP1015"/>
      <c r="AQ1015"/>
      <c r="AX1015"/>
    </row>
    <row r="1016" spans="18:50" ht="12" customHeight="1" x14ac:dyDescent="0.25">
      <c r="R1016" s="140"/>
      <c r="S1016" s="25"/>
      <c r="T1016" s="25"/>
      <c r="U1016" s="25"/>
      <c r="V1016" s="25"/>
      <c r="W1016" s="25"/>
      <c r="X1016" s="25"/>
      <c r="Y1016" s="25"/>
      <c r="Z1016" s="25"/>
      <c r="AA1016" s="25"/>
      <c r="AB1016" s="25"/>
      <c r="AC1016" s="25"/>
      <c r="AD1016" s="25"/>
      <c r="AP1016"/>
      <c r="AQ1016"/>
      <c r="AX1016"/>
    </row>
    <row r="1017" spans="18:50" ht="12" customHeight="1" x14ac:dyDescent="0.25">
      <c r="R1017" s="140"/>
      <c r="S1017" s="25"/>
      <c r="T1017" s="25"/>
      <c r="U1017" s="25"/>
      <c r="V1017" s="25"/>
      <c r="W1017" s="25"/>
      <c r="X1017" s="25"/>
      <c r="Y1017" s="25"/>
      <c r="Z1017" s="25"/>
      <c r="AA1017" s="25"/>
      <c r="AB1017" s="25"/>
      <c r="AC1017" s="25"/>
      <c r="AD1017" s="25"/>
      <c r="AP1017"/>
      <c r="AQ1017"/>
      <c r="AX1017"/>
    </row>
    <row r="1018" spans="18:50" ht="12" customHeight="1" x14ac:dyDescent="0.25">
      <c r="R1018" s="140"/>
      <c r="S1018" s="25"/>
      <c r="T1018" s="25"/>
      <c r="U1018" s="25"/>
      <c r="V1018" s="25"/>
      <c r="W1018" s="25"/>
      <c r="X1018" s="25"/>
      <c r="Y1018" s="25"/>
      <c r="Z1018" s="25"/>
      <c r="AA1018" s="25"/>
      <c r="AB1018" s="25"/>
      <c r="AC1018" s="25"/>
      <c r="AD1018" s="25"/>
      <c r="AP1018"/>
      <c r="AQ1018"/>
      <c r="AX1018"/>
    </row>
    <row r="1019" spans="18:50" ht="12" customHeight="1" x14ac:dyDescent="0.25">
      <c r="R1019" s="140"/>
      <c r="S1019" s="25"/>
      <c r="T1019" s="25"/>
      <c r="U1019" s="25"/>
      <c r="V1019" s="25"/>
      <c r="W1019" s="25"/>
      <c r="X1019" s="25"/>
      <c r="Y1019" s="25"/>
      <c r="Z1019" s="25"/>
      <c r="AA1019" s="25"/>
      <c r="AB1019" s="25"/>
      <c r="AC1019" s="25"/>
      <c r="AD1019" s="25"/>
      <c r="AP1019"/>
      <c r="AQ1019"/>
      <c r="AX1019"/>
    </row>
    <row r="1020" spans="18:50" ht="12" customHeight="1" x14ac:dyDescent="0.25">
      <c r="R1020" s="140"/>
      <c r="S1020" s="25"/>
      <c r="T1020" s="25"/>
      <c r="U1020" s="25"/>
      <c r="V1020" s="25"/>
      <c r="W1020" s="25"/>
      <c r="X1020" s="25"/>
      <c r="Y1020" s="25"/>
      <c r="Z1020" s="25"/>
      <c r="AA1020" s="25"/>
      <c r="AB1020" s="25"/>
      <c r="AC1020" s="25"/>
      <c r="AD1020" s="25"/>
      <c r="AP1020"/>
      <c r="AQ1020"/>
      <c r="AX1020"/>
    </row>
    <row r="1021" spans="18:50" ht="12" customHeight="1" x14ac:dyDescent="0.25">
      <c r="R1021" s="140"/>
      <c r="S1021" s="25"/>
      <c r="T1021" s="25"/>
      <c r="U1021" s="25"/>
      <c r="V1021" s="25"/>
      <c r="W1021" s="25"/>
      <c r="X1021" s="25"/>
      <c r="Y1021" s="25"/>
      <c r="Z1021" s="25"/>
      <c r="AA1021" s="25"/>
      <c r="AB1021" s="25"/>
      <c r="AC1021" s="25"/>
      <c r="AD1021" s="25"/>
      <c r="AP1021"/>
      <c r="AQ1021"/>
      <c r="AX1021"/>
    </row>
    <row r="1022" spans="18:50" ht="12" customHeight="1" x14ac:dyDescent="0.25">
      <c r="R1022" s="140"/>
      <c r="S1022" s="25"/>
      <c r="T1022" s="25"/>
      <c r="U1022" s="25"/>
      <c r="V1022" s="25"/>
      <c r="W1022" s="25"/>
      <c r="X1022" s="25"/>
      <c r="Y1022" s="25"/>
      <c r="Z1022" s="25"/>
      <c r="AA1022" s="25"/>
      <c r="AB1022" s="25"/>
      <c r="AC1022" s="25"/>
      <c r="AD1022" s="25"/>
      <c r="AP1022"/>
      <c r="AQ1022"/>
      <c r="AX1022"/>
    </row>
    <row r="1023" spans="18:50" ht="12" customHeight="1" x14ac:dyDescent="0.25">
      <c r="R1023" s="140"/>
      <c r="S1023" s="25"/>
      <c r="T1023" s="25"/>
      <c r="U1023" s="25"/>
      <c r="V1023" s="25"/>
      <c r="W1023" s="25"/>
      <c r="X1023" s="25"/>
      <c r="Y1023" s="25"/>
      <c r="Z1023" s="25"/>
      <c r="AA1023" s="25"/>
      <c r="AB1023" s="25"/>
      <c r="AC1023" s="25"/>
      <c r="AD1023" s="25"/>
      <c r="AP1023"/>
      <c r="AQ1023"/>
      <c r="AX1023"/>
    </row>
    <row r="1024" spans="18:50" ht="12" customHeight="1" x14ac:dyDescent="0.25">
      <c r="R1024" s="140"/>
      <c r="S1024" s="25"/>
      <c r="T1024" s="25"/>
      <c r="U1024" s="25"/>
      <c r="V1024" s="25"/>
      <c r="W1024" s="25"/>
      <c r="X1024" s="25"/>
      <c r="Y1024" s="25"/>
      <c r="Z1024" s="25"/>
      <c r="AA1024" s="25"/>
      <c r="AB1024" s="25"/>
      <c r="AC1024" s="25"/>
      <c r="AD1024" s="25"/>
      <c r="AP1024"/>
      <c r="AQ1024"/>
      <c r="AX1024"/>
    </row>
    <row r="1025" spans="18:50" ht="12" customHeight="1" x14ac:dyDescent="0.25">
      <c r="R1025" s="140"/>
      <c r="S1025" s="25"/>
      <c r="T1025" s="25"/>
      <c r="U1025" s="25"/>
      <c r="V1025" s="25"/>
      <c r="W1025" s="25"/>
      <c r="X1025" s="25"/>
      <c r="Y1025" s="25"/>
      <c r="Z1025" s="25"/>
      <c r="AA1025" s="25"/>
      <c r="AB1025" s="25"/>
      <c r="AC1025" s="25"/>
      <c r="AD1025" s="25"/>
      <c r="AP1025"/>
      <c r="AQ1025"/>
      <c r="AX1025"/>
    </row>
    <row r="1026" spans="18:50" ht="12" customHeight="1" x14ac:dyDescent="0.25">
      <c r="R1026" s="140"/>
      <c r="S1026" s="25"/>
      <c r="T1026" s="25"/>
      <c r="U1026" s="25"/>
      <c r="V1026" s="25"/>
      <c r="W1026" s="25"/>
      <c r="X1026" s="25"/>
      <c r="Y1026" s="25"/>
      <c r="Z1026" s="25"/>
      <c r="AA1026" s="25"/>
      <c r="AB1026" s="25"/>
      <c r="AC1026" s="25"/>
      <c r="AD1026" s="25"/>
      <c r="AP1026"/>
      <c r="AQ1026"/>
      <c r="AX1026"/>
    </row>
    <row r="1027" spans="18:50" ht="12" customHeight="1" x14ac:dyDescent="0.25">
      <c r="R1027" s="140"/>
      <c r="S1027" s="25"/>
      <c r="T1027" s="25"/>
      <c r="U1027" s="25"/>
      <c r="V1027" s="25"/>
      <c r="W1027" s="25"/>
      <c r="X1027" s="25"/>
      <c r="Y1027" s="25"/>
      <c r="Z1027" s="25"/>
      <c r="AA1027" s="25"/>
      <c r="AB1027" s="25"/>
      <c r="AC1027" s="25"/>
      <c r="AD1027" s="25"/>
      <c r="AP1027"/>
      <c r="AQ1027"/>
      <c r="AX1027"/>
    </row>
    <row r="1028" spans="18:50" ht="12" customHeight="1" x14ac:dyDescent="0.25">
      <c r="R1028" s="140"/>
      <c r="S1028" s="25"/>
      <c r="T1028" s="25"/>
      <c r="U1028" s="25"/>
      <c r="V1028" s="25"/>
      <c r="W1028" s="25"/>
      <c r="X1028" s="25"/>
      <c r="Y1028" s="25"/>
      <c r="Z1028" s="25"/>
      <c r="AA1028" s="25"/>
      <c r="AB1028" s="25"/>
      <c r="AC1028" s="25"/>
      <c r="AD1028" s="25"/>
      <c r="AP1028"/>
      <c r="AQ1028"/>
      <c r="AX1028"/>
    </row>
    <row r="1029" spans="18:50" ht="12" customHeight="1" x14ac:dyDescent="0.25">
      <c r="R1029" s="140"/>
      <c r="S1029" s="25"/>
      <c r="T1029" s="25"/>
      <c r="U1029" s="25"/>
      <c r="V1029" s="25"/>
      <c r="W1029" s="25"/>
      <c r="X1029" s="25"/>
      <c r="Y1029" s="25"/>
      <c r="Z1029" s="25"/>
      <c r="AA1029" s="25"/>
      <c r="AB1029" s="25"/>
      <c r="AC1029" s="25"/>
      <c r="AD1029" s="25"/>
      <c r="AP1029"/>
      <c r="AQ1029"/>
      <c r="AX1029"/>
    </row>
    <row r="1030" spans="18:50" ht="12" customHeight="1" x14ac:dyDescent="0.25">
      <c r="R1030" s="140"/>
      <c r="S1030" s="25"/>
      <c r="T1030" s="25"/>
      <c r="U1030" s="25"/>
      <c r="V1030" s="25"/>
      <c r="W1030" s="25"/>
      <c r="X1030" s="25"/>
      <c r="Y1030" s="25"/>
      <c r="Z1030" s="25"/>
      <c r="AA1030" s="25"/>
      <c r="AB1030" s="25"/>
      <c r="AC1030" s="25"/>
      <c r="AD1030" s="25"/>
      <c r="AP1030"/>
      <c r="AQ1030"/>
      <c r="AX1030"/>
    </row>
    <row r="1031" spans="18:50" ht="12" customHeight="1" x14ac:dyDescent="0.25">
      <c r="R1031" s="140"/>
      <c r="S1031" s="25"/>
      <c r="T1031" s="25"/>
      <c r="U1031" s="25"/>
      <c r="V1031" s="25"/>
      <c r="W1031" s="25"/>
      <c r="X1031" s="25"/>
      <c r="Y1031" s="25"/>
      <c r="Z1031" s="25"/>
      <c r="AA1031" s="25"/>
      <c r="AB1031" s="25"/>
      <c r="AC1031" s="25"/>
      <c r="AD1031" s="25"/>
      <c r="AP1031"/>
      <c r="AQ1031"/>
      <c r="AX1031"/>
    </row>
    <row r="1032" spans="18:50" ht="12" customHeight="1" x14ac:dyDescent="0.25">
      <c r="R1032" s="140"/>
      <c r="S1032" s="25"/>
      <c r="T1032" s="25"/>
      <c r="U1032" s="25"/>
      <c r="V1032" s="25"/>
      <c r="W1032" s="25"/>
      <c r="X1032" s="25"/>
      <c r="Y1032" s="25"/>
      <c r="Z1032" s="25"/>
      <c r="AA1032" s="25"/>
      <c r="AB1032" s="25"/>
      <c r="AC1032" s="25"/>
      <c r="AD1032" s="25"/>
      <c r="AP1032"/>
      <c r="AQ1032"/>
      <c r="AX1032"/>
    </row>
    <row r="1033" spans="18:50" ht="12" customHeight="1" x14ac:dyDescent="0.25">
      <c r="R1033" s="140"/>
      <c r="S1033" s="25"/>
      <c r="T1033" s="25"/>
      <c r="U1033" s="25"/>
      <c r="V1033" s="25"/>
      <c r="W1033" s="25"/>
      <c r="X1033" s="25"/>
      <c r="Y1033" s="25"/>
      <c r="Z1033" s="25"/>
      <c r="AA1033" s="25"/>
      <c r="AB1033" s="25"/>
      <c r="AC1033" s="25"/>
      <c r="AD1033" s="25"/>
      <c r="AP1033"/>
      <c r="AQ1033"/>
      <c r="AX1033"/>
    </row>
    <row r="1034" spans="18:50" ht="12" customHeight="1" x14ac:dyDescent="0.25">
      <c r="R1034" s="140"/>
      <c r="S1034" s="25"/>
      <c r="T1034" s="25"/>
      <c r="U1034" s="25"/>
      <c r="V1034" s="25"/>
      <c r="W1034" s="25"/>
      <c r="X1034" s="25"/>
      <c r="Y1034" s="25"/>
      <c r="Z1034" s="25"/>
      <c r="AA1034" s="25"/>
      <c r="AB1034" s="25"/>
      <c r="AC1034" s="25"/>
      <c r="AD1034" s="25"/>
      <c r="AP1034"/>
      <c r="AQ1034"/>
      <c r="AX1034"/>
    </row>
    <row r="1035" spans="18:50" ht="12" customHeight="1" x14ac:dyDescent="0.25">
      <c r="R1035" s="140"/>
      <c r="S1035" s="25"/>
      <c r="T1035" s="25"/>
      <c r="U1035" s="25"/>
      <c r="V1035" s="25"/>
      <c r="W1035" s="25"/>
      <c r="X1035" s="25"/>
      <c r="Y1035" s="25"/>
      <c r="Z1035" s="25"/>
      <c r="AA1035" s="25"/>
      <c r="AB1035" s="25"/>
      <c r="AC1035" s="25"/>
      <c r="AD1035" s="25"/>
      <c r="AP1035"/>
      <c r="AQ1035"/>
      <c r="AX1035"/>
    </row>
    <row r="1036" spans="18:50" ht="12" customHeight="1" x14ac:dyDescent="0.25">
      <c r="R1036" s="140"/>
      <c r="S1036" s="25"/>
      <c r="T1036" s="25"/>
      <c r="U1036" s="25"/>
      <c r="V1036" s="25"/>
      <c r="W1036" s="25"/>
      <c r="X1036" s="25"/>
      <c r="Y1036" s="25"/>
      <c r="Z1036" s="25"/>
      <c r="AA1036" s="25"/>
      <c r="AB1036" s="25"/>
      <c r="AC1036" s="25"/>
      <c r="AD1036" s="25"/>
      <c r="AP1036"/>
      <c r="AQ1036"/>
      <c r="AX1036"/>
    </row>
    <row r="1037" spans="18:50" ht="12" customHeight="1" x14ac:dyDescent="0.25">
      <c r="R1037" s="140"/>
      <c r="S1037" s="25"/>
      <c r="T1037" s="25"/>
      <c r="U1037" s="25"/>
      <c r="V1037" s="25"/>
      <c r="W1037" s="25"/>
      <c r="X1037" s="25"/>
      <c r="Y1037" s="25"/>
      <c r="Z1037" s="25"/>
      <c r="AA1037" s="25"/>
      <c r="AB1037" s="25"/>
      <c r="AC1037" s="25"/>
      <c r="AD1037" s="25"/>
      <c r="AP1037"/>
      <c r="AQ1037"/>
      <c r="AX1037"/>
    </row>
    <row r="1038" spans="18:50" ht="12" customHeight="1" x14ac:dyDescent="0.25">
      <c r="R1038" s="140"/>
      <c r="S1038" s="25"/>
      <c r="T1038" s="25"/>
      <c r="U1038" s="25"/>
      <c r="V1038" s="25"/>
      <c r="W1038" s="25"/>
      <c r="X1038" s="25"/>
      <c r="Y1038" s="25"/>
      <c r="Z1038" s="25"/>
      <c r="AA1038" s="25"/>
      <c r="AB1038" s="25"/>
      <c r="AC1038" s="25"/>
      <c r="AD1038" s="25"/>
      <c r="AP1038"/>
      <c r="AQ1038"/>
      <c r="AX1038"/>
    </row>
    <row r="1039" spans="18:50" ht="12" customHeight="1" x14ac:dyDescent="0.25">
      <c r="R1039" s="140"/>
      <c r="S1039" s="25"/>
      <c r="T1039" s="25"/>
      <c r="U1039" s="25"/>
      <c r="V1039" s="25"/>
      <c r="W1039" s="25"/>
      <c r="X1039" s="25"/>
      <c r="Y1039" s="25"/>
      <c r="Z1039" s="25"/>
      <c r="AA1039" s="25"/>
      <c r="AB1039" s="25"/>
      <c r="AC1039" s="25"/>
      <c r="AD1039" s="25"/>
      <c r="AP1039"/>
      <c r="AQ1039"/>
      <c r="AX1039"/>
    </row>
    <row r="1040" spans="18:50" ht="12" customHeight="1" x14ac:dyDescent="0.25">
      <c r="R1040" s="140"/>
      <c r="S1040" s="25"/>
      <c r="T1040" s="25"/>
      <c r="U1040" s="25"/>
      <c r="V1040" s="25"/>
      <c r="W1040" s="25"/>
      <c r="X1040" s="25"/>
      <c r="Y1040" s="25"/>
      <c r="Z1040" s="25"/>
      <c r="AA1040" s="25"/>
      <c r="AB1040" s="25"/>
      <c r="AC1040" s="25"/>
      <c r="AD1040" s="25"/>
      <c r="AP1040"/>
      <c r="AQ1040"/>
      <c r="AX1040"/>
    </row>
    <row r="1041" spans="18:50" ht="12" customHeight="1" x14ac:dyDescent="0.25">
      <c r="R1041" s="140"/>
      <c r="S1041" s="25"/>
      <c r="T1041" s="25"/>
      <c r="U1041" s="25"/>
      <c r="V1041" s="25"/>
      <c r="W1041" s="25"/>
      <c r="X1041" s="25"/>
      <c r="Y1041" s="25"/>
      <c r="Z1041" s="25"/>
      <c r="AA1041" s="25"/>
      <c r="AB1041" s="25"/>
      <c r="AC1041" s="25"/>
      <c r="AD1041" s="25"/>
      <c r="AP1041"/>
      <c r="AQ1041"/>
      <c r="AX1041"/>
    </row>
    <row r="1042" spans="18:50" ht="12" customHeight="1" x14ac:dyDescent="0.25">
      <c r="R1042" s="140"/>
      <c r="S1042" s="25"/>
      <c r="T1042" s="25"/>
      <c r="U1042" s="25"/>
      <c r="V1042" s="25"/>
      <c r="W1042" s="25"/>
      <c r="X1042" s="25"/>
      <c r="Y1042" s="25"/>
      <c r="Z1042" s="25"/>
      <c r="AA1042" s="25"/>
      <c r="AB1042" s="25"/>
      <c r="AC1042" s="25"/>
      <c r="AD1042" s="25"/>
      <c r="AP1042"/>
      <c r="AQ1042"/>
      <c r="AX1042"/>
    </row>
    <row r="1043" spans="18:50" ht="12" customHeight="1" x14ac:dyDescent="0.25">
      <c r="R1043" s="140"/>
      <c r="S1043" s="25"/>
      <c r="T1043" s="25"/>
      <c r="U1043" s="25"/>
      <c r="V1043" s="25"/>
      <c r="W1043" s="25"/>
      <c r="X1043" s="25"/>
      <c r="Y1043" s="25"/>
      <c r="Z1043" s="25"/>
      <c r="AA1043" s="25"/>
      <c r="AB1043" s="25"/>
      <c r="AC1043" s="25"/>
      <c r="AD1043" s="25"/>
      <c r="AP1043"/>
      <c r="AQ1043"/>
      <c r="AX1043"/>
    </row>
    <row r="1044" spans="18:50" ht="12" customHeight="1" x14ac:dyDescent="0.25">
      <c r="R1044" s="140"/>
      <c r="S1044" s="25"/>
      <c r="T1044" s="25"/>
      <c r="U1044" s="25"/>
      <c r="V1044" s="25"/>
      <c r="W1044" s="25"/>
      <c r="X1044" s="25"/>
      <c r="Y1044" s="25"/>
      <c r="Z1044" s="25"/>
      <c r="AA1044" s="25"/>
      <c r="AB1044" s="25"/>
      <c r="AC1044" s="25"/>
      <c r="AD1044" s="25"/>
      <c r="AP1044"/>
      <c r="AQ1044"/>
      <c r="AX1044"/>
    </row>
    <row r="1045" spans="18:50" ht="12" customHeight="1" x14ac:dyDescent="0.25">
      <c r="R1045" s="140"/>
      <c r="S1045" s="25"/>
      <c r="T1045" s="25"/>
      <c r="U1045" s="25"/>
      <c r="V1045" s="25"/>
      <c r="W1045" s="25"/>
      <c r="X1045" s="25"/>
      <c r="Y1045" s="25"/>
      <c r="Z1045" s="25"/>
      <c r="AA1045" s="25"/>
      <c r="AB1045" s="25"/>
      <c r="AC1045" s="25"/>
      <c r="AD1045" s="25"/>
      <c r="AP1045"/>
      <c r="AQ1045"/>
      <c r="AX1045"/>
    </row>
    <row r="1046" spans="18:50" ht="12" customHeight="1" x14ac:dyDescent="0.25">
      <c r="R1046" s="140"/>
      <c r="S1046" s="25"/>
      <c r="T1046" s="25"/>
      <c r="U1046" s="25"/>
      <c r="V1046" s="25"/>
      <c r="W1046" s="25"/>
      <c r="X1046" s="25"/>
      <c r="Y1046" s="25"/>
      <c r="Z1046" s="25"/>
      <c r="AA1046" s="25"/>
      <c r="AB1046" s="25"/>
      <c r="AC1046" s="25"/>
      <c r="AD1046" s="25"/>
      <c r="AP1046"/>
      <c r="AQ1046"/>
      <c r="AX1046"/>
    </row>
    <row r="1047" spans="18:50" ht="12" customHeight="1" x14ac:dyDescent="0.25">
      <c r="R1047" s="140"/>
      <c r="S1047" s="25"/>
      <c r="T1047" s="25"/>
      <c r="U1047" s="25"/>
      <c r="V1047" s="25"/>
      <c r="W1047" s="25"/>
      <c r="X1047" s="25"/>
      <c r="Y1047" s="25"/>
      <c r="Z1047" s="25"/>
      <c r="AA1047" s="25"/>
      <c r="AB1047" s="25"/>
      <c r="AC1047" s="25"/>
      <c r="AD1047" s="25"/>
      <c r="AP1047"/>
      <c r="AQ1047"/>
      <c r="AX1047"/>
    </row>
    <row r="1048" spans="18:50" ht="12" customHeight="1" x14ac:dyDescent="0.25">
      <c r="R1048" s="140"/>
      <c r="S1048" s="25"/>
      <c r="T1048" s="25"/>
      <c r="U1048" s="25"/>
      <c r="V1048" s="25"/>
      <c r="W1048" s="25"/>
      <c r="X1048" s="25"/>
      <c r="Y1048" s="25"/>
      <c r="Z1048" s="25"/>
      <c r="AA1048" s="25"/>
      <c r="AB1048" s="25"/>
      <c r="AC1048" s="25"/>
      <c r="AD1048" s="25"/>
      <c r="AP1048"/>
      <c r="AQ1048"/>
      <c r="AX1048"/>
    </row>
    <row r="1049" spans="18:50" ht="12" customHeight="1" x14ac:dyDescent="0.25">
      <c r="R1049" s="140"/>
      <c r="S1049" s="25"/>
      <c r="T1049" s="25"/>
      <c r="U1049" s="25"/>
      <c r="V1049" s="25"/>
      <c r="W1049" s="25"/>
      <c r="X1049" s="25"/>
      <c r="Y1049" s="25"/>
      <c r="Z1049" s="25"/>
      <c r="AA1049" s="25"/>
      <c r="AB1049" s="25"/>
      <c r="AC1049" s="25"/>
      <c r="AD1049" s="25"/>
      <c r="AP1049"/>
      <c r="AQ1049"/>
      <c r="AX1049"/>
    </row>
    <row r="1050" spans="18:50" ht="12" customHeight="1" x14ac:dyDescent="0.25">
      <c r="R1050" s="140"/>
      <c r="S1050" s="25"/>
      <c r="T1050" s="25"/>
      <c r="U1050" s="25"/>
      <c r="V1050" s="25"/>
      <c r="W1050" s="25"/>
      <c r="X1050" s="25"/>
      <c r="Y1050" s="25"/>
      <c r="Z1050" s="25"/>
      <c r="AA1050" s="25"/>
      <c r="AB1050" s="25"/>
      <c r="AC1050" s="25"/>
      <c r="AD1050" s="25"/>
      <c r="AP1050"/>
      <c r="AQ1050"/>
      <c r="AX1050"/>
    </row>
    <row r="1051" spans="18:50" ht="12" customHeight="1" x14ac:dyDescent="0.25">
      <c r="R1051" s="140"/>
      <c r="S1051" s="25"/>
      <c r="T1051" s="25"/>
      <c r="U1051" s="25"/>
      <c r="V1051" s="25"/>
      <c r="W1051" s="25"/>
      <c r="X1051" s="25"/>
      <c r="Y1051" s="25"/>
      <c r="Z1051" s="25"/>
      <c r="AA1051" s="25"/>
      <c r="AB1051" s="25"/>
      <c r="AC1051" s="25"/>
      <c r="AD1051" s="25"/>
      <c r="AP1051"/>
      <c r="AQ1051"/>
      <c r="AX1051"/>
    </row>
    <row r="1052" spans="18:50" ht="12" customHeight="1" x14ac:dyDescent="0.25">
      <c r="R1052" s="140"/>
      <c r="S1052" s="25"/>
      <c r="T1052" s="25"/>
      <c r="U1052" s="25"/>
      <c r="V1052" s="25"/>
      <c r="W1052" s="25"/>
      <c r="X1052" s="25"/>
      <c r="Y1052" s="25"/>
      <c r="Z1052" s="25"/>
      <c r="AA1052" s="25"/>
      <c r="AB1052" s="25"/>
      <c r="AC1052" s="25"/>
      <c r="AD1052" s="25"/>
      <c r="AP1052"/>
      <c r="AQ1052"/>
      <c r="AX1052"/>
    </row>
    <row r="1053" spans="18:50" ht="12" customHeight="1" x14ac:dyDescent="0.25">
      <c r="R1053" s="140"/>
      <c r="S1053" s="25"/>
      <c r="T1053" s="25"/>
      <c r="U1053" s="25"/>
      <c r="V1053" s="25"/>
      <c r="W1053" s="25"/>
      <c r="X1053" s="25"/>
      <c r="Y1053" s="25"/>
      <c r="Z1053" s="25"/>
      <c r="AA1053" s="25"/>
      <c r="AB1053" s="25"/>
      <c r="AC1053" s="25"/>
      <c r="AD1053" s="25"/>
      <c r="AP1053"/>
      <c r="AQ1053"/>
      <c r="AX1053"/>
    </row>
    <row r="1054" spans="18:50" ht="12" customHeight="1" x14ac:dyDescent="0.25">
      <c r="R1054" s="140"/>
      <c r="S1054" s="25"/>
      <c r="T1054" s="25"/>
      <c r="U1054" s="25"/>
      <c r="V1054" s="25"/>
      <c r="W1054" s="25"/>
      <c r="X1054" s="25"/>
      <c r="Y1054" s="25"/>
      <c r="Z1054" s="25"/>
      <c r="AA1054" s="25"/>
      <c r="AB1054" s="25"/>
      <c r="AC1054" s="25"/>
      <c r="AD1054" s="25"/>
      <c r="AP1054"/>
      <c r="AQ1054"/>
      <c r="AX1054"/>
    </row>
    <row r="1055" spans="18:50" ht="12" customHeight="1" x14ac:dyDescent="0.25">
      <c r="R1055" s="140"/>
      <c r="S1055" s="25"/>
      <c r="T1055" s="25"/>
      <c r="U1055" s="25"/>
      <c r="V1055" s="25"/>
      <c r="W1055" s="25"/>
      <c r="X1055" s="25"/>
      <c r="Y1055" s="25"/>
      <c r="Z1055" s="25"/>
      <c r="AA1055" s="25"/>
      <c r="AB1055" s="25"/>
      <c r="AC1055" s="25"/>
      <c r="AD1055" s="25"/>
      <c r="AP1055"/>
      <c r="AQ1055"/>
      <c r="AX1055"/>
    </row>
    <row r="1056" spans="18:50" ht="12" customHeight="1" x14ac:dyDescent="0.25">
      <c r="R1056" s="140"/>
      <c r="S1056" s="25"/>
      <c r="T1056" s="25"/>
      <c r="U1056" s="25"/>
      <c r="V1056" s="25"/>
      <c r="W1056" s="25"/>
      <c r="X1056" s="25"/>
      <c r="Y1056" s="25"/>
      <c r="Z1056" s="25"/>
      <c r="AA1056" s="25"/>
      <c r="AB1056" s="25"/>
      <c r="AC1056" s="25"/>
      <c r="AD1056" s="25"/>
      <c r="AP1056"/>
      <c r="AQ1056"/>
      <c r="AX1056"/>
    </row>
    <row r="1057" spans="18:50" ht="12" customHeight="1" x14ac:dyDescent="0.25">
      <c r="R1057" s="140"/>
      <c r="S1057" s="25"/>
      <c r="T1057" s="25"/>
      <c r="U1057" s="25"/>
      <c r="V1057" s="25"/>
      <c r="W1057" s="25"/>
      <c r="X1057" s="25"/>
      <c r="Y1057" s="25"/>
      <c r="Z1057" s="25"/>
      <c r="AA1057" s="25"/>
      <c r="AB1057" s="25"/>
      <c r="AC1057" s="25"/>
      <c r="AD1057" s="25"/>
      <c r="AP1057"/>
      <c r="AQ1057"/>
      <c r="AX1057"/>
    </row>
    <row r="1058" spans="18:50" ht="12" customHeight="1" x14ac:dyDescent="0.25">
      <c r="R1058" s="140"/>
      <c r="S1058" s="25"/>
      <c r="T1058" s="25"/>
      <c r="U1058" s="25"/>
      <c r="V1058" s="25"/>
      <c r="W1058" s="25"/>
      <c r="X1058" s="25"/>
      <c r="Y1058" s="25"/>
      <c r="Z1058" s="25"/>
      <c r="AA1058" s="25"/>
      <c r="AB1058" s="25"/>
      <c r="AC1058" s="25"/>
      <c r="AD1058" s="25"/>
      <c r="AP1058"/>
      <c r="AQ1058"/>
      <c r="AX1058"/>
    </row>
    <row r="1059" spans="18:50" ht="12" customHeight="1" x14ac:dyDescent="0.25">
      <c r="R1059" s="140"/>
      <c r="S1059" s="25"/>
      <c r="T1059" s="25"/>
      <c r="U1059" s="25"/>
      <c r="V1059" s="25"/>
      <c r="W1059" s="25"/>
      <c r="X1059" s="25"/>
      <c r="Y1059" s="25"/>
      <c r="Z1059" s="25"/>
      <c r="AA1059" s="25"/>
      <c r="AB1059" s="25"/>
      <c r="AC1059" s="25"/>
      <c r="AD1059" s="25"/>
      <c r="AP1059"/>
      <c r="AQ1059"/>
      <c r="AX1059"/>
    </row>
    <row r="1060" spans="18:50" ht="12" customHeight="1" x14ac:dyDescent="0.25">
      <c r="R1060" s="140"/>
      <c r="S1060" s="25"/>
      <c r="T1060" s="25"/>
      <c r="U1060" s="25"/>
      <c r="V1060" s="25"/>
      <c r="W1060" s="25"/>
      <c r="X1060" s="25"/>
      <c r="Y1060" s="25"/>
      <c r="Z1060" s="25"/>
      <c r="AA1060" s="25"/>
      <c r="AB1060" s="25"/>
      <c r="AC1060" s="25"/>
      <c r="AD1060" s="25"/>
      <c r="AP1060"/>
      <c r="AQ1060"/>
      <c r="AX1060"/>
    </row>
    <row r="1061" spans="18:50" ht="12" customHeight="1" x14ac:dyDescent="0.25">
      <c r="R1061" s="140"/>
      <c r="S1061" s="25"/>
      <c r="T1061" s="25"/>
      <c r="U1061" s="25"/>
      <c r="V1061" s="25"/>
      <c r="W1061" s="25"/>
      <c r="X1061" s="25"/>
      <c r="Y1061" s="25"/>
      <c r="Z1061" s="25"/>
      <c r="AA1061" s="25"/>
      <c r="AB1061" s="25"/>
      <c r="AC1061" s="25"/>
      <c r="AD1061" s="25"/>
      <c r="AP1061"/>
      <c r="AQ1061"/>
      <c r="AX1061"/>
    </row>
    <row r="1062" spans="18:50" ht="12" customHeight="1" x14ac:dyDescent="0.25">
      <c r="R1062" s="140"/>
      <c r="S1062" s="25"/>
      <c r="T1062" s="25"/>
      <c r="U1062" s="25"/>
      <c r="V1062" s="25"/>
      <c r="W1062" s="25"/>
      <c r="X1062" s="25"/>
      <c r="Y1062" s="25"/>
      <c r="Z1062" s="25"/>
      <c r="AA1062" s="25"/>
      <c r="AB1062" s="25"/>
      <c r="AC1062" s="25"/>
      <c r="AD1062" s="25"/>
      <c r="AP1062"/>
      <c r="AQ1062"/>
      <c r="AX1062"/>
    </row>
    <row r="1063" spans="18:50" ht="12" customHeight="1" x14ac:dyDescent="0.25">
      <c r="R1063" s="140"/>
      <c r="S1063" s="25"/>
      <c r="T1063" s="25"/>
      <c r="U1063" s="25"/>
      <c r="V1063" s="25"/>
      <c r="W1063" s="25"/>
      <c r="X1063" s="25"/>
      <c r="Y1063" s="25"/>
      <c r="Z1063" s="25"/>
      <c r="AA1063" s="25"/>
      <c r="AB1063" s="25"/>
      <c r="AC1063" s="25"/>
      <c r="AD1063" s="25"/>
      <c r="AP1063"/>
      <c r="AQ1063"/>
      <c r="AX1063"/>
    </row>
    <row r="1064" spans="18:50" ht="12" customHeight="1" x14ac:dyDescent="0.25">
      <c r="R1064" s="140"/>
      <c r="S1064" s="25"/>
      <c r="T1064" s="25"/>
      <c r="U1064" s="25"/>
      <c r="V1064" s="25"/>
      <c r="W1064" s="25"/>
      <c r="X1064" s="25"/>
      <c r="Y1064" s="25"/>
      <c r="Z1064" s="25"/>
      <c r="AA1064" s="25"/>
      <c r="AB1064" s="25"/>
      <c r="AC1064" s="25"/>
      <c r="AD1064" s="25"/>
      <c r="AP1064"/>
      <c r="AQ1064"/>
      <c r="AX1064"/>
    </row>
    <row r="1065" spans="18:50" ht="12" customHeight="1" x14ac:dyDescent="0.25">
      <c r="R1065" s="140"/>
      <c r="S1065" s="25"/>
      <c r="T1065" s="25"/>
      <c r="U1065" s="25"/>
      <c r="V1065" s="25"/>
      <c r="W1065" s="25"/>
      <c r="X1065" s="25"/>
      <c r="Y1065" s="25"/>
      <c r="Z1065" s="25"/>
      <c r="AA1065" s="25"/>
      <c r="AB1065" s="25"/>
      <c r="AC1065" s="25"/>
      <c r="AD1065" s="25"/>
      <c r="AP1065"/>
      <c r="AQ1065"/>
      <c r="AX1065"/>
    </row>
    <row r="1066" spans="18:50" ht="12" customHeight="1" x14ac:dyDescent="0.25">
      <c r="R1066" s="140"/>
      <c r="S1066" s="25"/>
      <c r="T1066" s="25"/>
      <c r="U1066" s="25"/>
      <c r="V1066" s="25"/>
      <c r="W1066" s="25"/>
      <c r="X1066" s="25"/>
      <c r="Y1066" s="25"/>
      <c r="Z1066" s="25"/>
      <c r="AA1066" s="25"/>
      <c r="AB1066" s="25"/>
      <c r="AC1066" s="25"/>
      <c r="AD1066" s="25"/>
      <c r="AP1066"/>
      <c r="AQ1066"/>
      <c r="AX1066"/>
    </row>
    <row r="1067" spans="18:50" ht="12" customHeight="1" x14ac:dyDescent="0.25">
      <c r="R1067" s="140"/>
      <c r="S1067" s="25"/>
      <c r="T1067" s="25"/>
      <c r="U1067" s="25"/>
      <c r="V1067" s="25"/>
      <c r="W1067" s="25"/>
      <c r="X1067" s="25"/>
      <c r="Y1067" s="25"/>
      <c r="Z1067" s="25"/>
      <c r="AA1067" s="25"/>
      <c r="AB1067" s="25"/>
      <c r="AC1067" s="25"/>
      <c r="AD1067" s="25"/>
      <c r="AP1067"/>
      <c r="AQ1067"/>
      <c r="AX1067"/>
    </row>
    <row r="1068" spans="18:50" ht="12" customHeight="1" x14ac:dyDescent="0.25">
      <c r="R1068" s="140"/>
      <c r="S1068" s="25"/>
      <c r="T1068" s="25"/>
      <c r="U1068" s="25"/>
      <c r="V1068" s="25"/>
      <c r="W1068" s="25"/>
      <c r="X1068" s="25"/>
      <c r="Y1068" s="25"/>
      <c r="Z1068" s="25"/>
      <c r="AA1068" s="25"/>
      <c r="AB1068" s="25"/>
      <c r="AC1068" s="25"/>
      <c r="AD1068" s="25"/>
      <c r="AP1068"/>
      <c r="AQ1068"/>
      <c r="AX1068"/>
    </row>
    <row r="1069" spans="18:50" ht="12" customHeight="1" x14ac:dyDescent="0.25">
      <c r="R1069" s="140"/>
      <c r="S1069" s="25"/>
      <c r="T1069" s="25"/>
      <c r="U1069" s="25"/>
      <c r="V1069" s="25"/>
      <c r="W1069" s="25"/>
      <c r="X1069" s="25"/>
      <c r="Y1069" s="25"/>
      <c r="Z1069" s="25"/>
      <c r="AA1069" s="25"/>
      <c r="AB1069" s="25"/>
      <c r="AC1069" s="25"/>
      <c r="AD1069" s="25"/>
      <c r="AP1069"/>
      <c r="AQ1069"/>
      <c r="AX1069"/>
    </row>
    <row r="1070" spans="18:50" ht="12" customHeight="1" x14ac:dyDescent="0.25">
      <c r="R1070" s="140"/>
      <c r="S1070" s="25"/>
      <c r="T1070" s="25"/>
      <c r="U1070" s="25"/>
      <c r="V1070" s="25"/>
      <c r="W1070" s="25"/>
      <c r="X1070" s="25"/>
      <c r="Y1070" s="25"/>
      <c r="Z1070" s="25"/>
      <c r="AA1070" s="25"/>
      <c r="AB1070" s="25"/>
      <c r="AC1070" s="25"/>
      <c r="AD1070" s="25"/>
      <c r="AP1070"/>
      <c r="AQ1070"/>
      <c r="AX1070"/>
    </row>
    <row r="1071" spans="18:50" ht="12" customHeight="1" x14ac:dyDescent="0.25">
      <c r="R1071" s="140"/>
      <c r="S1071" s="25"/>
      <c r="T1071" s="25"/>
      <c r="U1071" s="25"/>
      <c r="V1071" s="25"/>
      <c r="W1071" s="25"/>
      <c r="X1071" s="25"/>
      <c r="Y1071" s="25"/>
      <c r="Z1071" s="25"/>
      <c r="AA1071" s="25"/>
      <c r="AB1071" s="25"/>
      <c r="AC1071" s="25"/>
      <c r="AD1071" s="25"/>
      <c r="AP1071"/>
      <c r="AQ1071"/>
      <c r="AX1071"/>
    </row>
    <row r="1072" spans="18:50" ht="12" customHeight="1" x14ac:dyDescent="0.25">
      <c r="R1072" s="140"/>
      <c r="S1072" s="25"/>
      <c r="T1072" s="25"/>
      <c r="U1072" s="25"/>
      <c r="V1072" s="25"/>
      <c r="W1072" s="25"/>
      <c r="X1072" s="25"/>
      <c r="Y1072" s="25"/>
      <c r="Z1072" s="25"/>
      <c r="AA1072" s="25"/>
      <c r="AB1072" s="25"/>
      <c r="AC1072" s="25"/>
      <c r="AD1072" s="25"/>
      <c r="AP1072"/>
      <c r="AQ1072"/>
      <c r="AX1072"/>
    </row>
    <row r="1073" spans="18:50" ht="12" customHeight="1" x14ac:dyDescent="0.25">
      <c r="R1073" s="140"/>
      <c r="S1073" s="25"/>
      <c r="T1073" s="25"/>
      <c r="U1073" s="25"/>
      <c r="V1073" s="25"/>
      <c r="W1073" s="25"/>
      <c r="X1073" s="25"/>
      <c r="Y1073" s="25"/>
      <c r="Z1073" s="25"/>
      <c r="AA1073" s="25"/>
      <c r="AB1073" s="25"/>
      <c r="AC1073" s="25"/>
      <c r="AD1073" s="25"/>
      <c r="AP1073"/>
      <c r="AQ1073"/>
      <c r="AX1073"/>
    </row>
    <row r="1074" spans="18:50" ht="12" customHeight="1" x14ac:dyDescent="0.25">
      <c r="R1074" s="140"/>
      <c r="S1074" s="25"/>
      <c r="T1074" s="25"/>
      <c r="U1074" s="25"/>
      <c r="V1074" s="25"/>
      <c r="W1074" s="25"/>
      <c r="X1074" s="25"/>
      <c r="Y1074" s="25"/>
      <c r="Z1074" s="25"/>
      <c r="AA1074" s="25"/>
      <c r="AB1074" s="25"/>
      <c r="AC1074" s="25"/>
      <c r="AD1074" s="25"/>
      <c r="AP1074"/>
      <c r="AQ1074"/>
      <c r="AX1074"/>
    </row>
    <row r="1075" spans="18:50" ht="12" customHeight="1" x14ac:dyDescent="0.25">
      <c r="R1075" s="140"/>
      <c r="S1075" s="25"/>
      <c r="T1075" s="25"/>
      <c r="U1075" s="25"/>
      <c r="V1075" s="25"/>
      <c r="W1075" s="25"/>
      <c r="X1075" s="25"/>
      <c r="Y1075" s="25"/>
      <c r="Z1075" s="25"/>
      <c r="AA1075" s="25"/>
      <c r="AB1075" s="25"/>
      <c r="AC1075" s="25"/>
      <c r="AD1075" s="25"/>
      <c r="AP1075"/>
      <c r="AQ1075"/>
      <c r="AX1075"/>
    </row>
    <row r="1076" spans="18:50" ht="12" customHeight="1" x14ac:dyDescent="0.25">
      <c r="R1076" s="140"/>
      <c r="S1076" s="25"/>
      <c r="T1076" s="25"/>
      <c r="U1076" s="25"/>
      <c r="V1076" s="25"/>
      <c r="W1076" s="25"/>
      <c r="X1076" s="25"/>
      <c r="Y1076" s="25"/>
      <c r="Z1076" s="25"/>
      <c r="AA1076" s="25"/>
      <c r="AB1076" s="25"/>
      <c r="AC1076" s="25"/>
      <c r="AD1076" s="25"/>
      <c r="AP1076"/>
      <c r="AQ1076"/>
      <c r="AX1076"/>
    </row>
    <row r="1077" spans="18:50" ht="12" customHeight="1" x14ac:dyDescent="0.25">
      <c r="R1077" s="140"/>
      <c r="S1077" s="25"/>
      <c r="T1077" s="25"/>
      <c r="U1077" s="25"/>
      <c r="V1077" s="25"/>
      <c r="W1077" s="25"/>
      <c r="X1077" s="25"/>
      <c r="Y1077" s="25"/>
      <c r="Z1077" s="25"/>
      <c r="AA1077" s="25"/>
      <c r="AB1077" s="25"/>
      <c r="AC1077" s="25"/>
      <c r="AD1077" s="25"/>
      <c r="AP1077"/>
      <c r="AQ1077"/>
      <c r="AX1077"/>
    </row>
    <row r="1078" spans="18:50" ht="12" customHeight="1" x14ac:dyDescent="0.25">
      <c r="R1078" s="140"/>
      <c r="S1078" s="25"/>
      <c r="T1078" s="25"/>
      <c r="U1078" s="25"/>
      <c r="V1078" s="25"/>
      <c r="W1078" s="25"/>
      <c r="X1078" s="25"/>
      <c r="Y1078" s="25"/>
      <c r="Z1078" s="25"/>
      <c r="AA1078" s="25"/>
      <c r="AB1078" s="25"/>
      <c r="AC1078" s="25"/>
      <c r="AD1078" s="25"/>
      <c r="AP1078"/>
      <c r="AQ1078"/>
      <c r="AX1078"/>
    </row>
    <row r="1079" spans="18:50" ht="12" customHeight="1" x14ac:dyDescent="0.25">
      <c r="R1079" s="140"/>
      <c r="S1079" s="25"/>
      <c r="T1079" s="25"/>
      <c r="U1079" s="25"/>
      <c r="V1079" s="25"/>
      <c r="W1079" s="25"/>
      <c r="X1079" s="25"/>
      <c r="Y1079" s="25"/>
      <c r="Z1079" s="25"/>
      <c r="AA1079" s="25"/>
      <c r="AB1079" s="25"/>
      <c r="AC1079" s="25"/>
      <c r="AD1079" s="25"/>
      <c r="AP1079"/>
      <c r="AQ1079"/>
      <c r="AX1079"/>
    </row>
    <row r="1080" spans="18:50" ht="12" customHeight="1" x14ac:dyDescent="0.25">
      <c r="R1080" s="140"/>
      <c r="S1080" s="25"/>
      <c r="T1080" s="25"/>
      <c r="U1080" s="25"/>
      <c r="V1080" s="25"/>
      <c r="W1080" s="25"/>
      <c r="X1080" s="25"/>
      <c r="Y1080" s="25"/>
      <c r="Z1080" s="25"/>
      <c r="AA1080" s="25"/>
      <c r="AB1080" s="25"/>
      <c r="AC1080" s="25"/>
      <c r="AD1080" s="25"/>
      <c r="AP1080"/>
      <c r="AQ1080"/>
      <c r="AX1080"/>
    </row>
    <row r="1081" spans="18:50" ht="12" customHeight="1" x14ac:dyDescent="0.25">
      <c r="R1081" s="140"/>
      <c r="S1081" s="25"/>
      <c r="T1081" s="25"/>
      <c r="U1081" s="25"/>
      <c r="V1081" s="25"/>
      <c r="W1081" s="25"/>
      <c r="X1081" s="25"/>
      <c r="Y1081" s="25"/>
      <c r="Z1081" s="25"/>
      <c r="AA1081" s="25"/>
      <c r="AB1081" s="25"/>
      <c r="AC1081" s="25"/>
      <c r="AD1081" s="25"/>
      <c r="AP1081"/>
      <c r="AQ1081"/>
      <c r="AX1081"/>
    </row>
    <row r="1082" spans="18:50" ht="12" customHeight="1" x14ac:dyDescent="0.25">
      <c r="R1082" s="140"/>
      <c r="S1082" s="25"/>
      <c r="T1082" s="25"/>
      <c r="U1082" s="25"/>
      <c r="V1082" s="25"/>
      <c r="W1082" s="25"/>
      <c r="X1082" s="25"/>
      <c r="Y1082" s="25"/>
      <c r="Z1082" s="25"/>
      <c r="AA1082" s="25"/>
      <c r="AB1082" s="25"/>
      <c r="AC1082" s="25"/>
      <c r="AD1082" s="25"/>
      <c r="AP1082"/>
      <c r="AQ1082"/>
      <c r="AX1082"/>
    </row>
    <row r="1083" spans="18:50" ht="12" customHeight="1" x14ac:dyDescent="0.25">
      <c r="R1083" s="140"/>
      <c r="S1083" s="25"/>
      <c r="T1083" s="25"/>
      <c r="U1083" s="25"/>
      <c r="V1083" s="25"/>
      <c r="W1083" s="25"/>
      <c r="X1083" s="25"/>
      <c r="Y1083" s="25"/>
      <c r="Z1083" s="25"/>
      <c r="AA1083" s="25"/>
      <c r="AB1083" s="25"/>
      <c r="AC1083" s="25"/>
      <c r="AD1083" s="25"/>
      <c r="AP1083"/>
      <c r="AQ1083"/>
      <c r="AX1083"/>
    </row>
    <row r="1084" spans="18:50" ht="12" customHeight="1" x14ac:dyDescent="0.25">
      <c r="R1084" s="140"/>
      <c r="S1084" s="25"/>
      <c r="T1084" s="25"/>
      <c r="U1084" s="25"/>
      <c r="V1084" s="25"/>
      <c r="W1084" s="25"/>
      <c r="X1084" s="25"/>
      <c r="Y1084" s="25"/>
      <c r="Z1084" s="25"/>
      <c r="AA1084" s="25"/>
      <c r="AB1084" s="25"/>
      <c r="AC1084" s="25"/>
      <c r="AD1084" s="25"/>
      <c r="AP1084"/>
      <c r="AQ1084"/>
      <c r="AX1084"/>
    </row>
    <row r="1085" spans="18:50" ht="12" customHeight="1" x14ac:dyDescent="0.25">
      <c r="R1085" s="140"/>
      <c r="S1085" s="25"/>
      <c r="T1085" s="25"/>
      <c r="U1085" s="25"/>
      <c r="V1085" s="25"/>
      <c r="W1085" s="25"/>
      <c r="X1085" s="25"/>
      <c r="Y1085" s="25"/>
      <c r="Z1085" s="25"/>
      <c r="AA1085" s="25"/>
      <c r="AB1085" s="25"/>
      <c r="AC1085" s="25"/>
      <c r="AD1085" s="25"/>
      <c r="AP1085"/>
      <c r="AQ1085"/>
      <c r="AX1085"/>
    </row>
    <row r="1086" spans="18:50" ht="12" customHeight="1" x14ac:dyDescent="0.25">
      <c r="R1086" s="140"/>
      <c r="S1086" s="25"/>
      <c r="T1086" s="25"/>
      <c r="U1086" s="25"/>
      <c r="V1086" s="25"/>
      <c r="W1086" s="25"/>
      <c r="X1086" s="25"/>
      <c r="Y1086" s="25"/>
      <c r="Z1086" s="25"/>
      <c r="AA1086" s="25"/>
      <c r="AB1086" s="25"/>
      <c r="AC1086" s="25"/>
      <c r="AD1086" s="25"/>
      <c r="AP1086"/>
      <c r="AQ1086"/>
      <c r="AX1086"/>
    </row>
    <row r="1087" spans="18:50" ht="12" customHeight="1" x14ac:dyDescent="0.25">
      <c r="R1087" s="140"/>
      <c r="S1087" s="25"/>
      <c r="T1087" s="25"/>
      <c r="U1087" s="25"/>
      <c r="V1087" s="25"/>
      <c r="W1087" s="25"/>
      <c r="X1087" s="25"/>
      <c r="Y1087" s="25"/>
      <c r="Z1087" s="25"/>
      <c r="AA1087" s="25"/>
      <c r="AB1087" s="25"/>
      <c r="AC1087" s="25"/>
      <c r="AD1087" s="25"/>
      <c r="AP1087"/>
      <c r="AQ1087"/>
      <c r="AX1087"/>
    </row>
    <row r="1088" spans="18:50" ht="12" customHeight="1" x14ac:dyDescent="0.25">
      <c r="R1088" s="140"/>
      <c r="S1088" s="25"/>
      <c r="T1088" s="25"/>
      <c r="U1088" s="25"/>
      <c r="V1088" s="25"/>
      <c r="W1088" s="25"/>
      <c r="X1088" s="25"/>
      <c r="Y1088" s="25"/>
      <c r="Z1088" s="25"/>
      <c r="AA1088" s="25"/>
      <c r="AB1088" s="25"/>
      <c r="AC1088" s="25"/>
      <c r="AD1088" s="25"/>
      <c r="AP1088"/>
      <c r="AQ1088"/>
      <c r="AX1088"/>
    </row>
    <row r="1089" spans="18:50" ht="12" customHeight="1" x14ac:dyDescent="0.25">
      <c r="R1089" s="140"/>
      <c r="S1089" s="25"/>
      <c r="T1089" s="25"/>
      <c r="U1089" s="25"/>
      <c r="V1089" s="25"/>
      <c r="W1089" s="25"/>
      <c r="X1089" s="25"/>
      <c r="Y1089" s="25"/>
      <c r="Z1089" s="25"/>
      <c r="AA1089" s="25"/>
      <c r="AB1089" s="25"/>
      <c r="AC1089" s="25"/>
      <c r="AD1089" s="25"/>
      <c r="AP1089"/>
      <c r="AQ1089"/>
      <c r="AX1089"/>
    </row>
    <row r="1090" spans="18:50" ht="12" customHeight="1" x14ac:dyDescent="0.25">
      <c r="R1090" s="140"/>
      <c r="S1090" s="25"/>
      <c r="T1090" s="25"/>
      <c r="U1090" s="25"/>
      <c r="V1090" s="25"/>
      <c r="W1090" s="25"/>
      <c r="X1090" s="25"/>
      <c r="Y1090" s="25"/>
      <c r="Z1090" s="25"/>
      <c r="AA1090" s="25"/>
      <c r="AB1090" s="25"/>
      <c r="AC1090" s="25"/>
      <c r="AD1090" s="25"/>
      <c r="AP1090"/>
      <c r="AQ1090"/>
      <c r="AX1090"/>
    </row>
    <row r="1091" spans="18:50" ht="12" customHeight="1" x14ac:dyDescent="0.25">
      <c r="R1091" s="140"/>
      <c r="S1091" s="25"/>
      <c r="T1091" s="25"/>
      <c r="U1091" s="25"/>
      <c r="V1091" s="25"/>
      <c r="W1091" s="25"/>
      <c r="X1091" s="25"/>
      <c r="Y1091" s="25"/>
      <c r="Z1091" s="25"/>
      <c r="AA1091" s="25"/>
      <c r="AB1091" s="25"/>
      <c r="AC1091" s="25"/>
      <c r="AD1091" s="25"/>
      <c r="AP1091"/>
      <c r="AQ1091"/>
      <c r="AX1091"/>
    </row>
    <row r="1092" spans="18:50" ht="12" customHeight="1" x14ac:dyDescent="0.25">
      <c r="R1092" s="140"/>
      <c r="S1092" s="25"/>
      <c r="T1092" s="25"/>
      <c r="U1092" s="25"/>
      <c r="V1092" s="25"/>
      <c r="W1092" s="25"/>
      <c r="X1092" s="25"/>
      <c r="Y1092" s="25"/>
      <c r="Z1092" s="25"/>
      <c r="AA1092" s="25"/>
      <c r="AB1092" s="25"/>
      <c r="AC1092" s="25"/>
      <c r="AD1092" s="25"/>
      <c r="AP1092"/>
      <c r="AQ1092"/>
      <c r="AX1092"/>
    </row>
    <row r="1093" spans="18:50" ht="12" customHeight="1" x14ac:dyDescent="0.25">
      <c r="R1093" s="140"/>
      <c r="S1093" s="25"/>
      <c r="T1093" s="25"/>
      <c r="U1093" s="25"/>
      <c r="V1093" s="25"/>
      <c r="W1093" s="25"/>
      <c r="X1093" s="25"/>
      <c r="Y1093" s="25"/>
      <c r="Z1093" s="25"/>
      <c r="AA1093" s="25"/>
      <c r="AB1093" s="25"/>
      <c r="AC1093" s="25"/>
      <c r="AD1093" s="25"/>
      <c r="AP1093"/>
      <c r="AQ1093"/>
      <c r="AX1093"/>
    </row>
    <row r="1094" spans="18:50" ht="12" customHeight="1" x14ac:dyDescent="0.25">
      <c r="R1094" s="140"/>
      <c r="S1094" s="25"/>
      <c r="T1094" s="25"/>
      <c r="U1094" s="25"/>
      <c r="V1094" s="25"/>
      <c r="W1094" s="25"/>
      <c r="X1094" s="25"/>
      <c r="Y1094" s="25"/>
      <c r="Z1094" s="25"/>
      <c r="AA1094" s="25"/>
      <c r="AB1094" s="25"/>
      <c r="AC1094" s="25"/>
      <c r="AD1094" s="25"/>
      <c r="AP1094"/>
      <c r="AQ1094"/>
      <c r="AX1094"/>
    </row>
    <row r="1095" spans="18:50" ht="12" customHeight="1" x14ac:dyDescent="0.25">
      <c r="R1095" s="140"/>
      <c r="S1095" s="25"/>
      <c r="T1095" s="25"/>
      <c r="U1095" s="25"/>
      <c r="V1095" s="25"/>
      <c r="W1095" s="25"/>
      <c r="X1095" s="25"/>
      <c r="Y1095" s="25"/>
      <c r="Z1095" s="25"/>
      <c r="AA1095" s="25"/>
      <c r="AB1095" s="25"/>
      <c r="AC1095" s="25"/>
      <c r="AD1095" s="25"/>
      <c r="AP1095"/>
      <c r="AQ1095"/>
      <c r="AX1095"/>
    </row>
    <row r="1096" spans="18:50" ht="12" customHeight="1" x14ac:dyDescent="0.25">
      <c r="R1096" s="140"/>
      <c r="S1096" s="25"/>
      <c r="T1096" s="25"/>
      <c r="U1096" s="25"/>
      <c r="V1096" s="25"/>
      <c r="W1096" s="25"/>
      <c r="X1096" s="25"/>
      <c r="Y1096" s="25"/>
      <c r="Z1096" s="25"/>
      <c r="AA1096" s="25"/>
      <c r="AB1096" s="25"/>
      <c r="AC1096" s="25"/>
      <c r="AD1096" s="25"/>
      <c r="AP1096"/>
      <c r="AQ1096"/>
      <c r="AX1096"/>
    </row>
    <row r="1097" spans="18:50" ht="12" customHeight="1" x14ac:dyDescent="0.25">
      <c r="R1097" s="140"/>
      <c r="S1097" s="25"/>
      <c r="T1097" s="25"/>
      <c r="U1097" s="25"/>
      <c r="V1097" s="25"/>
      <c r="W1097" s="25"/>
      <c r="X1097" s="25"/>
      <c r="Y1097" s="25"/>
      <c r="Z1097" s="25"/>
      <c r="AA1097" s="25"/>
      <c r="AB1097" s="25"/>
      <c r="AC1097" s="25"/>
      <c r="AD1097" s="25"/>
      <c r="AP1097"/>
      <c r="AQ1097"/>
      <c r="AX1097"/>
    </row>
    <row r="1098" spans="18:50" ht="12" customHeight="1" x14ac:dyDescent="0.25">
      <c r="R1098" s="140"/>
      <c r="S1098" s="25"/>
      <c r="T1098" s="25"/>
      <c r="U1098" s="25"/>
      <c r="V1098" s="25"/>
      <c r="W1098" s="25"/>
      <c r="X1098" s="25"/>
      <c r="Y1098" s="25"/>
      <c r="Z1098" s="25"/>
      <c r="AA1098" s="25"/>
      <c r="AB1098" s="25"/>
      <c r="AC1098" s="25"/>
      <c r="AD1098" s="25"/>
      <c r="AP1098"/>
      <c r="AQ1098"/>
      <c r="AX1098"/>
    </row>
    <row r="1099" spans="18:50" ht="12" customHeight="1" x14ac:dyDescent="0.25">
      <c r="R1099" s="140"/>
      <c r="S1099" s="25"/>
      <c r="T1099" s="25"/>
      <c r="U1099" s="25"/>
      <c r="V1099" s="25"/>
      <c r="W1099" s="25"/>
      <c r="X1099" s="25"/>
      <c r="Y1099" s="25"/>
      <c r="Z1099" s="25"/>
      <c r="AA1099" s="25"/>
      <c r="AB1099" s="25"/>
      <c r="AC1099" s="25"/>
      <c r="AD1099" s="25"/>
      <c r="AP1099"/>
      <c r="AQ1099"/>
      <c r="AX1099"/>
    </row>
    <row r="1100" spans="18:50" ht="12" customHeight="1" x14ac:dyDescent="0.25">
      <c r="R1100" s="140"/>
      <c r="S1100" s="25"/>
      <c r="T1100" s="25"/>
      <c r="U1100" s="25"/>
      <c r="V1100" s="25"/>
      <c r="W1100" s="25"/>
      <c r="X1100" s="25"/>
      <c r="Y1100" s="25"/>
      <c r="Z1100" s="25"/>
      <c r="AA1100" s="25"/>
      <c r="AB1100" s="25"/>
      <c r="AC1100" s="25"/>
      <c r="AD1100" s="25"/>
      <c r="AP1100"/>
      <c r="AQ1100"/>
      <c r="AX1100"/>
    </row>
    <row r="1101" spans="18:50" ht="12" customHeight="1" x14ac:dyDescent="0.25">
      <c r="R1101" s="140"/>
      <c r="S1101" s="25"/>
      <c r="T1101" s="25"/>
      <c r="U1101" s="25"/>
      <c r="V1101" s="25"/>
      <c r="W1101" s="25"/>
      <c r="X1101" s="25"/>
      <c r="Y1101" s="25"/>
      <c r="Z1101" s="25"/>
      <c r="AA1101" s="25"/>
      <c r="AB1101" s="25"/>
      <c r="AC1101" s="25"/>
      <c r="AD1101" s="25"/>
      <c r="AP1101"/>
      <c r="AQ1101"/>
      <c r="AX1101"/>
    </row>
    <row r="1102" spans="18:50" ht="12" customHeight="1" x14ac:dyDescent="0.25">
      <c r="R1102" s="140"/>
      <c r="S1102" s="25"/>
      <c r="T1102" s="25"/>
      <c r="U1102" s="25"/>
      <c r="V1102" s="25"/>
      <c r="W1102" s="25"/>
      <c r="X1102" s="25"/>
      <c r="Y1102" s="25"/>
      <c r="Z1102" s="25"/>
      <c r="AA1102" s="25"/>
      <c r="AB1102" s="25"/>
      <c r="AC1102" s="25"/>
      <c r="AD1102" s="25"/>
      <c r="AP1102"/>
      <c r="AQ1102"/>
      <c r="AX1102"/>
    </row>
    <row r="1103" spans="18:50" ht="12" customHeight="1" x14ac:dyDescent="0.25">
      <c r="R1103" s="140"/>
      <c r="S1103" s="25"/>
      <c r="T1103" s="25"/>
      <c r="U1103" s="25"/>
      <c r="V1103" s="25"/>
      <c r="W1103" s="25"/>
      <c r="X1103" s="25"/>
      <c r="Y1103" s="25"/>
      <c r="Z1103" s="25"/>
      <c r="AA1103" s="25"/>
      <c r="AB1103" s="25"/>
      <c r="AC1103" s="25"/>
      <c r="AD1103" s="25"/>
      <c r="AP1103"/>
      <c r="AQ1103"/>
      <c r="AX1103"/>
    </row>
    <row r="1104" spans="18:50" ht="12" customHeight="1" x14ac:dyDescent="0.25">
      <c r="R1104" s="140"/>
      <c r="S1104" s="25"/>
      <c r="T1104" s="25"/>
      <c r="U1104" s="25"/>
      <c r="V1104" s="25"/>
      <c r="W1104" s="25"/>
      <c r="X1104" s="25"/>
      <c r="Y1104" s="25"/>
      <c r="Z1104" s="25"/>
      <c r="AA1104" s="25"/>
      <c r="AB1104" s="25"/>
      <c r="AC1104" s="25"/>
      <c r="AD1104" s="25"/>
      <c r="AP1104"/>
      <c r="AQ1104"/>
      <c r="AX1104"/>
    </row>
    <row r="1105" spans="18:50" ht="12" customHeight="1" x14ac:dyDescent="0.25">
      <c r="R1105" s="140"/>
      <c r="S1105" s="25"/>
      <c r="T1105" s="25"/>
      <c r="U1105" s="25"/>
      <c r="V1105" s="25"/>
      <c r="W1105" s="25"/>
      <c r="X1105" s="25"/>
      <c r="Y1105" s="25"/>
      <c r="Z1105" s="25"/>
      <c r="AA1105" s="25"/>
      <c r="AB1105" s="25"/>
      <c r="AC1105" s="25"/>
      <c r="AD1105" s="25"/>
      <c r="AP1105"/>
      <c r="AQ1105"/>
      <c r="AX1105"/>
    </row>
    <row r="1106" spans="18:50" ht="12" customHeight="1" x14ac:dyDescent="0.25">
      <c r="R1106" s="140"/>
      <c r="S1106" s="25"/>
      <c r="T1106" s="25"/>
      <c r="U1106" s="25"/>
      <c r="V1106" s="25"/>
      <c r="W1106" s="25"/>
      <c r="X1106" s="25"/>
      <c r="Y1106" s="25"/>
      <c r="Z1106" s="25"/>
      <c r="AA1106" s="25"/>
      <c r="AB1106" s="25"/>
      <c r="AC1106" s="25"/>
      <c r="AD1106" s="25"/>
      <c r="AP1106"/>
      <c r="AQ1106"/>
      <c r="AX1106"/>
    </row>
    <row r="1107" spans="18:50" ht="12" customHeight="1" x14ac:dyDescent="0.25">
      <c r="R1107" s="140"/>
      <c r="S1107" s="25"/>
      <c r="T1107" s="25"/>
      <c r="U1107" s="25"/>
      <c r="V1107" s="25"/>
      <c r="W1107" s="25"/>
      <c r="X1107" s="25"/>
      <c r="Y1107" s="25"/>
      <c r="Z1107" s="25"/>
      <c r="AA1107" s="25"/>
      <c r="AB1107" s="25"/>
      <c r="AC1107" s="25"/>
      <c r="AD1107" s="25"/>
      <c r="AP1107"/>
      <c r="AQ1107"/>
      <c r="AX1107"/>
    </row>
    <row r="1108" spans="18:50" ht="12" customHeight="1" x14ac:dyDescent="0.25">
      <c r="R1108" s="140"/>
      <c r="S1108" s="25"/>
      <c r="T1108" s="25"/>
      <c r="U1108" s="25"/>
      <c r="V1108" s="25"/>
      <c r="W1108" s="25"/>
      <c r="X1108" s="25"/>
      <c r="Y1108" s="25"/>
      <c r="Z1108" s="25"/>
      <c r="AA1108" s="25"/>
      <c r="AB1108" s="25"/>
      <c r="AC1108" s="25"/>
      <c r="AD1108" s="25"/>
      <c r="AP1108"/>
      <c r="AQ1108"/>
      <c r="AX1108"/>
    </row>
    <row r="1109" spans="18:50" ht="12" customHeight="1" x14ac:dyDescent="0.25">
      <c r="R1109" s="140"/>
      <c r="S1109" s="25"/>
      <c r="T1109" s="25"/>
      <c r="U1109" s="25"/>
      <c r="V1109" s="25"/>
      <c r="W1109" s="25"/>
      <c r="X1109" s="25"/>
      <c r="Y1109" s="25"/>
      <c r="Z1109" s="25"/>
      <c r="AA1109" s="25"/>
      <c r="AB1109" s="25"/>
      <c r="AC1109" s="25"/>
      <c r="AD1109" s="25"/>
      <c r="AP1109"/>
      <c r="AQ1109"/>
      <c r="AX1109"/>
    </row>
    <row r="1110" spans="18:50" ht="12" customHeight="1" x14ac:dyDescent="0.25">
      <c r="R1110" s="140"/>
      <c r="S1110" s="25"/>
      <c r="T1110" s="25"/>
      <c r="U1110" s="25"/>
      <c r="V1110" s="25"/>
      <c r="W1110" s="25"/>
      <c r="X1110" s="25"/>
      <c r="Y1110" s="25"/>
      <c r="Z1110" s="25"/>
      <c r="AA1110" s="25"/>
      <c r="AB1110" s="25"/>
      <c r="AC1110" s="25"/>
      <c r="AD1110" s="25"/>
      <c r="AP1110"/>
      <c r="AQ1110"/>
      <c r="AX1110"/>
    </row>
    <row r="1111" spans="18:50" ht="12" customHeight="1" x14ac:dyDescent="0.25">
      <c r="R1111" s="140"/>
      <c r="S1111" s="25"/>
      <c r="T1111" s="25"/>
      <c r="U1111" s="25"/>
      <c r="V1111" s="25"/>
      <c r="W1111" s="25"/>
      <c r="X1111" s="25"/>
      <c r="Y1111" s="25"/>
      <c r="Z1111" s="25"/>
      <c r="AA1111" s="25"/>
      <c r="AB1111" s="25"/>
      <c r="AC1111" s="25"/>
      <c r="AD1111" s="25"/>
      <c r="AP1111"/>
      <c r="AQ1111"/>
      <c r="AX1111"/>
    </row>
    <row r="1112" spans="18:50" ht="12" customHeight="1" x14ac:dyDescent="0.25">
      <c r="R1112" s="140"/>
      <c r="S1112" s="25"/>
      <c r="T1112" s="25"/>
      <c r="U1112" s="25"/>
      <c r="V1112" s="25"/>
      <c r="W1112" s="25"/>
      <c r="X1112" s="25"/>
      <c r="Y1112" s="25"/>
      <c r="Z1112" s="25"/>
      <c r="AA1112" s="25"/>
      <c r="AB1112" s="25"/>
      <c r="AC1112" s="25"/>
      <c r="AD1112" s="25"/>
      <c r="AP1112"/>
      <c r="AQ1112"/>
      <c r="AX1112"/>
    </row>
    <row r="1113" spans="18:50" ht="12" customHeight="1" x14ac:dyDescent="0.25">
      <c r="R1113" s="140"/>
      <c r="S1113" s="25"/>
      <c r="T1113" s="25"/>
      <c r="U1113" s="25"/>
      <c r="V1113" s="25"/>
      <c r="W1113" s="25"/>
      <c r="X1113" s="25"/>
      <c r="Y1113" s="25"/>
      <c r="Z1113" s="25"/>
      <c r="AA1113" s="25"/>
      <c r="AB1113" s="25"/>
      <c r="AC1113" s="25"/>
      <c r="AD1113" s="25"/>
      <c r="AP1113"/>
      <c r="AQ1113"/>
      <c r="AX1113"/>
    </row>
    <row r="1114" spans="18:50" ht="12" customHeight="1" x14ac:dyDescent="0.25">
      <c r="R1114" s="140"/>
      <c r="S1114" s="25"/>
      <c r="T1114" s="25"/>
      <c r="U1114" s="25"/>
      <c r="V1114" s="25"/>
      <c r="W1114" s="25"/>
      <c r="X1114" s="25"/>
      <c r="Y1114" s="25"/>
      <c r="Z1114" s="25"/>
      <c r="AA1114" s="25"/>
      <c r="AB1114" s="25"/>
      <c r="AC1114" s="25"/>
      <c r="AD1114" s="25"/>
      <c r="AP1114"/>
      <c r="AQ1114"/>
      <c r="AX1114"/>
    </row>
    <row r="1115" spans="18:50" ht="12" customHeight="1" x14ac:dyDescent="0.25">
      <c r="R1115" s="140"/>
      <c r="S1115" s="25"/>
      <c r="T1115" s="25"/>
      <c r="U1115" s="25"/>
      <c r="V1115" s="25"/>
      <c r="W1115" s="25"/>
      <c r="X1115" s="25"/>
      <c r="Y1115" s="25"/>
      <c r="Z1115" s="25"/>
      <c r="AA1115" s="25"/>
      <c r="AB1115" s="25"/>
      <c r="AC1115" s="25"/>
      <c r="AD1115" s="25"/>
      <c r="AP1115"/>
      <c r="AQ1115"/>
      <c r="AX1115"/>
    </row>
    <row r="1116" spans="18:50" ht="12" customHeight="1" x14ac:dyDescent="0.25">
      <c r="R1116" s="140"/>
      <c r="S1116" s="25"/>
      <c r="T1116" s="25"/>
      <c r="U1116" s="25"/>
      <c r="V1116" s="25"/>
      <c r="W1116" s="25"/>
      <c r="X1116" s="25"/>
      <c r="Y1116" s="25"/>
      <c r="Z1116" s="25"/>
      <c r="AA1116" s="25"/>
      <c r="AB1116" s="25"/>
      <c r="AC1116" s="25"/>
      <c r="AD1116" s="25"/>
      <c r="AP1116"/>
      <c r="AQ1116"/>
      <c r="AX1116"/>
    </row>
    <row r="1117" spans="18:50" ht="12" customHeight="1" x14ac:dyDescent="0.25">
      <c r="R1117" s="140"/>
      <c r="S1117" s="25"/>
      <c r="T1117" s="25"/>
      <c r="U1117" s="25"/>
      <c r="V1117" s="25"/>
      <c r="W1117" s="25"/>
      <c r="X1117" s="25"/>
      <c r="Y1117" s="25"/>
      <c r="Z1117" s="25"/>
      <c r="AA1117" s="25"/>
      <c r="AB1117" s="25"/>
      <c r="AC1117" s="25"/>
      <c r="AD1117" s="25"/>
      <c r="AP1117"/>
      <c r="AQ1117"/>
      <c r="AX1117"/>
    </row>
    <row r="1118" spans="18:50" ht="12" customHeight="1" x14ac:dyDescent="0.25">
      <c r="R1118" s="140"/>
      <c r="S1118" s="25"/>
      <c r="T1118" s="25"/>
      <c r="U1118" s="25"/>
      <c r="V1118" s="25"/>
      <c r="W1118" s="25"/>
      <c r="X1118" s="25"/>
      <c r="Y1118" s="25"/>
      <c r="Z1118" s="25"/>
      <c r="AA1118" s="25"/>
      <c r="AB1118" s="25"/>
      <c r="AC1118" s="25"/>
      <c r="AD1118" s="25"/>
      <c r="AP1118"/>
      <c r="AQ1118"/>
      <c r="AX1118"/>
    </row>
    <row r="1119" spans="18:50" ht="12" customHeight="1" x14ac:dyDescent="0.25">
      <c r="R1119" s="140"/>
      <c r="S1119" s="25"/>
      <c r="T1119" s="25"/>
      <c r="U1119" s="25"/>
      <c r="V1119" s="25"/>
      <c r="W1119" s="25"/>
      <c r="X1119" s="25"/>
      <c r="Y1119" s="25"/>
      <c r="Z1119" s="25"/>
      <c r="AA1119" s="25"/>
      <c r="AB1119" s="25"/>
      <c r="AC1119" s="25"/>
      <c r="AD1119" s="25"/>
      <c r="AP1119"/>
      <c r="AQ1119"/>
      <c r="AX1119"/>
    </row>
    <row r="1120" spans="18:50" ht="12" customHeight="1" x14ac:dyDescent="0.25">
      <c r="R1120" s="140"/>
      <c r="S1120" s="25"/>
      <c r="T1120" s="25"/>
      <c r="U1120" s="25"/>
      <c r="V1120" s="25"/>
      <c r="W1120" s="25"/>
      <c r="X1120" s="25"/>
      <c r="Y1120" s="25"/>
      <c r="Z1120" s="25"/>
      <c r="AA1120" s="25"/>
      <c r="AB1120" s="25"/>
      <c r="AC1120" s="25"/>
      <c r="AD1120" s="25"/>
      <c r="AP1120"/>
      <c r="AQ1120"/>
      <c r="AX1120"/>
    </row>
    <row r="1121" spans="18:50" ht="12" customHeight="1" x14ac:dyDescent="0.25">
      <c r="R1121" s="140"/>
      <c r="S1121" s="25"/>
      <c r="T1121" s="25"/>
      <c r="U1121" s="25"/>
      <c r="V1121" s="25"/>
      <c r="W1121" s="25"/>
      <c r="X1121" s="25"/>
      <c r="Y1121" s="25"/>
      <c r="Z1121" s="25"/>
      <c r="AA1121" s="25"/>
      <c r="AB1121" s="25"/>
      <c r="AC1121" s="25"/>
      <c r="AD1121" s="25"/>
      <c r="AP1121"/>
      <c r="AQ1121"/>
      <c r="AX1121"/>
    </row>
    <row r="1122" spans="18:50" ht="12" customHeight="1" x14ac:dyDescent="0.25">
      <c r="R1122" s="140"/>
      <c r="S1122" s="25"/>
      <c r="T1122" s="25"/>
      <c r="U1122" s="25"/>
      <c r="V1122" s="25"/>
      <c r="W1122" s="25"/>
      <c r="X1122" s="25"/>
      <c r="Y1122" s="25"/>
      <c r="Z1122" s="25"/>
      <c r="AA1122" s="25"/>
      <c r="AB1122" s="25"/>
      <c r="AC1122" s="25"/>
      <c r="AD1122" s="25"/>
      <c r="AP1122"/>
      <c r="AQ1122"/>
      <c r="AX1122"/>
    </row>
    <row r="1123" spans="18:50" ht="12" customHeight="1" x14ac:dyDescent="0.25">
      <c r="R1123" s="140"/>
      <c r="S1123" s="25"/>
      <c r="T1123" s="25"/>
      <c r="U1123" s="25"/>
      <c r="V1123" s="25"/>
      <c r="W1123" s="25"/>
      <c r="X1123" s="25"/>
      <c r="Y1123" s="25"/>
      <c r="Z1123" s="25"/>
      <c r="AA1123" s="25"/>
      <c r="AB1123" s="25"/>
      <c r="AC1123" s="25"/>
      <c r="AD1123" s="25"/>
      <c r="AP1123"/>
      <c r="AQ1123"/>
      <c r="AX1123"/>
    </row>
    <row r="1124" spans="18:50" ht="12" customHeight="1" x14ac:dyDescent="0.25">
      <c r="R1124" s="140"/>
      <c r="S1124" s="25"/>
      <c r="T1124" s="25"/>
      <c r="U1124" s="25"/>
      <c r="V1124" s="25"/>
      <c r="W1124" s="25"/>
      <c r="X1124" s="25"/>
      <c r="Y1124" s="25"/>
      <c r="Z1124" s="25"/>
      <c r="AA1124" s="25"/>
      <c r="AB1124" s="25"/>
      <c r="AC1124" s="25"/>
      <c r="AD1124" s="25"/>
      <c r="AP1124"/>
      <c r="AQ1124"/>
      <c r="AX1124"/>
    </row>
    <row r="1125" spans="18:50" ht="12" customHeight="1" x14ac:dyDescent="0.25">
      <c r="R1125" s="140"/>
      <c r="S1125" s="25"/>
      <c r="T1125" s="25"/>
      <c r="U1125" s="25"/>
      <c r="V1125" s="25"/>
      <c r="W1125" s="25"/>
      <c r="X1125" s="25"/>
      <c r="Y1125" s="25"/>
      <c r="Z1125" s="25"/>
      <c r="AA1125" s="25"/>
      <c r="AB1125" s="25"/>
      <c r="AC1125" s="25"/>
      <c r="AD1125" s="25"/>
      <c r="AP1125"/>
      <c r="AQ1125"/>
      <c r="AX1125"/>
    </row>
    <row r="1126" spans="18:50" ht="12" customHeight="1" x14ac:dyDescent="0.25">
      <c r="R1126" s="140"/>
      <c r="S1126" s="25"/>
      <c r="T1126" s="25"/>
      <c r="U1126" s="25"/>
      <c r="V1126" s="25"/>
      <c r="W1126" s="25"/>
      <c r="X1126" s="25"/>
      <c r="Y1126" s="25"/>
      <c r="Z1126" s="25"/>
      <c r="AA1126" s="25"/>
      <c r="AB1126" s="25"/>
      <c r="AC1126" s="25"/>
      <c r="AD1126" s="25"/>
      <c r="AP1126"/>
      <c r="AQ1126"/>
      <c r="AX1126"/>
    </row>
    <row r="1127" spans="18:50" ht="12" customHeight="1" x14ac:dyDescent="0.25">
      <c r="R1127" s="140"/>
      <c r="S1127" s="25"/>
      <c r="T1127" s="25"/>
      <c r="U1127" s="25"/>
      <c r="V1127" s="25"/>
      <c r="W1127" s="25"/>
      <c r="X1127" s="25"/>
      <c r="Y1127" s="25"/>
      <c r="Z1127" s="25"/>
      <c r="AA1127" s="25"/>
      <c r="AB1127" s="25"/>
      <c r="AC1127" s="25"/>
      <c r="AD1127" s="25"/>
      <c r="AP1127"/>
      <c r="AQ1127"/>
      <c r="AX1127"/>
    </row>
    <row r="1128" spans="18:50" ht="12" customHeight="1" x14ac:dyDescent="0.25">
      <c r="R1128" s="140"/>
      <c r="S1128" s="25"/>
      <c r="T1128" s="25"/>
      <c r="U1128" s="25"/>
      <c r="V1128" s="25"/>
      <c r="W1128" s="25"/>
      <c r="X1128" s="25"/>
      <c r="Y1128" s="25"/>
      <c r="Z1128" s="25"/>
      <c r="AA1128" s="25"/>
      <c r="AB1128" s="25"/>
      <c r="AC1128" s="25"/>
      <c r="AD1128" s="25"/>
      <c r="AP1128"/>
      <c r="AQ1128"/>
      <c r="AX1128"/>
    </row>
    <row r="1129" spans="18:50" ht="12" customHeight="1" x14ac:dyDescent="0.25">
      <c r="R1129" s="140"/>
      <c r="S1129" s="25"/>
      <c r="T1129" s="25"/>
      <c r="U1129" s="25"/>
      <c r="V1129" s="25"/>
      <c r="W1129" s="25"/>
      <c r="X1129" s="25"/>
      <c r="Y1129" s="25"/>
      <c r="Z1129" s="25"/>
      <c r="AA1129" s="25"/>
      <c r="AB1129" s="25"/>
      <c r="AC1129" s="25"/>
      <c r="AD1129" s="25"/>
      <c r="AP1129"/>
      <c r="AQ1129"/>
      <c r="AX1129"/>
    </row>
    <row r="1130" spans="18:50" ht="12" customHeight="1" x14ac:dyDescent="0.25">
      <c r="R1130" s="140"/>
      <c r="S1130" s="25"/>
      <c r="T1130" s="25"/>
      <c r="U1130" s="25"/>
      <c r="V1130" s="25"/>
      <c r="W1130" s="25"/>
      <c r="X1130" s="25"/>
      <c r="Y1130" s="25"/>
      <c r="Z1130" s="25"/>
      <c r="AA1130" s="25"/>
      <c r="AB1130" s="25"/>
      <c r="AC1130" s="25"/>
      <c r="AD1130" s="25"/>
      <c r="AP1130"/>
      <c r="AQ1130"/>
      <c r="AX1130"/>
    </row>
    <row r="1131" spans="18:50" ht="12" customHeight="1" x14ac:dyDescent="0.25">
      <c r="R1131" s="140"/>
      <c r="S1131" s="25"/>
      <c r="T1131" s="25"/>
      <c r="U1131" s="25"/>
      <c r="V1131" s="25"/>
      <c r="W1131" s="25"/>
      <c r="X1131" s="25"/>
      <c r="Y1131" s="25"/>
      <c r="Z1131" s="25"/>
      <c r="AA1131" s="25"/>
      <c r="AB1131" s="25"/>
      <c r="AC1131" s="25"/>
      <c r="AD1131" s="25"/>
      <c r="AP1131"/>
      <c r="AQ1131"/>
      <c r="AX1131"/>
    </row>
    <row r="1132" spans="18:50" ht="12" customHeight="1" x14ac:dyDescent="0.25">
      <c r="R1132" s="140"/>
      <c r="S1132" s="25"/>
      <c r="T1132" s="25"/>
      <c r="U1132" s="25"/>
      <c r="V1132" s="25"/>
      <c r="W1132" s="25"/>
      <c r="X1132" s="25"/>
      <c r="Y1132" s="25"/>
      <c r="Z1132" s="25"/>
      <c r="AA1132" s="25"/>
      <c r="AB1132" s="25"/>
      <c r="AC1132" s="25"/>
      <c r="AD1132" s="25"/>
      <c r="AP1132"/>
      <c r="AQ1132"/>
      <c r="AX1132"/>
    </row>
    <row r="1133" spans="18:50" ht="12" customHeight="1" x14ac:dyDescent="0.25">
      <c r="R1133" s="140"/>
      <c r="S1133" s="25"/>
      <c r="T1133" s="25"/>
      <c r="U1133" s="25"/>
      <c r="V1133" s="25"/>
      <c r="W1133" s="25"/>
      <c r="X1133" s="25"/>
      <c r="Y1133" s="25"/>
      <c r="Z1133" s="25"/>
      <c r="AA1133" s="25"/>
      <c r="AB1133" s="25"/>
      <c r="AC1133" s="25"/>
      <c r="AD1133" s="25"/>
      <c r="AP1133"/>
      <c r="AQ1133"/>
      <c r="AX1133"/>
    </row>
    <row r="1134" spans="18:50" ht="12" customHeight="1" x14ac:dyDescent="0.25">
      <c r="R1134" s="140"/>
      <c r="S1134" s="25"/>
      <c r="T1134" s="25"/>
      <c r="U1134" s="25"/>
      <c r="V1134" s="25"/>
      <c r="W1134" s="25"/>
      <c r="X1134" s="25"/>
      <c r="Y1134" s="25"/>
      <c r="Z1134" s="25"/>
      <c r="AA1134" s="25"/>
      <c r="AB1134" s="25"/>
      <c r="AC1134" s="25"/>
      <c r="AD1134" s="25"/>
      <c r="AP1134"/>
      <c r="AQ1134"/>
      <c r="AX1134"/>
    </row>
    <row r="1135" spans="18:50" ht="12" customHeight="1" x14ac:dyDescent="0.25">
      <c r="R1135" s="140"/>
      <c r="S1135" s="25"/>
      <c r="T1135" s="25"/>
      <c r="U1135" s="25"/>
      <c r="V1135" s="25"/>
      <c r="W1135" s="25"/>
      <c r="X1135" s="25"/>
      <c r="Y1135" s="25"/>
      <c r="Z1135" s="25"/>
      <c r="AA1135" s="25"/>
      <c r="AB1135" s="25"/>
      <c r="AC1135" s="25"/>
      <c r="AD1135" s="25"/>
      <c r="AP1135"/>
      <c r="AQ1135"/>
      <c r="AX1135"/>
    </row>
    <row r="1136" spans="18:50" ht="12" customHeight="1" x14ac:dyDescent="0.25">
      <c r="R1136" s="140"/>
      <c r="S1136" s="25"/>
      <c r="T1136" s="25"/>
      <c r="U1136" s="25"/>
      <c r="V1136" s="25"/>
      <c r="W1136" s="25"/>
      <c r="X1136" s="25"/>
      <c r="Y1136" s="25"/>
      <c r="Z1136" s="25"/>
      <c r="AA1136" s="25"/>
      <c r="AB1136" s="25"/>
      <c r="AC1136" s="25"/>
      <c r="AD1136" s="25"/>
      <c r="AP1136"/>
      <c r="AQ1136"/>
      <c r="AX1136"/>
    </row>
    <row r="1137" spans="18:50" ht="12" customHeight="1" x14ac:dyDescent="0.25">
      <c r="R1137" s="140"/>
      <c r="S1137" s="25"/>
      <c r="T1137" s="25"/>
      <c r="U1137" s="25"/>
      <c r="V1137" s="25"/>
      <c r="W1137" s="25"/>
      <c r="X1137" s="25"/>
      <c r="Y1137" s="25"/>
      <c r="Z1137" s="25"/>
      <c r="AA1137" s="25"/>
      <c r="AB1137" s="25"/>
      <c r="AC1137" s="25"/>
      <c r="AD1137" s="25"/>
      <c r="AP1137"/>
      <c r="AQ1137"/>
      <c r="AX1137"/>
    </row>
    <row r="1138" spans="18:50" ht="12" customHeight="1" x14ac:dyDescent="0.25">
      <c r="R1138" s="140"/>
      <c r="S1138" s="25"/>
      <c r="T1138" s="25"/>
      <c r="U1138" s="25"/>
      <c r="V1138" s="25"/>
      <c r="W1138" s="25"/>
      <c r="X1138" s="25"/>
      <c r="Y1138" s="25"/>
      <c r="Z1138" s="25"/>
      <c r="AA1138" s="25"/>
      <c r="AB1138" s="25"/>
      <c r="AC1138" s="25"/>
      <c r="AD1138" s="25"/>
      <c r="AP1138"/>
      <c r="AQ1138"/>
      <c r="AX1138"/>
    </row>
    <row r="1139" spans="18:50" ht="12" customHeight="1" x14ac:dyDescent="0.25">
      <c r="R1139" s="140"/>
      <c r="S1139" s="25"/>
      <c r="T1139" s="25"/>
      <c r="U1139" s="25"/>
      <c r="V1139" s="25"/>
      <c r="W1139" s="25"/>
      <c r="X1139" s="25"/>
      <c r="Y1139" s="25"/>
      <c r="Z1139" s="25"/>
      <c r="AA1139" s="25"/>
      <c r="AB1139" s="25"/>
      <c r="AC1139" s="25"/>
      <c r="AD1139" s="25"/>
      <c r="AP1139"/>
      <c r="AQ1139"/>
      <c r="AX1139"/>
    </row>
    <row r="1140" spans="18:50" ht="12" customHeight="1" x14ac:dyDescent="0.25">
      <c r="R1140" s="140"/>
      <c r="S1140" s="25"/>
      <c r="T1140" s="25"/>
      <c r="U1140" s="25"/>
      <c r="V1140" s="25"/>
      <c r="W1140" s="25"/>
      <c r="X1140" s="25"/>
      <c r="Y1140" s="25"/>
      <c r="Z1140" s="25"/>
      <c r="AA1140" s="25"/>
      <c r="AB1140" s="25"/>
      <c r="AC1140" s="25"/>
      <c r="AD1140" s="25"/>
      <c r="AP1140"/>
      <c r="AQ1140"/>
      <c r="AX1140"/>
    </row>
    <row r="1141" spans="18:50" ht="12" customHeight="1" x14ac:dyDescent="0.25">
      <c r="R1141" s="140"/>
      <c r="S1141" s="25"/>
      <c r="T1141" s="25"/>
      <c r="U1141" s="25"/>
      <c r="V1141" s="25"/>
      <c r="W1141" s="25"/>
      <c r="X1141" s="25"/>
      <c r="Y1141" s="25"/>
      <c r="Z1141" s="25"/>
      <c r="AA1141" s="25"/>
      <c r="AB1141" s="25"/>
      <c r="AC1141" s="25"/>
      <c r="AD1141" s="25"/>
      <c r="AP1141"/>
      <c r="AQ1141"/>
      <c r="AX1141"/>
    </row>
    <row r="1142" spans="18:50" ht="12" customHeight="1" x14ac:dyDescent="0.25">
      <c r="R1142" s="140"/>
      <c r="S1142" s="25"/>
      <c r="T1142" s="25"/>
      <c r="U1142" s="25"/>
      <c r="V1142" s="25"/>
      <c r="W1142" s="25"/>
      <c r="X1142" s="25"/>
      <c r="Y1142" s="25"/>
      <c r="Z1142" s="25"/>
      <c r="AA1142" s="25"/>
      <c r="AB1142" s="25"/>
      <c r="AC1142" s="25"/>
      <c r="AD1142" s="25"/>
      <c r="AP1142"/>
      <c r="AQ1142"/>
      <c r="AX1142"/>
    </row>
    <row r="1143" spans="18:50" ht="12" customHeight="1" x14ac:dyDescent="0.25">
      <c r="R1143" s="140"/>
      <c r="S1143" s="25"/>
      <c r="T1143" s="25"/>
      <c r="U1143" s="25"/>
      <c r="V1143" s="25"/>
      <c r="W1143" s="25"/>
      <c r="X1143" s="25"/>
      <c r="Y1143" s="25"/>
      <c r="Z1143" s="25"/>
      <c r="AA1143" s="25"/>
      <c r="AB1143" s="25"/>
      <c r="AC1143" s="25"/>
      <c r="AD1143" s="25"/>
      <c r="AP1143"/>
      <c r="AQ1143"/>
      <c r="AX1143"/>
    </row>
    <row r="1144" spans="18:50" ht="12" customHeight="1" x14ac:dyDescent="0.25">
      <c r="R1144" s="140"/>
      <c r="S1144" s="25"/>
      <c r="T1144" s="25"/>
      <c r="U1144" s="25"/>
      <c r="V1144" s="25"/>
      <c r="W1144" s="25"/>
      <c r="X1144" s="25"/>
      <c r="Y1144" s="25"/>
      <c r="Z1144" s="25"/>
      <c r="AA1144" s="25"/>
      <c r="AB1144" s="25"/>
      <c r="AC1144" s="25"/>
      <c r="AD1144" s="25"/>
      <c r="AP1144"/>
      <c r="AQ1144"/>
      <c r="AX1144"/>
    </row>
    <row r="1145" spans="18:50" ht="12" customHeight="1" x14ac:dyDescent="0.25">
      <c r="R1145" s="140"/>
      <c r="S1145" s="25"/>
      <c r="T1145" s="25"/>
      <c r="U1145" s="25"/>
      <c r="V1145" s="25"/>
      <c r="W1145" s="25"/>
      <c r="X1145" s="25"/>
      <c r="Y1145" s="25"/>
      <c r="Z1145" s="25"/>
      <c r="AA1145" s="25"/>
      <c r="AB1145" s="25"/>
      <c r="AC1145" s="25"/>
      <c r="AD1145" s="25"/>
      <c r="AP1145"/>
      <c r="AQ1145"/>
      <c r="AX1145"/>
    </row>
    <row r="1146" spans="18:50" ht="12" customHeight="1" x14ac:dyDescent="0.25">
      <c r="R1146" s="140"/>
      <c r="S1146" s="25"/>
      <c r="T1146" s="25"/>
      <c r="U1146" s="25"/>
      <c r="V1146" s="25"/>
      <c r="W1146" s="25"/>
      <c r="X1146" s="25"/>
      <c r="Y1146" s="25"/>
      <c r="Z1146" s="25"/>
      <c r="AA1146" s="25"/>
      <c r="AB1146" s="25"/>
      <c r="AC1146" s="25"/>
      <c r="AD1146" s="25"/>
      <c r="AP1146"/>
      <c r="AQ1146"/>
      <c r="AX1146"/>
    </row>
    <row r="1147" spans="18:50" ht="12" customHeight="1" x14ac:dyDescent="0.25">
      <c r="R1147" s="140"/>
      <c r="S1147" s="25"/>
      <c r="T1147" s="25"/>
      <c r="U1147" s="25"/>
      <c r="V1147" s="25"/>
      <c r="W1147" s="25"/>
      <c r="X1147" s="25"/>
      <c r="Y1147" s="25"/>
      <c r="Z1147" s="25"/>
      <c r="AA1147" s="25"/>
      <c r="AB1147" s="25"/>
      <c r="AC1147" s="25"/>
      <c r="AD1147" s="25"/>
      <c r="AP1147"/>
      <c r="AQ1147"/>
      <c r="AX1147"/>
    </row>
    <row r="1148" spans="18:50" ht="12" customHeight="1" x14ac:dyDescent="0.25">
      <c r="R1148" s="140"/>
      <c r="S1148" s="25"/>
      <c r="T1148" s="25"/>
      <c r="U1148" s="25"/>
      <c r="V1148" s="25"/>
      <c r="W1148" s="25"/>
      <c r="X1148" s="25"/>
      <c r="Y1148" s="25"/>
      <c r="Z1148" s="25"/>
      <c r="AA1148" s="25"/>
      <c r="AB1148" s="25"/>
      <c r="AC1148" s="25"/>
      <c r="AD1148" s="25"/>
      <c r="AP1148"/>
      <c r="AQ1148"/>
      <c r="AX1148"/>
    </row>
    <row r="1149" spans="18:50" ht="12" customHeight="1" x14ac:dyDescent="0.25">
      <c r="R1149" s="140"/>
      <c r="S1149" s="25"/>
      <c r="T1149" s="25"/>
      <c r="U1149" s="25"/>
      <c r="V1149" s="25"/>
      <c r="W1149" s="25"/>
      <c r="X1149" s="25"/>
      <c r="Y1149" s="25"/>
      <c r="Z1149" s="25"/>
      <c r="AA1149" s="25"/>
      <c r="AB1149" s="25"/>
      <c r="AC1149" s="25"/>
      <c r="AD1149" s="25"/>
      <c r="AP1149"/>
      <c r="AQ1149"/>
      <c r="AX1149"/>
    </row>
    <row r="1150" spans="18:50" ht="12" customHeight="1" x14ac:dyDescent="0.25">
      <c r="R1150" s="140"/>
      <c r="S1150" s="25"/>
      <c r="T1150" s="25"/>
      <c r="U1150" s="25"/>
      <c r="V1150" s="25"/>
      <c r="W1150" s="25"/>
      <c r="X1150" s="25"/>
      <c r="Y1150" s="25"/>
      <c r="Z1150" s="25"/>
      <c r="AA1150" s="25"/>
      <c r="AB1150" s="25"/>
      <c r="AC1150" s="25"/>
      <c r="AD1150" s="25"/>
      <c r="AP1150"/>
      <c r="AQ1150"/>
      <c r="AX1150"/>
    </row>
    <row r="1151" spans="18:50" ht="12" customHeight="1" x14ac:dyDescent="0.25">
      <c r="R1151" s="140"/>
      <c r="S1151" s="25"/>
      <c r="T1151" s="25"/>
      <c r="U1151" s="25"/>
      <c r="V1151" s="25"/>
      <c r="W1151" s="25"/>
      <c r="X1151" s="25"/>
      <c r="Y1151" s="25"/>
      <c r="Z1151" s="25"/>
      <c r="AA1151" s="25"/>
      <c r="AB1151" s="25"/>
      <c r="AC1151" s="25"/>
      <c r="AD1151" s="25"/>
      <c r="AP1151"/>
      <c r="AQ1151"/>
      <c r="AX1151"/>
    </row>
    <row r="1152" spans="18:50" ht="12" customHeight="1" x14ac:dyDescent="0.25">
      <c r="R1152" s="140"/>
      <c r="S1152" s="25"/>
      <c r="T1152" s="25"/>
      <c r="U1152" s="25"/>
      <c r="V1152" s="25"/>
      <c r="W1152" s="25"/>
      <c r="X1152" s="25"/>
      <c r="Y1152" s="25"/>
      <c r="Z1152" s="25"/>
      <c r="AA1152" s="25"/>
      <c r="AB1152" s="25"/>
      <c r="AC1152" s="25"/>
      <c r="AD1152" s="25"/>
      <c r="AP1152"/>
      <c r="AQ1152"/>
      <c r="AX1152"/>
    </row>
    <row r="1153" spans="18:50" ht="12" customHeight="1" x14ac:dyDescent="0.25">
      <c r="R1153" s="140"/>
      <c r="S1153" s="25"/>
      <c r="T1153" s="25"/>
      <c r="U1153" s="25"/>
      <c r="V1153" s="25"/>
      <c r="W1153" s="25"/>
      <c r="X1153" s="25"/>
      <c r="Y1153" s="25"/>
      <c r="Z1153" s="25"/>
      <c r="AA1153" s="25"/>
      <c r="AB1153" s="25"/>
      <c r="AC1153" s="25"/>
      <c r="AD1153" s="25"/>
      <c r="AP1153"/>
      <c r="AQ1153"/>
      <c r="AX1153"/>
    </row>
    <row r="1154" spans="18:50" ht="12" customHeight="1" x14ac:dyDescent="0.25">
      <c r="R1154" s="140"/>
      <c r="S1154" s="25"/>
      <c r="T1154" s="25"/>
      <c r="U1154" s="25"/>
      <c r="V1154" s="25"/>
      <c r="W1154" s="25"/>
      <c r="X1154" s="25"/>
      <c r="Y1154" s="25"/>
      <c r="Z1154" s="25"/>
      <c r="AA1154" s="25"/>
      <c r="AB1154" s="25"/>
      <c r="AC1154" s="25"/>
      <c r="AD1154" s="25"/>
      <c r="AP1154"/>
      <c r="AQ1154"/>
      <c r="AX1154"/>
    </row>
    <row r="1155" spans="18:50" ht="12" customHeight="1" x14ac:dyDescent="0.25">
      <c r="R1155" s="140"/>
      <c r="S1155" s="25"/>
      <c r="T1155" s="25"/>
      <c r="U1155" s="25"/>
      <c r="V1155" s="25"/>
      <c r="W1155" s="25"/>
      <c r="X1155" s="25"/>
      <c r="Y1155" s="25"/>
      <c r="Z1155" s="25"/>
      <c r="AA1155" s="25"/>
      <c r="AB1155" s="25"/>
      <c r="AC1155" s="25"/>
      <c r="AD1155" s="25"/>
      <c r="AP1155"/>
      <c r="AQ1155"/>
      <c r="AX1155"/>
    </row>
    <row r="1156" spans="18:50" ht="12" customHeight="1" x14ac:dyDescent="0.25">
      <c r="R1156" s="140"/>
      <c r="S1156" s="25"/>
      <c r="T1156" s="25"/>
      <c r="U1156" s="25"/>
      <c r="V1156" s="25"/>
      <c r="W1156" s="25"/>
      <c r="X1156" s="25"/>
      <c r="Y1156" s="25"/>
      <c r="Z1156" s="25"/>
      <c r="AA1156" s="25"/>
      <c r="AB1156" s="25"/>
      <c r="AC1156" s="25"/>
      <c r="AD1156" s="25"/>
      <c r="AP1156"/>
      <c r="AQ1156"/>
      <c r="AX1156"/>
    </row>
    <row r="1157" spans="18:50" ht="12" customHeight="1" x14ac:dyDescent="0.25">
      <c r="R1157" s="140"/>
      <c r="S1157" s="25"/>
      <c r="T1157" s="25"/>
      <c r="U1157" s="25"/>
      <c r="V1157" s="25"/>
      <c r="W1157" s="25"/>
      <c r="X1157" s="25"/>
      <c r="Y1157" s="25"/>
      <c r="Z1157" s="25"/>
      <c r="AA1157" s="25"/>
      <c r="AB1157" s="25"/>
      <c r="AC1157" s="25"/>
      <c r="AD1157" s="25"/>
      <c r="AP1157"/>
      <c r="AQ1157"/>
      <c r="AX1157"/>
    </row>
    <row r="1158" spans="18:50" ht="12" customHeight="1" x14ac:dyDescent="0.25">
      <c r="R1158" s="140"/>
      <c r="S1158" s="25"/>
      <c r="T1158" s="25"/>
      <c r="U1158" s="25"/>
      <c r="V1158" s="25"/>
      <c r="W1158" s="25"/>
      <c r="X1158" s="25"/>
      <c r="Y1158" s="25"/>
      <c r="Z1158" s="25"/>
      <c r="AA1158" s="25"/>
      <c r="AB1158" s="25"/>
      <c r="AC1158" s="25"/>
      <c r="AD1158" s="25"/>
      <c r="AP1158"/>
      <c r="AQ1158"/>
      <c r="AX1158"/>
    </row>
    <row r="1159" spans="18:50" ht="12" customHeight="1" x14ac:dyDescent="0.25">
      <c r="R1159" s="140"/>
      <c r="S1159" s="25"/>
      <c r="T1159" s="25"/>
      <c r="U1159" s="25"/>
      <c r="V1159" s="25"/>
      <c r="W1159" s="25"/>
      <c r="X1159" s="25"/>
      <c r="Y1159" s="25"/>
      <c r="Z1159" s="25"/>
      <c r="AA1159" s="25"/>
      <c r="AB1159" s="25"/>
      <c r="AC1159" s="25"/>
      <c r="AD1159" s="25"/>
      <c r="AP1159"/>
      <c r="AQ1159"/>
      <c r="AX1159"/>
    </row>
    <row r="1160" spans="18:50" ht="12" customHeight="1" x14ac:dyDescent="0.25">
      <c r="R1160" s="140"/>
      <c r="S1160" s="25"/>
      <c r="T1160" s="25"/>
      <c r="U1160" s="25"/>
      <c r="V1160" s="25"/>
      <c r="W1160" s="25"/>
      <c r="X1160" s="25"/>
      <c r="Y1160" s="25"/>
      <c r="Z1160" s="25"/>
      <c r="AA1160" s="25"/>
      <c r="AB1160" s="25"/>
      <c r="AC1160" s="25"/>
      <c r="AD1160" s="25"/>
      <c r="AP1160"/>
      <c r="AQ1160"/>
      <c r="AX1160"/>
    </row>
    <row r="1161" spans="18:50" ht="12" customHeight="1" x14ac:dyDescent="0.25">
      <c r="R1161" s="140"/>
      <c r="S1161" s="25"/>
      <c r="T1161" s="25"/>
      <c r="U1161" s="25"/>
      <c r="V1161" s="25"/>
      <c r="W1161" s="25"/>
      <c r="X1161" s="25"/>
      <c r="Y1161" s="25"/>
      <c r="Z1161" s="25"/>
      <c r="AA1161" s="25"/>
      <c r="AB1161" s="25"/>
      <c r="AC1161" s="25"/>
      <c r="AD1161" s="25"/>
      <c r="AP1161"/>
      <c r="AQ1161"/>
      <c r="AX1161"/>
    </row>
    <row r="1162" spans="18:50" ht="12" customHeight="1" x14ac:dyDescent="0.25">
      <c r="R1162" s="140"/>
      <c r="S1162" s="25"/>
      <c r="T1162" s="25"/>
      <c r="U1162" s="25"/>
      <c r="V1162" s="25"/>
      <c r="W1162" s="25"/>
      <c r="X1162" s="25"/>
      <c r="Y1162" s="25"/>
      <c r="Z1162" s="25"/>
      <c r="AA1162" s="25"/>
      <c r="AB1162" s="25"/>
      <c r="AC1162" s="25"/>
      <c r="AD1162" s="25"/>
      <c r="AP1162"/>
      <c r="AQ1162"/>
      <c r="AX1162"/>
    </row>
    <row r="1163" spans="18:50" ht="12" customHeight="1" x14ac:dyDescent="0.25">
      <c r="R1163" s="140"/>
      <c r="S1163" s="25"/>
      <c r="T1163" s="25"/>
      <c r="U1163" s="25"/>
      <c r="V1163" s="25"/>
      <c r="W1163" s="25"/>
      <c r="X1163" s="25"/>
      <c r="Y1163" s="25"/>
      <c r="Z1163" s="25"/>
      <c r="AA1163" s="25"/>
      <c r="AB1163" s="25"/>
      <c r="AC1163" s="25"/>
      <c r="AD1163" s="25"/>
      <c r="AP1163"/>
      <c r="AQ1163"/>
      <c r="AX1163"/>
    </row>
    <row r="1164" spans="18:50" ht="12" customHeight="1" x14ac:dyDescent="0.25">
      <c r="R1164" s="140"/>
      <c r="S1164" s="25"/>
      <c r="T1164" s="25"/>
      <c r="U1164" s="25"/>
      <c r="V1164" s="25"/>
      <c r="W1164" s="25"/>
      <c r="X1164" s="25"/>
      <c r="Y1164" s="25"/>
      <c r="Z1164" s="25"/>
      <c r="AA1164" s="25"/>
      <c r="AB1164" s="25"/>
      <c r="AC1164" s="25"/>
      <c r="AD1164" s="25"/>
      <c r="AP1164"/>
      <c r="AQ1164"/>
      <c r="AX1164"/>
    </row>
    <row r="1165" spans="18:50" ht="12" customHeight="1" x14ac:dyDescent="0.25">
      <c r="R1165" s="140"/>
      <c r="S1165" s="25"/>
      <c r="T1165" s="25"/>
      <c r="U1165" s="25"/>
      <c r="V1165" s="25"/>
      <c r="W1165" s="25"/>
      <c r="X1165" s="25"/>
      <c r="Y1165" s="25"/>
      <c r="Z1165" s="25"/>
      <c r="AA1165" s="25"/>
      <c r="AB1165" s="25"/>
      <c r="AC1165" s="25"/>
      <c r="AD1165" s="25"/>
      <c r="AP1165"/>
      <c r="AQ1165"/>
      <c r="AX1165"/>
    </row>
    <row r="1166" spans="18:50" ht="12" customHeight="1" x14ac:dyDescent="0.25">
      <c r="R1166" s="140"/>
      <c r="S1166" s="25"/>
      <c r="T1166" s="25"/>
      <c r="U1166" s="25"/>
      <c r="V1166" s="25"/>
      <c r="W1166" s="25"/>
      <c r="X1166" s="25"/>
      <c r="Y1166" s="25"/>
      <c r="Z1166" s="25"/>
      <c r="AA1166" s="25"/>
      <c r="AB1166" s="25"/>
      <c r="AC1166" s="25"/>
      <c r="AD1166" s="25"/>
      <c r="AP1166"/>
      <c r="AQ1166"/>
      <c r="AX1166"/>
    </row>
    <row r="1167" spans="18:50" ht="12" customHeight="1" x14ac:dyDescent="0.25">
      <c r="R1167" s="140"/>
      <c r="S1167" s="25"/>
      <c r="T1167" s="25"/>
      <c r="U1167" s="25"/>
      <c r="V1167" s="25"/>
      <c r="W1167" s="25"/>
      <c r="X1167" s="25"/>
      <c r="Y1167" s="25"/>
      <c r="Z1167" s="25"/>
      <c r="AA1167" s="25"/>
      <c r="AB1167" s="25"/>
      <c r="AC1167" s="25"/>
      <c r="AD1167" s="25"/>
      <c r="AP1167"/>
      <c r="AQ1167"/>
      <c r="AX1167"/>
    </row>
    <row r="1168" spans="18:50" ht="12" customHeight="1" x14ac:dyDescent="0.25">
      <c r="R1168" s="140"/>
      <c r="S1168" s="25"/>
      <c r="T1168" s="25"/>
      <c r="U1168" s="25"/>
      <c r="V1168" s="25"/>
      <c r="W1168" s="25"/>
      <c r="X1168" s="25"/>
      <c r="Y1168" s="25"/>
      <c r="Z1168" s="25"/>
      <c r="AA1168" s="25"/>
      <c r="AB1168" s="25"/>
      <c r="AC1168" s="25"/>
      <c r="AD1168" s="25"/>
      <c r="AP1168"/>
      <c r="AQ1168"/>
      <c r="AX1168"/>
    </row>
    <row r="1169" spans="18:50" ht="12" customHeight="1" x14ac:dyDescent="0.25">
      <c r="R1169" s="140"/>
      <c r="S1169" s="25"/>
      <c r="T1169" s="25"/>
      <c r="U1169" s="25"/>
      <c r="V1169" s="25"/>
      <c r="W1169" s="25"/>
      <c r="X1169" s="25"/>
      <c r="Y1169" s="25"/>
      <c r="Z1169" s="25"/>
      <c r="AA1169" s="25"/>
      <c r="AB1169" s="25"/>
      <c r="AC1169" s="25"/>
      <c r="AD1169" s="25"/>
      <c r="AP1169"/>
      <c r="AQ1169"/>
      <c r="AX1169"/>
    </row>
    <row r="1170" spans="18:50" ht="12" customHeight="1" x14ac:dyDescent="0.25">
      <c r="R1170" s="140"/>
      <c r="S1170" s="25"/>
      <c r="T1170" s="25"/>
      <c r="U1170" s="25"/>
      <c r="V1170" s="25"/>
      <c r="W1170" s="25"/>
      <c r="X1170" s="25"/>
      <c r="Y1170" s="25"/>
      <c r="Z1170" s="25"/>
      <c r="AA1170" s="25"/>
      <c r="AB1170" s="25"/>
      <c r="AC1170" s="25"/>
      <c r="AD1170" s="25"/>
      <c r="AP1170"/>
      <c r="AQ1170"/>
      <c r="AX1170"/>
    </row>
    <row r="1171" spans="18:50" ht="12" customHeight="1" x14ac:dyDescent="0.25">
      <c r="R1171" s="140"/>
      <c r="S1171" s="25"/>
      <c r="T1171" s="25"/>
      <c r="U1171" s="25"/>
      <c r="V1171" s="25"/>
      <c r="W1171" s="25"/>
      <c r="X1171" s="25"/>
      <c r="Y1171" s="25"/>
      <c r="Z1171" s="25"/>
      <c r="AA1171" s="25"/>
      <c r="AB1171" s="25"/>
      <c r="AC1171" s="25"/>
      <c r="AD1171" s="25"/>
      <c r="AP1171"/>
      <c r="AQ1171"/>
      <c r="AX1171"/>
    </row>
    <row r="1172" spans="18:50" ht="12" customHeight="1" x14ac:dyDescent="0.25">
      <c r="R1172" s="140"/>
      <c r="S1172" s="25"/>
      <c r="T1172" s="25"/>
      <c r="U1172" s="25"/>
      <c r="V1172" s="25"/>
      <c r="W1172" s="25"/>
      <c r="X1172" s="25"/>
      <c r="Y1172" s="25"/>
      <c r="Z1172" s="25"/>
      <c r="AA1172" s="25"/>
      <c r="AB1172" s="25"/>
      <c r="AC1172" s="25"/>
      <c r="AD1172" s="25"/>
      <c r="AP1172"/>
      <c r="AQ1172"/>
      <c r="AX1172"/>
    </row>
    <row r="1173" spans="18:50" ht="12" customHeight="1" x14ac:dyDescent="0.25">
      <c r="R1173" s="140"/>
      <c r="S1173" s="25"/>
      <c r="T1173" s="25"/>
      <c r="U1173" s="25"/>
      <c r="V1173" s="25"/>
      <c r="W1173" s="25"/>
      <c r="X1173" s="25"/>
      <c r="Y1173" s="25"/>
      <c r="Z1173" s="25"/>
      <c r="AA1173" s="25"/>
      <c r="AB1173" s="25"/>
      <c r="AC1173" s="25"/>
      <c r="AD1173" s="25"/>
      <c r="AP1173"/>
      <c r="AQ1173"/>
      <c r="AX1173"/>
    </row>
    <row r="1174" spans="18:50" ht="12" customHeight="1" x14ac:dyDescent="0.25">
      <c r="R1174" s="140"/>
      <c r="S1174" s="25"/>
      <c r="T1174" s="25"/>
      <c r="U1174" s="25"/>
      <c r="V1174" s="25"/>
      <c r="W1174" s="25"/>
      <c r="X1174" s="25"/>
      <c r="Y1174" s="25"/>
      <c r="Z1174" s="25"/>
      <c r="AA1174" s="25"/>
      <c r="AB1174" s="25"/>
      <c r="AC1174" s="25"/>
      <c r="AD1174" s="25"/>
      <c r="AP1174"/>
      <c r="AQ1174"/>
      <c r="AX1174"/>
    </row>
    <row r="1175" spans="18:50" ht="12" customHeight="1" x14ac:dyDescent="0.25">
      <c r="R1175" s="140"/>
      <c r="S1175" s="25"/>
      <c r="T1175" s="25"/>
      <c r="U1175" s="25"/>
      <c r="V1175" s="25"/>
      <c r="W1175" s="25"/>
      <c r="X1175" s="25"/>
      <c r="Y1175" s="25"/>
      <c r="Z1175" s="25"/>
      <c r="AA1175" s="25"/>
      <c r="AB1175" s="25"/>
      <c r="AC1175" s="25"/>
      <c r="AD1175" s="25"/>
      <c r="AP1175"/>
      <c r="AQ1175"/>
      <c r="AX1175"/>
    </row>
    <row r="1176" spans="18:50" ht="12" customHeight="1" x14ac:dyDescent="0.25">
      <c r="R1176" s="140"/>
      <c r="S1176" s="25"/>
      <c r="T1176" s="25"/>
      <c r="U1176" s="25"/>
      <c r="V1176" s="25"/>
      <c r="W1176" s="25"/>
      <c r="X1176" s="25"/>
      <c r="Y1176" s="25"/>
      <c r="Z1176" s="25"/>
      <c r="AA1176" s="25"/>
      <c r="AB1176" s="25"/>
      <c r="AC1176" s="25"/>
      <c r="AD1176" s="25"/>
      <c r="AP1176"/>
      <c r="AQ1176"/>
      <c r="AX1176"/>
    </row>
    <row r="1177" spans="18:50" ht="12" customHeight="1" x14ac:dyDescent="0.25">
      <c r="R1177" s="140"/>
      <c r="S1177" s="25"/>
      <c r="T1177" s="25"/>
      <c r="U1177" s="25"/>
      <c r="V1177" s="25"/>
      <c r="W1177" s="25"/>
      <c r="X1177" s="25"/>
      <c r="Y1177" s="25"/>
      <c r="Z1177" s="25"/>
      <c r="AA1177" s="25"/>
      <c r="AB1177" s="25"/>
      <c r="AC1177" s="25"/>
      <c r="AD1177" s="25"/>
      <c r="AP1177"/>
      <c r="AQ1177"/>
      <c r="AX1177"/>
    </row>
    <row r="1178" spans="18:50" ht="12" customHeight="1" x14ac:dyDescent="0.25">
      <c r="R1178" s="140"/>
      <c r="S1178" s="25"/>
      <c r="T1178" s="25"/>
      <c r="U1178" s="25"/>
      <c r="V1178" s="25"/>
      <c r="W1178" s="25"/>
      <c r="X1178" s="25"/>
      <c r="Y1178" s="25"/>
      <c r="Z1178" s="25"/>
      <c r="AA1178" s="25"/>
      <c r="AB1178" s="25"/>
      <c r="AC1178" s="25"/>
      <c r="AD1178" s="25"/>
      <c r="AP1178"/>
      <c r="AQ1178"/>
      <c r="AX1178"/>
    </row>
    <row r="1179" spans="18:50" ht="12" customHeight="1" x14ac:dyDescent="0.25">
      <c r="R1179" s="140"/>
      <c r="S1179" s="25"/>
      <c r="T1179" s="25"/>
      <c r="U1179" s="25"/>
      <c r="V1179" s="25"/>
      <c r="W1179" s="25"/>
      <c r="X1179" s="25"/>
      <c r="Y1179" s="25"/>
      <c r="Z1179" s="25"/>
      <c r="AA1179" s="25"/>
      <c r="AB1179" s="25"/>
      <c r="AC1179" s="25"/>
      <c r="AD1179" s="25"/>
      <c r="AP1179"/>
      <c r="AQ1179"/>
      <c r="AX1179"/>
    </row>
    <row r="1180" spans="18:50" ht="12" customHeight="1" x14ac:dyDescent="0.25">
      <c r="R1180" s="140"/>
      <c r="S1180" s="25"/>
      <c r="T1180" s="25"/>
      <c r="U1180" s="25"/>
      <c r="V1180" s="25"/>
      <c r="W1180" s="25"/>
      <c r="X1180" s="25"/>
      <c r="Y1180" s="25"/>
      <c r="Z1180" s="25"/>
      <c r="AA1180" s="25"/>
      <c r="AB1180" s="25"/>
      <c r="AC1180" s="25"/>
      <c r="AD1180" s="25"/>
      <c r="AP1180"/>
      <c r="AQ1180"/>
      <c r="AX1180"/>
    </row>
    <row r="1181" spans="18:50" ht="12" customHeight="1" x14ac:dyDescent="0.25">
      <c r="R1181" s="140"/>
      <c r="S1181" s="25"/>
      <c r="T1181" s="25"/>
      <c r="U1181" s="25"/>
      <c r="V1181" s="25"/>
      <c r="W1181" s="25"/>
      <c r="X1181" s="25"/>
      <c r="Y1181" s="25"/>
      <c r="Z1181" s="25"/>
      <c r="AA1181" s="25"/>
      <c r="AB1181" s="25"/>
      <c r="AC1181" s="25"/>
      <c r="AD1181" s="25"/>
      <c r="AP1181"/>
      <c r="AQ1181"/>
      <c r="AX1181"/>
    </row>
    <row r="1182" spans="18:50" ht="12" customHeight="1" x14ac:dyDescent="0.25">
      <c r="R1182" s="140"/>
      <c r="S1182" s="25"/>
      <c r="T1182" s="25"/>
      <c r="U1182" s="25"/>
      <c r="V1182" s="25"/>
      <c r="W1182" s="25"/>
      <c r="X1182" s="25"/>
      <c r="Y1182" s="25"/>
      <c r="Z1182" s="25"/>
      <c r="AA1182" s="25"/>
      <c r="AB1182" s="25"/>
      <c r="AC1182" s="25"/>
      <c r="AD1182" s="25"/>
      <c r="AP1182"/>
      <c r="AQ1182"/>
      <c r="AX1182"/>
    </row>
    <row r="1183" spans="18:50" ht="12" customHeight="1" x14ac:dyDescent="0.25">
      <c r="R1183" s="140"/>
      <c r="S1183" s="25"/>
      <c r="T1183" s="25"/>
      <c r="U1183" s="25"/>
      <c r="V1183" s="25"/>
      <c r="W1183" s="25"/>
      <c r="X1183" s="25"/>
      <c r="Y1183" s="25"/>
      <c r="Z1183" s="25"/>
      <c r="AA1183" s="25"/>
      <c r="AB1183" s="25"/>
      <c r="AC1183" s="25"/>
      <c r="AD1183" s="25"/>
      <c r="AP1183"/>
      <c r="AQ1183"/>
      <c r="AX1183"/>
    </row>
    <row r="1184" spans="18:50" ht="12" customHeight="1" x14ac:dyDescent="0.25">
      <c r="R1184" s="140"/>
      <c r="S1184" s="25"/>
      <c r="T1184" s="25"/>
      <c r="U1184" s="25"/>
      <c r="V1184" s="25"/>
      <c r="W1184" s="25"/>
      <c r="X1184" s="25"/>
      <c r="Y1184" s="25"/>
      <c r="Z1184" s="25"/>
      <c r="AA1184" s="25"/>
      <c r="AB1184" s="25"/>
      <c r="AC1184" s="25"/>
      <c r="AD1184" s="25"/>
      <c r="AP1184"/>
      <c r="AQ1184"/>
      <c r="AX1184"/>
    </row>
    <row r="1185" spans="18:50" ht="12" customHeight="1" x14ac:dyDescent="0.25">
      <c r="R1185" s="140"/>
      <c r="S1185" s="25"/>
      <c r="T1185" s="25"/>
      <c r="U1185" s="25"/>
      <c r="V1185" s="25"/>
      <c r="W1185" s="25"/>
      <c r="X1185" s="25"/>
      <c r="Y1185" s="25"/>
      <c r="Z1185" s="25"/>
      <c r="AA1185" s="25"/>
      <c r="AB1185" s="25"/>
      <c r="AC1185" s="25"/>
      <c r="AD1185" s="25"/>
      <c r="AP1185"/>
      <c r="AQ1185"/>
      <c r="AX1185"/>
    </row>
    <row r="1186" spans="18:50" ht="12" customHeight="1" x14ac:dyDescent="0.25">
      <c r="R1186" s="140"/>
      <c r="S1186" s="25"/>
      <c r="T1186" s="25"/>
      <c r="U1186" s="25"/>
      <c r="V1186" s="25"/>
      <c r="W1186" s="25"/>
      <c r="X1186" s="25"/>
      <c r="Y1186" s="25"/>
      <c r="Z1186" s="25"/>
      <c r="AA1186" s="25"/>
      <c r="AB1186" s="25"/>
      <c r="AC1186" s="25"/>
      <c r="AD1186" s="25"/>
      <c r="AP1186"/>
      <c r="AQ1186"/>
      <c r="AX1186"/>
    </row>
    <row r="1187" spans="18:50" ht="12" customHeight="1" x14ac:dyDescent="0.25">
      <c r="R1187" s="140"/>
      <c r="S1187" s="25"/>
      <c r="T1187" s="25"/>
      <c r="U1187" s="25"/>
      <c r="V1187" s="25"/>
      <c r="W1187" s="25"/>
      <c r="X1187" s="25"/>
      <c r="Y1187" s="25"/>
      <c r="Z1187" s="25"/>
      <c r="AA1187" s="25"/>
      <c r="AB1187" s="25"/>
      <c r="AC1187" s="25"/>
      <c r="AD1187" s="25"/>
      <c r="AP1187"/>
      <c r="AQ1187"/>
      <c r="AX1187"/>
    </row>
    <row r="1188" spans="18:50" ht="12" customHeight="1" x14ac:dyDescent="0.25">
      <c r="R1188" s="140"/>
      <c r="S1188" s="25"/>
      <c r="T1188" s="25"/>
      <c r="U1188" s="25"/>
      <c r="V1188" s="25"/>
      <c r="W1188" s="25"/>
      <c r="X1188" s="25"/>
      <c r="Y1188" s="25"/>
      <c r="Z1188" s="25"/>
      <c r="AA1188" s="25"/>
      <c r="AB1188" s="25"/>
      <c r="AC1188" s="25"/>
      <c r="AD1188" s="25"/>
      <c r="AP1188"/>
      <c r="AQ1188"/>
      <c r="AX1188"/>
    </row>
    <row r="1189" spans="18:50" ht="12" customHeight="1" x14ac:dyDescent="0.25">
      <c r="R1189" s="140"/>
      <c r="S1189" s="25"/>
      <c r="T1189" s="25"/>
      <c r="U1189" s="25"/>
      <c r="V1189" s="25"/>
      <c r="W1189" s="25"/>
      <c r="X1189" s="25"/>
      <c r="Y1189" s="25"/>
      <c r="Z1189" s="25"/>
      <c r="AA1189" s="25"/>
      <c r="AB1189" s="25"/>
      <c r="AC1189" s="25"/>
      <c r="AD1189" s="25"/>
      <c r="AP1189"/>
      <c r="AQ1189"/>
      <c r="AX1189"/>
    </row>
    <row r="1190" spans="18:50" ht="12" customHeight="1" x14ac:dyDescent="0.25">
      <c r="R1190" s="140"/>
      <c r="S1190" s="25"/>
      <c r="T1190" s="25"/>
      <c r="U1190" s="25"/>
      <c r="V1190" s="25"/>
      <c r="W1190" s="25"/>
      <c r="X1190" s="25"/>
      <c r="Y1190" s="25"/>
      <c r="Z1190" s="25"/>
      <c r="AA1190" s="25"/>
      <c r="AB1190" s="25"/>
      <c r="AC1190" s="25"/>
      <c r="AD1190" s="25"/>
      <c r="AP1190"/>
      <c r="AQ1190"/>
      <c r="AX1190"/>
    </row>
    <row r="1191" spans="18:50" ht="12" customHeight="1" x14ac:dyDescent="0.25">
      <c r="R1191" s="140"/>
      <c r="S1191" s="25"/>
      <c r="T1191" s="25"/>
      <c r="U1191" s="25"/>
      <c r="V1191" s="25"/>
      <c r="W1191" s="25"/>
      <c r="X1191" s="25"/>
      <c r="Y1191" s="25"/>
      <c r="Z1191" s="25"/>
      <c r="AA1191" s="25"/>
      <c r="AB1191" s="25"/>
      <c r="AC1191" s="25"/>
      <c r="AD1191" s="25"/>
      <c r="AP1191"/>
      <c r="AQ1191"/>
      <c r="AX1191"/>
    </row>
    <row r="1192" spans="18:50" ht="12" customHeight="1" x14ac:dyDescent="0.25">
      <c r="R1192" s="140"/>
      <c r="S1192" s="25"/>
      <c r="T1192" s="25"/>
      <c r="U1192" s="25"/>
      <c r="V1192" s="25"/>
      <c r="W1192" s="25"/>
      <c r="X1192" s="25"/>
      <c r="Y1192" s="25"/>
      <c r="Z1192" s="25"/>
      <c r="AA1192" s="25"/>
      <c r="AB1192" s="25"/>
      <c r="AC1192" s="25"/>
      <c r="AD1192" s="25"/>
      <c r="AP1192"/>
      <c r="AQ1192"/>
      <c r="AX1192"/>
    </row>
    <row r="1193" spans="18:50" ht="12" customHeight="1" x14ac:dyDescent="0.25">
      <c r="R1193" s="140"/>
      <c r="S1193" s="25"/>
      <c r="T1193" s="25"/>
      <c r="U1193" s="25"/>
      <c r="V1193" s="25"/>
      <c r="W1193" s="25"/>
      <c r="X1193" s="25"/>
      <c r="Y1193" s="25"/>
      <c r="Z1193" s="25"/>
      <c r="AA1193" s="25"/>
      <c r="AB1193" s="25"/>
      <c r="AC1193" s="25"/>
      <c r="AD1193" s="25"/>
      <c r="AP1193"/>
      <c r="AQ1193"/>
      <c r="AX1193"/>
    </row>
    <row r="1194" spans="18:50" ht="12" customHeight="1" x14ac:dyDescent="0.25">
      <c r="R1194" s="140"/>
      <c r="S1194" s="25"/>
      <c r="T1194" s="25"/>
      <c r="U1194" s="25"/>
      <c r="V1194" s="25"/>
      <c r="W1194" s="25"/>
      <c r="X1194" s="25"/>
      <c r="Y1194" s="25"/>
      <c r="Z1194" s="25"/>
      <c r="AA1194" s="25"/>
      <c r="AB1194" s="25"/>
      <c r="AC1194" s="25"/>
      <c r="AD1194" s="25"/>
      <c r="AP1194"/>
      <c r="AQ1194"/>
      <c r="AX1194"/>
    </row>
    <row r="1195" spans="18:50" ht="12" customHeight="1" x14ac:dyDescent="0.25">
      <c r="R1195" s="140"/>
      <c r="S1195" s="25"/>
      <c r="T1195" s="25"/>
      <c r="U1195" s="25"/>
      <c r="V1195" s="25"/>
      <c r="W1195" s="25"/>
      <c r="X1195" s="25"/>
      <c r="Y1195" s="25"/>
      <c r="Z1195" s="25"/>
      <c r="AA1195" s="25"/>
      <c r="AB1195" s="25"/>
      <c r="AC1195" s="25"/>
      <c r="AD1195" s="25"/>
      <c r="AP1195"/>
      <c r="AQ1195"/>
      <c r="AX1195"/>
    </row>
    <row r="1196" spans="18:50" ht="12" customHeight="1" x14ac:dyDescent="0.25">
      <c r="R1196" s="140"/>
      <c r="S1196" s="25"/>
      <c r="T1196" s="25"/>
      <c r="U1196" s="25"/>
      <c r="V1196" s="25"/>
      <c r="W1196" s="25"/>
      <c r="X1196" s="25"/>
      <c r="Y1196" s="25"/>
      <c r="Z1196" s="25"/>
      <c r="AA1196" s="25"/>
      <c r="AB1196" s="25"/>
      <c r="AC1196" s="25"/>
      <c r="AD1196" s="25"/>
      <c r="AP1196"/>
      <c r="AQ1196"/>
      <c r="AX1196"/>
    </row>
    <row r="1197" spans="18:50" ht="12" customHeight="1" x14ac:dyDescent="0.25">
      <c r="R1197" s="140"/>
      <c r="S1197" s="25"/>
      <c r="T1197" s="25"/>
      <c r="U1197" s="25"/>
      <c r="V1197" s="25"/>
      <c r="W1197" s="25"/>
      <c r="X1197" s="25"/>
      <c r="Y1197" s="25"/>
      <c r="Z1197" s="25"/>
      <c r="AA1197" s="25"/>
      <c r="AB1197" s="25"/>
      <c r="AC1197" s="25"/>
      <c r="AD1197" s="25"/>
      <c r="AP1197"/>
      <c r="AQ1197"/>
      <c r="AX1197"/>
    </row>
    <row r="1198" spans="18:50" ht="12" customHeight="1" x14ac:dyDescent="0.25">
      <c r="R1198" s="140"/>
      <c r="S1198" s="25"/>
      <c r="T1198" s="25"/>
      <c r="U1198" s="25"/>
      <c r="V1198" s="25"/>
      <c r="W1198" s="25"/>
      <c r="X1198" s="25"/>
      <c r="Y1198" s="25"/>
      <c r="Z1198" s="25"/>
      <c r="AA1198" s="25"/>
      <c r="AB1198" s="25"/>
      <c r="AC1198" s="25"/>
      <c r="AD1198" s="25"/>
      <c r="AP1198"/>
      <c r="AQ1198"/>
      <c r="AX1198"/>
    </row>
    <row r="1199" spans="18:50" ht="12" customHeight="1" x14ac:dyDescent="0.25">
      <c r="R1199" s="140"/>
      <c r="S1199" s="25"/>
      <c r="T1199" s="25"/>
      <c r="U1199" s="25"/>
      <c r="V1199" s="25"/>
      <c r="W1199" s="25"/>
      <c r="X1199" s="25"/>
      <c r="Y1199" s="25"/>
      <c r="Z1199" s="25"/>
      <c r="AA1199" s="25"/>
      <c r="AB1199" s="25"/>
      <c r="AC1199" s="25"/>
      <c r="AD1199" s="25"/>
      <c r="AP1199"/>
      <c r="AQ1199"/>
      <c r="AX1199"/>
    </row>
    <row r="1200" spans="18:50" ht="12" customHeight="1" x14ac:dyDescent="0.25">
      <c r="R1200" s="140"/>
      <c r="S1200" s="25"/>
      <c r="T1200" s="25"/>
      <c r="U1200" s="25"/>
      <c r="V1200" s="25"/>
      <c r="W1200" s="25"/>
      <c r="X1200" s="25"/>
      <c r="Y1200" s="25"/>
      <c r="Z1200" s="25"/>
      <c r="AA1200" s="25"/>
      <c r="AB1200" s="25"/>
      <c r="AC1200" s="25"/>
      <c r="AD1200" s="25"/>
      <c r="AP1200"/>
      <c r="AQ1200"/>
      <c r="AX1200"/>
    </row>
    <row r="1201" spans="18:50" ht="12" customHeight="1" x14ac:dyDescent="0.25">
      <c r="R1201" s="140"/>
      <c r="S1201" s="25"/>
      <c r="T1201" s="25"/>
      <c r="U1201" s="25"/>
      <c r="V1201" s="25"/>
      <c r="W1201" s="25"/>
      <c r="X1201" s="25"/>
      <c r="Y1201" s="25"/>
      <c r="Z1201" s="25"/>
      <c r="AA1201" s="25"/>
      <c r="AB1201" s="25"/>
      <c r="AC1201" s="25"/>
      <c r="AD1201" s="25"/>
      <c r="AP1201"/>
      <c r="AQ1201"/>
      <c r="AX1201"/>
    </row>
    <row r="1202" spans="18:50" ht="12" customHeight="1" x14ac:dyDescent="0.25">
      <c r="R1202" s="140"/>
      <c r="S1202" s="25"/>
      <c r="T1202" s="25"/>
      <c r="U1202" s="25"/>
      <c r="V1202" s="25"/>
      <c r="W1202" s="25"/>
      <c r="X1202" s="25"/>
      <c r="Y1202" s="25"/>
      <c r="Z1202" s="25"/>
      <c r="AA1202" s="25"/>
      <c r="AB1202" s="25"/>
      <c r="AC1202" s="25"/>
      <c r="AD1202" s="25"/>
      <c r="AP1202"/>
      <c r="AQ1202"/>
      <c r="AX1202"/>
    </row>
    <row r="1203" spans="18:50" ht="12" customHeight="1" x14ac:dyDescent="0.25">
      <c r="R1203" s="140"/>
      <c r="S1203" s="25"/>
      <c r="T1203" s="25"/>
      <c r="U1203" s="25"/>
      <c r="V1203" s="25"/>
      <c r="W1203" s="25"/>
      <c r="X1203" s="25"/>
      <c r="Y1203" s="25"/>
      <c r="Z1203" s="25"/>
      <c r="AA1203" s="25"/>
      <c r="AB1203" s="25"/>
      <c r="AC1203" s="25"/>
      <c r="AD1203" s="25"/>
      <c r="AP1203"/>
      <c r="AQ1203"/>
      <c r="AX1203"/>
    </row>
    <row r="1204" spans="18:50" ht="12" customHeight="1" x14ac:dyDescent="0.25">
      <c r="R1204" s="140"/>
      <c r="S1204" s="25"/>
      <c r="T1204" s="25"/>
      <c r="U1204" s="25"/>
      <c r="V1204" s="25"/>
      <c r="W1204" s="25"/>
      <c r="X1204" s="25"/>
      <c r="Y1204" s="25"/>
      <c r="Z1204" s="25"/>
      <c r="AA1204" s="25"/>
      <c r="AB1204" s="25"/>
      <c r="AC1204" s="25"/>
      <c r="AD1204" s="25"/>
      <c r="AP1204"/>
      <c r="AQ1204"/>
      <c r="AX1204"/>
    </row>
    <row r="1205" spans="18:50" ht="12" customHeight="1" x14ac:dyDescent="0.25">
      <c r="R1205" s="140"/>
      <c r="S1205" s="25"/>
      <c r="T1205" s="25"/>
      <c r="U1205" s="25"/>
      <c r="V1205" s="25"/>
      <c r="W1205" s="25"/>
      <c r="X1205" s="25"/>
      <c r="Y1205" s="25"/>
      <c r="Z1205" s="25"/>
      <c r="AA1205" s="25"/>
      <c r="AB1205" s="25"/>
      <c r="AC1205" s="25"/>
      <c r="AD1205" s="25"/>
      <c r="AP1205"/>
      <c r="AQ1205"/>
      <c r="AX1205"/>
    </row>
    <row r="1206" spans="18:50" ht="12" customHeight="1" x14ac:dyDescent="0.25">
      <c r="R1206" s="140"/>
      <c r="S1206" s="25"/>
      <c r="T1206" s="25"/>
      <c r="U1206" s="25"/>
      <c r="V1206" s="25"/>
      <c r="W1206" s="25"/>
      <c r="X1206" s="25"/>
      <c r="Y1206" s="25"/>
      <c r="Z1206" s="25"/>
      <c r="AA1206" s="25"/>
      <c r="AB1206" s="25"/>
      <c r="AC1206" s="25"/>
      <c r="AD1206" s="25"/>
      <c r="AP1206"/>
      <c r="AQ1206"/>
      <c r="AX1206"/>
    </row>
    <row r="1207" spans="18:50" ht="12" customHeight="1" x14ac:dyDescent="0.25">
      <c r="R1207" s="140"/>
      <c r="S1207" s="25"/>
      <c r="T1207" s="25"/>
      <c r="U1207" s="25"/>
      <c r="V1207" s="25"/>
      <c r="W1207" s="25"/>
      <c r="X1207" s="25"/>
      <c r="Y1207" s="25"/>
      <c r="Z1207" s="25"/>
      <c r="AA1207" s="25"/>
      <c r="AB1207" s="25"/>
      <c r="AC1207" s="25"/>
      <c r="AD1207" s="25"/>
      <c r="AP1207"/>
      <c r="AQ1207"/>
      <c r="AX1207"/>
    </row>
    <row r="1208" spans="18:50" ht="12" customHeight="1" x14ac:dyDescent="0.25">
      <c r="R1208" s="140"/>
      <c r="S1208" s="25"/>
      <c r="T1208" s="25"/>
      <c r="U1208" s="25"/>
      <c r="V1208" s="25"/>
      <c r="W1208" s="25"/>
      <c r="X1208" s="25"/>
      <c r="Y1208" s="25"/>
      <c r="Z1208" s="25"/>
      <c r="AA1208" s="25"/>
      <c r="AB1208" s="25"/>
      <c r="AC1208" s="25"/>
      <c r="AD1208" s="25"/>
      <c r="AP1208"/>
      <c r="AQ1208"/>
      <c r="AX1208"/>
    </row>
    <row r="1209" spans="18:50" ht="12" customHeight="1" x14ac:dyDescent="0.25">
      <c r="R1209" s="140"/>
      <c r="S1209" s="25"/>
      <c r="T1209" s="25"/>
      <c r="U1209" s="25"/>
      <c r="V1209" s="25"/>
      <c r="W1209" s="25"/>
      <c r="X1209" s="25"/>
      <c r="Y1209" s="25"/>
      <c r="Z1209" s="25"/>
      <c r="AA1209" s="25"/>
      <c r="AB1209" s="25"/>
      <c r="AC1209" s="25"/>
      <c r="AD1209" s="25"/>
      <c r="AP1209"/>
      <c r="AQ1209"/>
      <c r="AX1209"/>
    </row>
    <row r="1210" spans="18:50" ht="12" customHeight="1" x14ac:dyDescent="0.25">
      <c r="R1210" s="140"/>
      <c r="S1210" s="25"/>
      <c r="T1210" s="25"/>
      <c r="U1210" s="25"/>
      <c r="V1210" s="25"/>
      <c r="W1210" s="25"/>
      <c r="X1210" s="25"/>
      <c r="Y1210" s="25"/>
      <c r="Z1210" s="25"/>
      <c r="AA1210" s="25"/>
      <c r="AB1210" s="25"/>
      <c r="AC1210" s="25"/>
      <c r="AD1210" s="25"/>
      <c r="AP1210"/>
      <c r="AQ1210"/>
      <c r="AX1210"/>
    </row>
    <row r="1211" spans="18:50" ht="12" customHeight="1" x14ac:dyDescent="0.25">
      <c r="R1211" s="140"/>
      <c r="S1211" s="25"/>
      <c r="T1211" s="25"/>
      <c r="U1211" s="25"/>
      <c r="V1211" s="25"/>
      <c r="W1211" s="25"/>
      <c r="X1211" s="25"/>
      <c r="Y1211" s="25"/>
      <c r="Z1211" s="25"/>
      <c r="AA1211" s="25"/>
      <c r="AB1211" s="25"/>
      <c r="AC1211" s="25"/>
      <c r="AD1211" s="25"/>
      <c r="AP1211"/>
      <c r="AQ1211"/>
      <c r="AX1211"/>
    </row>
    <row r="1212" spans="18:50" ht="12" customHeight="1" x14ac:dyDescent="0.25">
      <c r="R1212" s="140"/>
      <c r="S1212" s="25"/>
      <c r="T1212" s="25"/>
      <c r="U1212" s="25"/>
      <c r="V1212" s="25"/>
      <c r="W1212" s="25"/>
      <c r="X1212" s="25"/>
      <c r="Y1212" s="25"/>
      <c r="Z1212" s="25"/>
      <c r="AA1212" s="25"/>
      <c r="AB1212" s="25"/>
      <c r="AC1212" s="25"/>
      <c r="AD1212" s="25"/>
      <c r="AP1212"/>
      <c r="AQ1212"/>
      <c r="AX1212"/>
    </row>
    <row r="1213" spans="18:50" ht="12" customHeight="1" x14ac:dyDescent="0.25">
      <c r="R1213" s="140"/>
      <c r="S1213" s="25"/>
      <c r="T1213" s="25"/>
      <c r="U1213" s="25"/>
      <c r="V1213" s="25"/>
      <c r="W1213" s="25"/>
      <c r="X1213" s="25"/>
      <c r="Y1213" s="25"/>
      <c r="Z1213" s="25"/>
      <c r="AA1213" s="25"/>
      <c r="AB1213" s="25"/>
      <c r="AC1213" s="25"/>
      <c r="AD1213" s="25"/>
      <c r="AP1213"/>
      <c r="AQ1213"/>
      <c r="AX1213"/>
    </row>
    <row r="1214" spans="18:50" ht="12" customHeight="1" x14ac:dyDescent="0.25">
      <c r="R1214" s="140"/>
      <c r="S1214" s="25"/>
      <c r="T1214" s="25"/>
      <c r="U1214" s="25"/>
      <c r="V1214" s="25"/>
      <c r="W1214" s="25"/>
      <c r="X1214" s="25"/>
      <c r="Y1214" s="25"/>
      <c r="Z1214" s="25"/>
      <c r="AA1214" s="25"/>
      <c r="AB1214" s="25"/>
      <c r="AC1214" s="25"/>
      <c r="AD1214" s="25"/>
      <c r="AP1214"/>
      <c r="AQ1214"/>
      <c r="AX1214"/>
    </row>
    <row r="1215" spans="18:50" ht="12" customHeight="1" x14ac:dyDescent="0.25">
      <c r="R1215" s="140"/>
      <c r="S1215" s="25"/>
      <c r="T1215" s="25"/>
      <c r="U1215" s="25"/>
      <c r="V1215" s="25"/>
      <c r="W1215" s="25"/>
      <c r="X1215" s="25"/>
      <c r="Y1215" s="25"/>
      <c r="Z1215" s="25"/>
      <c r="AA1215" s="25"/>
      <c r="AB1215" s="25"/>
      <c r="AC1215" s="25"/>
      <c r="AD1215" s="25"/>
      <c r="AP1215"/>
      <c r="AQ1215"/>
      <c r="AX1215"/>
    </row>
    <row r="1216" spans="18:50" ht="12" customHeight="1" x14ac:dyDescent="0.25">
      <c r="R1216" s="140"/>
      <c r="S1216" s="25"/>
      <c r="T1216" s="25"/>
      <c r="U1216" s="25"/>
      <c r="V1216" s="25"/>
      <c r="W1216" s="25"/>
      <c r="X1216" s="25"/>
      <c r="Y1216" s="25"/>
      <c r="Z1216" s="25"/>
      <c r="AA1216" s="25"/>
      <c r="AB1216" s="25"/>
      <c r="AC1216" s="25"/>
      <c r="AD1216" s="25"/>
      <c r="AP1216"/>
      <c r="AQ1216"/>
      <c r="AX1216"/>
    </row>
    <row r="1217" spans="18:50" ht="12" customHeight="1" x14ac:dyDescent="0.25">
      <c r="R1217" s="140"/>
      <c r="S1217" s="25"/>
      <c r="T1217" s="25"/>
      <c r="U1217" s="25"/>
      <c r="V1217" s="25"/>
      <c r="W1217" s="25"/>
      <c r="X1217" s="25"/>
      <c r="Y1217" s="25"/>
      <c r="Z1217" s="25"/>
      <c r="AA1217" s="25"/>
      <c r="AB1217" s="25"/>
      <c r="AC1217" s="25"/>
      <c r="AD1217" s="25"/>
      <c r="AP1217"/>
      <c r="AQ1217"/>
      <c r="AX1217"/>
    </row>
    <row r="1218" spans="18:50" ht="12" customHeight="1" x14ac:dyDescent="0.25">
      <c r="R1218" s="140"/>
      <c r="S1218" s="25"/>
      <c r="T1218" s="25"/>
      <c r="U1218" s="25"/>
      <c r="V1218" s="25"/>
      <c r="W1218" s="25"/>
      <c r="X1218" s="25"/>
      <c r="Y1218" s="25"/>
      <c r="Z1218" s="25"/>
      <c r="AA1218" s="25"/>
      <c r="AB1218" s="25"/>
      <c r="AC1218" s="25"/>
      <c r="AD1218" s="25"/>
      <c r="AP1218"/>
      <c r="AQ1218"/>
      <c r="AX1218"/>
    </row>
    <row r="1219" spans="18:50" ht="12" customHeight="1" x14ac:dyDescent="0.25">
      <c r="R1219" s="140"/>
      <c r="S1219" s="25"/>
      <c r="T1219" s="25"/>
      <c r="U1219" s="25"/>
      <c r="V1219" s="25"/>
      <c r="W1219" s="25"/>
      <c r="X1219" s="25"/>
      <c r="Y1219" s="25"/>
      <c r="Z1219" s="25"/>
      <c r="AA1219" s="25"/>
      <c r="AB1219" s="25"/>
      <c r="AC1219" s="25"/>
      <c r="AD1219" s="25"/>
      <c r="AP1219"/>
      <c r="AQ1219"/>
      <c r="AX1219"/>
    </row>
    <row r="1220" spans="18:50" ht="12" customHeight="1" x14ac:dyDescent="0.25">
      <c r="R1220" s="140"/>
      <c r="S1220" s="25"/>
      <c r="T1220" s="25"/>
      <c r="U1220" s="25"/>
      <c r="V1220" s="25"/>
      <c r="W1220" s="25"/>
      <c r="X1220" s="25"/>
      <c r="Y1220" s="25"/>
      <c r="Z1220" s="25"/>
      <c r="AA1220" s="25"/>
      <c r="AB1220" s="25"/>
      <c r="AC1220" s="25"/>
      <c r="AD1220" s="25"/>
      <c r="AP1220"/>
      <c r="AQ1220"/>
      <c r="AX1220"/>
    </row>
    <row r="1221" spans="18:50" ht="12" customHeight="1" x14ac:dyDescent="0.25">
      <c r="R1221" s="140"/>
      <c r="S1221" s="25"/>
      <c r="T1221" s="25"/>
      <c r="U1221" s="25"/>
      <c r="V1221" s="25"/>
      <c r="W1221" s="25"/>
      <c r="X1221" s="25"/>
      <c r="Y1221" s="25"/>
      <c r="Z1221" s="25"/>
      <c r="AA1221" s="25"/>
      <c r="AB1221" s="25"/>
      <c r="AC1221" s="25"/>
      <c r="AD1221" s="25"/>
      <c r="AP1221"/>
      <c r="AQ1221"/>
      <c r="AX1221"/>
    </row>
    <row r="1222" spans="18:50" ht="12" customHeight="1" x14ac:dyDescent="0.25">
      <c r="R1222" s="140"/>
      <c r="S1222" s="25"/>
      <c r="T1222" s="25"/>
      <c r="U1222" s="25"/>
      <c r="V1222" s="25"/>
      <c r="W1222" s="25"/>
      <c r="X1222" s="25"/>
      <c r="Y1222" s="25"/>
      <c r="Z1222" s="25"/>
      <c r="AA1222" s="25"/>
      <c r="AB1222" s="25"/>
      <c r="AC1222" s="25"/>
      <c r="AD1222" s="25"/>
      <c r="AP1222"/>
      <c r="AQ1222"/>
      <c r="AX1222"/>
    </row>
    <row r="1223" spans="18:50" ht="12" customHeight="1" x14ac:dyDescent="0.25">
      <c r="R1223" s="140"/>
      <c r="S1223" s="25"/>
      <c r="T1223" s="25"/>
      <c r="U1223" s="25"/>
      <c r="V1223" s="25"/>
      <c r="W1223" s="25"/>
      <c r="X1223" s="25"/>
      <c r="Y1223" s="25"/>
      <c r="Z1223" s="25"/>
      <c r="AA1223" s="25"/>
      <c r="AB1223" s="25"/>
      <c r="AC1223" s="25"/>
      <c r="AD1223" s="25"/>
      <c r="AP1223"/>
      <c r="AQ1223"/>
      <c r="AX1223"/>
    </row>
    <row r="1224" spans="18:50" ht="12" customHeight="1" x14ac:dyDescent="0.25">
      <c r="R1224" s="140"/>
      <c r="S1224" s="25"/>
      <c r="T1224" s="25"/>
      <c r="U1224" s="25"/>
      <c r="V1224" s="25"/>
      <c r="W1224" s="25"/>
      <c r="X1224" s="25"/>
      <c r="Y1224" s="25"/>
      <c r="Z1224" s="25"/>
      <c r="AA1224" s="25"/>
      <c r="AB1224" s="25"/>
      <c r="AC1224" s="25"/>
      <c r="AD1224" s="25"/>
      <c r="AP1224"/>
      <c r="AQ1224"/>
      <c r="AX1224"/>
    </row>
    <row r="1225" spans="18:50" ht="12" customHeight="1" x14ac:dyDescent="0.25">
      <c r="R1225" s="140"/>
      <c r="S1225" s="25"/>
      <c r="T1225" s="25"/>
      <c r="U1225" s="25"/>
      <c r="V1225" s="25"/>
      <c r="W1225" s="25"/>
      <c r="X1225" s="25"/>
      <c r="Y1225" s="25"/>
      <c r="Z1225" s="25"/>
      <c r="AA1225" s="25"/>
      <c r="AB1225" s="25"/>
      <c r="AC1225" s="25"/>
      <c r="AD1225" s="25"/>
      <c r="AP1225"/>
      <c r="AQ1225"/>
      <c r="AX1225"/>
    </row>
    <row r="1226" spans="18:50" ht="12" customHeight="1" x14ac:dyDescent="0.25">
      <c r="R1226" s="140"/>
      <c r="S1226" s="25"/>
      <c r="T1226" s="25"/>
      <c r="U1226" s="25"/>
      <c r="V1226" s="25"/>
      <c r="W1226" s="25"/>
      <c r="X1226" s="25"/>
      <c r="Y1226" s="25"/>
      <c r="Z1226" s="25"/>
      <c r="AA1226" s="25"/>
      <c r="AB1226" s="25"/>
      <c r="AC1226" s="25"/>
      <c r="AD1226" s="25"/>
      <c r="AP1226"/>
      <c r="AQ1226"/>
      <c r="AX1226"/>
    </row>
    <row r="1227" spans="18:50" ht="12" customHeight="1" x14ac:dyDescent="0.25">
      <c r="R1227" s="140"/>
      <c r="S1227" s="25"/>
      <c r="T1227" s="25"/>
      <c r="U1227" s="25"/>
      <c r="V1227" s="25"/>
      <c r="W1227" s="25"/>
      <c r="X1227" s="25"/>
      <c r="Y1227" s="25"/>
      <c r="Z1227" s="25"/>
      <c r="AA1227" s="25"/>
      <c r="AB1227" s="25"/>
      <c r="AC1227" s="25"/>
      <c r="AD1227" s="25"/>
      <c r="AP1227"/>
      <c r="AQ1227"/>
      <c r="AX1227"/>
    </row>
    <row r="1228" spans="18:50" ht="12" customHeight="1" x14ac:dyDescent="0.25">
      <c r="R1228" s="140"/>
      <c r="S1228" s="25"/>
      <c r="T1228" s="25"/>
      <c r="U1228" s="25"/>
      <c r="V1228" s="25"/>
      <c r="W1228" s="25"/>
      <c r="X1228" s="25"/>
      <c r="Y1228" s="25"/>
      <c r="Z1228" s="25"/>
      <c r="AA1228" s="25"/>
      <c r="AB1228" s="25"/>
      <c r="AC1228" s="25"/>
      <c r="AD1228" s="25"/>
      <c r="AP1228"/>
      <c r="AQ1228"/>
      <c r="AX1228"/>
    </row>
    <row r="1229" spans="18:50" ht="12" customHeight="1" x14ac:dyDescent="0.25">
      <c r="R1229" s="140"/>
      <c r="S1229" s="25"/>
      <c r="T1229" s="25"/>
      <c r="U1229" s="25"/>
      <c r="V1229" s="25"/>
      <c r="W1229" s="25"/>
      <c r="X1229" s="25"/>
      <c r="Y1229" s="25"/>
      <c r="Z1229" s="25"/>
      <c r="AA1229" s="25"/>
      <c r="AB1229" s="25"/>
      <c r="AC1229" s="25"/>
      <c r="AD1229" s="25"/>
      <c r="AP1229"/>
      <c r="AQ1229"/>
      <c r="AX1229"/>
    </row>
    <row r="1230" spans="18:50" ht="12" customHeight="1" x14ac:dyDescent="0.25">
      <c r="R1230" s="140"/>
      <c r="S1230" s="25"/>
      <c r="T1230" s="25"/>
      <c r="U1230" s="25"/>
      <c r="V1230" s="25"/>
      <c r="W1230" s="25"/>
      <c r="X1230" s="25"/>
      <c r="Y1230" s="25"/>
      <c r="Z1230" s="25"/>
      <c r="AA1230" s="25"/>
      <c r="AB1230" s="25"/>
      <c r="AC1230" s="25"/>
      <c r="AD1230" s="25"/>
      <c r="AP1230"/>
      <c r="AQ1230"/>
      <c r="AX1230"/>
    </row>
    <row r="1231" spans="18:50" ht="12" customHeight="1" x14ac:dyDescent="0.25">
      <c r="R1231" s="140"/>
      <c r="S1231" s="25"/>
      <c r="T1231" s="25"/>
      <c r="U1231" s="25"/>
      <c r="V1231" s="25"/>
      <c r="W1231" s="25"/>
      <c r="X1231" s="25"/>
      <c r="Y1231" s="25"/>
      <c r="Z1231" s="25"/>
      <c r="AA1231" s="25"/>
      <c r="AB1231" s="25"/>
      <c r="AC1231" s="25"/>
      <c r="AD1231" s="25"/>
      <c r="AP1231"/>
      <c r="AQ1231"/>
      <c r="AX1231"/>
    </row>
    <row r="1232" spans="18:50" ht="12" customHeight="1" x14ac:dyDescent="0.25">
      <c r="R1232" s="140"/>
      <c r="S1232" s="25"/>
      <c r="T1232" s="25"/>
      <c r="U1232" s="25"/>
      <c r="V1232" s="25"/>
      <c r="W1232" s="25"/>
      <c r="X1232" s="25"/>
      <c r="Y1232" s="25"/>
      <c r="Z1232" s="25"/>
      <c r="AA1232" s="25"/>
      <c r="AB1232" s="25"/>
      <c r="AC1232" s="25"/>
      <c r="AD1232" s="25"/>
      <c r="AP1232"/>
      <c r="AQ1232"/>
      <c r="AX1232"/>
    </row>
    <row r="1233" spans="18:50" ht="12" customHeight="1" x14ac:dyDescent="0.25">
      <c r="R1233" s="140"/>
      <c r="S1233" s="25"/>
      <c r="T1233" s="25"/>
      <c r="U1233" s="25"/>
      <c r="V1233" s="25"/>
      <c r="W1233" s="25"/>
      <c r="X1233" s="25"/>
      <c r="Y1233" s="25"/>
      <c r="Z1233" s="25"/>
      <c r="AA1233" s="25"/>
      <c r="AB1233" s="25"/>
      <c r="AC1233" s="25"/>
      <c r="AD1233" s="25"/>
      <c r="AP1233"/>
      <c r="AQ1233"/>
      <c r="AX1233"/>
    </row>
    <row r="1234" spans="18:50" ht="12" customHeight="1" x14ac:dyDescent="0.25">
      <c r="R1234" s="140"/>
      <c r="S1234" s="25"/>
      <c r="T1234" s="25"/>
      <c r="U1234" s="25"/>
      <c r="V1234" s="25"/>
      <c r="W1234" s="25"/>
      <c r="X1234" s="25"/>
      <c r="Y1234" s="25"/>
      <c r="Z1234" s="25"/>
      <c r="AA1234" s="25"/>
      <c r="AB1234" s="25"/>
      <c r="AC1234" s="25"/>
      <c r="AD1234" s="25"/>
      <c r="AP1234"/>
      <c r="AQ1234"/>
      <c r="AX1234"/>
    </row>
    <row r="1235" spans="18:50" ht="12" customHeight="1" x14ac:dyDescent="0.25">
      <c r="R1235" s="140"/>
      <c r="S1235" s="25"/>
      <c r="T1235" s="25"/>
      <c r="U1235" s="25"/>
      <c r="V1235" s="25"/>
      <c r="W1235" s="25"/>
      <c r="X1235" s="25"/>
      <c r="Y1235" s="25"/>
      <c r="Z1235" s="25"/>
      <c r="AA1235" s="25"/>
      <c r="AB1235" s="25"/>
      <c r="AC1235" s="25"/>
      <c r="AD1235" s="25"/>
      <c r="AP1235"/>
      <c r="AQ1235"/>
      <c r="AX1235"/>
    </row>
    <row r="1236" spans="18:50" ht="12" customHeight="1" x14ac:dyDescent="0.25">
      <c r="R1236" s="140"/>
      <c r="S1236" s="25"/>
      <c r="T1236" s="25"/>
      <c r="U1236" s="25"/>
      <c r="V1236" s="25"/>
      <c r="W1236" s="25"/>
      <c r="X1236" s="25"/>
      <c r="Y1236" s="25"/>
      <c r="Z1236" s="25"/>
      <c r="AA1236" s="25"/>
      <c r="AB1236" s="25"/>
      <c r="AC1236" s="25"/>
      <c r="AD1236" s="25"/>
      <c r="AP1236"/>
      <c r="AQ1236"/>
      <c r="AX1236"/>
    </row>
    <row r="1237" spans="18:50" ht="12" customHeight="1" x14ac:dyDescent="0.25">
      <c r="R1237" s="140"/>
      <c r="S1237" s="25"/>
      <c r="T1237" s="25"/>
      <c r="U1237" s="25"/>
      <c r="V1237" s="25"/>
      <c r="W1237" s="25"/>
      <c r="X1237" s="25"/>
      <c r="Y1237" s="25"/>
      <c r="Z1237" s="25"/>
      <c r="AA1237" s="25"/>
      <c r="AB1237" s="25"/>
      <c r="AC1237" s="25"/>
      <c r="AD1237" s="25"/>
      <c r="AP1237"/>
      <c r="AQ1237"/>
      <c r="AX1237"/>
    </row>
    <row r="1238" spans="18:50" ht="12" customHeight="1" x14ac:dyDescent="0.25">
      <c r="R1238" s="140"/>
      <c r="S1238" s="25"/>
      <c r="T1238" s="25"/>
      <c r="U1238" s="25"/>
      <c r="V1238" s="25"/>
      <c r="W1238" s="25"/>
      <c r="X1238" s="25"/>
      <c r="Y1238" s="25"/>
      <c r="Z1238" s="25"/>
      <c r="AA1238" s="25"/>
      <c r="AB1238" s="25"/>
      <c r="AC1238" s="25"/>
      <c r="AD1238" s="25"/>
      <c r="AP1238"/>
      <c r="AQ1238"/>
      <c r="AX1238"/>
    </row>
    <row r="1239" spans="18:50" ht="12" customHeight="1" x14ac:dyDescent="0.25">
      <c r="R1239" s="140"/>
      <c r="S1239" s="25"/>
      <c r="T1239" s="25"/>
      <c r="U1239" s="25"/>
      <c r="V1239" s="25"/>
      <c r="W1239" s="25"/>
      <c r="X1239" s="25"/>
      <c r="Y1239" s="25"/>
      <c r="Z1239" s="25"/>
      <c r="AA1239" s="25"/>
      <c r="AB1239" s="25"/>
      <c r="AC1239" s="25"/>
      <c r="AD1239" s="25"/>
      <c r="AP1239"/>
      <c r="AQ1239"/>
      <c r="AX1239"/>
    </row>
    <row r="1240" spans="18:50" ht="12" customHeight="1" x14ac:dyDescent="0.25">
      <c r="R1240" s="140"/>
      <c r="S1240" s="25"/>
      <c r="T1240" s="25"/>
      <c r="U1240" s="25"/>
      <c r="V1240" s="25"/>
      <c r="W1240" s="25"/>
      <c r="X1240" s="25"/>
      <c r="Y1240" s="25"/>
      <c r="Z1240" s="25"/>
      <c r="AA1240" s="25"/>
      <c r="AB1240" s="25"/>
      <c r="AC1240" s="25"/>
      <c r="AD1240" s="25"/>
      <c r="AP1240"/>
      <c r="AQ1240"/>
      <c r="AX1240"/>
    </row>
    <row r="1241" spans="18:50" ht="12" customHeight="1" x14ac:dyDescent="0.25">
      <c r="R1241" s="140"/>
      <c r="S1241" s="25"/>
      <c r="T1241" s="25"/>
      <c r="U1241" s="25"/>
      <c r="V1241" s="25"/>
      <c r="W1241" s="25"/>
      <c r="X1241" s="25"/>
      <c r="Y1241" s="25"/>
      <c r="Z1241" s="25"/>
      <c r="AA1241" s="25"/>
      <c r="AB1241" s="25"/>
      <c r="AC1241" s="25"/>
      <c r="AD1241" s="25"/>
      <c r="AP1241"/>
      <c r="AQ1241"/>
      <c r="AX1241"/>
    </row>
    <row r="1242" spans="18:50" ht="12" customHeight="1" x14ac:dyDescent="0.25">
      <c r="R1242" s="140"/>
      <c r="S1242" s="25"/>
      <c r="T1242" s="25"/>
      <c r="U1242" s="25"/>
      <c r="V1242" s="25"/>
      <c r="W1242" s="25"/>
      <c r="X1242" s="25"/>
      <c r="Y1242" s="25"/>
      <c r="Z1242" s="25"/>
      <c r="AA1242" s="25"/>
      <c r="AB1242" s="25"/>
      <c r="AC1242" s="25"/>
      <c r="AD1242" s="25"/>
      <c r="AP1242"/>
      <c r="AQ1242"/>
      <c r="AX1242"/>
    </row>
    <row r="1243" spans="18:50" ht="12" customHeight="1" x14ac:dyDescent="0.25">
      <c r="R1243" s="140"/>
      <c r="S1243" s="25"/>
      <c r="T1243" s="25"/>
      <c r="U1243" s="25"/>
      <c r="V1243" s="25"/>
      <c r="W1243" s="25"/>
      <c r="X1243" s="25"/>
      <c r="Y1243" s="25"/>
      <c r="Z1243" s="25"/>
      <c r="AA1243" s="25"/>
      <c r="AB1243" s="25"/>
      <c r="AC1243" s="25"/>
      <c r="AD1243" s="25"/>
      <c r="AP1243"/>
      <c r="AQ1243"/>
      <c r="AX1243"/>
    </row>
    <row r="1244" spans="18:50" ht="12" customHeight="1" x14ac:dyDescent="0.25">
      <c r="R1244" s="140"/>
      <c r="S1244" s="25"/>
      <c r="T1244" s="25"/>
      <c r="U1244" s="25"/>
      <c r="V1244" s="25"/>
      <c r="W1244" s="25"/>
      <c r="X1244" s="25"/>
      <c r="Y1244" s="25"/>
      <c r="Z1244" s="25"/>
      <c r="AA1244" s="25"/>
      <c r="AB1244" s="25"/>
      <c r="AC1244" s="25"/>
      <c r="AD1244" s="25"/>
      <c r="AP1244"/>
      <c r="AQ1244"/>
      <c r="AX1244"/>
    </row>
    <row r="1245" spans="18:50" ht="12" customHeight="1" x14ac:dyDescent="0.25">
      <c r="R1245" s="140"/>
      <c r="S1245" s="25"/>
      <c r="T1245" s="25"/>
      <c r="U1245" s="25"/>
      <c r="V1245" s="25"/>
      <c r="W1245" s="25"/>
      <c r="X1245" s="25"/>
      <c r="Y1245" s="25"/>
      <c r="Z1245" s="25"/>
      <c r="AA1245" s="25"/>
      <c r="AB1245" s="25"/>
      <c r="AC1245" s="25"/>
      <c r="AD1245" s="25"/>
      <c r="AP1245"/>
      <c r="AQ1245"/>
      <c r="AX1245"/>
    </row>
    <row r="1246" spans="18:50" ht="12" customHeight="1" x14ac:dyDescent="0.25">
      <c r="R1246" s="140"/>
      <c r="S1246" s="25"/>
      <c r="T1246" s="25"/>
      <c r="U1246" s="25"/>
      <c r="V1246" s="25"/>
      <c r="W1246" s="25"/>
      <c r="X1246" s="25"/>
      <c r="Y1246" s="25"/>
      <c r="Z1246" s="25"/>
      <c r="AA1246" s="25"/>
      <c r="AB1246" s="25"/>
      <c r="AC1246" s="25"/>
      <c r="AD1246" s="25"/>
      <c r="AP1246"/>
      <c r="AQ1246"/>
      <c r="AX1246"/>
    </row>
    <row r="1247" spans="18:50" ht="12" customHeight="1" x14ac:dyDescent="0.25">
      <c r="R1247" s="140"/>
      <c r="S1247" s="25"/>
      <c r="T1247" s="25"/>
      <c r="U1247" s="25"/>
      <c r="V1247" s="25"/>
      <c r="W1247" s="25"/>
      <c r="X1247" s="25"/>
      <c r="Y1247" s="25"/>
      <c r="Z1247" s="25"/>
      <c r="AA1247" s="25"/>
      <c r="AB1247" s="25"/>
      <c r="AC1247" s="25"/>
      <c r="AD1247" s="25"/>
      <c r="AP1247"/>
      <c r="AQ1247"/>
      <c r="AX1247"/>
    </row>
    <row r="1248" spans="18:50" ht="12" customHeight="1" x14ac:dyDescent="0.25">
      <c r="R1248" s="140"/>
      <c r="S1248" s="25"/>
      <c r="T1248" s="25"/>
      <c r="U1248" s="25"/>
      <c r="V1248" s="25"/>
      <c r="W1248" s="25"/>
      <c r="X1248" s="25"/>
      <c r="Y1248" s="25"/>
      <c r="Z1248" s="25"/>
      <c r="AA1248" s="25"/>
      <c r="AB1248" s="25"/>
      <c r="AC1248" s="25"/>
      <c r="AD1248" s="25"/>
      <c r="AP1248"/>
      <c r="AQ1248"/>
      <c r="AX1248"/>
    </row>
    <row r="1249" spans="18:50" ht="12" customHeight="1" x14ac:dyDescent="0.25">
      <c r="R1249" s="140"/>
      <c r="S1249" s="25"/>
      <c r="T1249" s="25"/>
      <c r="U1249" s="25"/>
      <c r="V1249" s="25"/>
      <c r="W1249" s="25"/>
      <c r="X1249" s="25"/>
      <c r="Y1249" s="25"/>
      <c r="Z1249" s="25"/>
      <c r="AA1249" s="25"/>
      <c r="AB1249" s="25"/>
      <c r="AC1249" s="25"/>
      <c r="AD1249" s="25"/>
      <c r="AP1249"/>
      <c r="AQ1249"/>
      <c r="AX1249"/>
    </row>
    <row r="1250" spans="18:50" ht="12" customHeight="1" x14ac:dyDescent="0.25">
      <c r="R1250" s="140"/>
      <c r="S1250" s="25"/>
      <c r="T1250" s="25"/>
      <c r="U1250" s="25"/>
      <c r="V1250" s="25"/>
      <c r="W1250" s="25"/>
      <c r="X1250" s="25"/>
      <c r="Y1250" s="25"/>
      <c r="Z1250" s="25"/>
      <c r="AA1250" s="25"/>
      <c r="AB1250" s="25"/>
      <c r="AC1250" s="25"/>
      <c r="AD1250" s="25"/>
      <c r="AP1250"/>
      <c r="AQ1250"/>
      <c r="AX1250"/>
    </row>
    <row r="1251" spans="18:50" ht="12" customHeight="1" x14ac:dyDescent="0.25">
      <c r="R1251" s="140"/>
      <c r="S1251" s="25"/>
      <c r="T1251" s="25"/>
      <c r="U1251" s="25"/>
      <c r="V1251" s="25"/>
      <c r="W1251" s="25"/>
      <c r="X1251" s="25"/>
      <c r="Y1251" s="25"/>
      <c r="Z1251" s="25"/>
      <c r="AA1251" s="25"/>
      <c r="AB1251" s="25"/>
      <c r="AC1251" s="25"/>
      <c r="AD1251" s="25"/>
      <c r="AP1251"/>
      <c r="AQ1251"/>
      <c r="AX1251"/>
    </row>
    <row r="1252" spans="18:50" ht="12" customHeight="1" x14ac:dyDescent="0.25">
      <c r="R1252" s="140"/>
      <c r="S1252" s="25"/>
      <c r="T1252" s="25"/>
      <c r="U1252" s="25"/>
      <c r="V1252" s="25"/>
      <c r="W1252" s="25"/>
      <c r="X1252" s="25"/>
      <c r="Y1252" s="25"/>
      <c r="Z1252" s="25"/>
      <c r="AA1252" s="25"/>
      <c r="AB1252" s="25"/>
      <c r="AC1252" s="25"/>
      <c r="AD1252" s="25"/>
      <c r="AP1252"/>
      <c r="AQ1252"/>
      <c r="AX1252"/>
    </row>
    <row r="1253" spans="18:50" ht="12" customHeight="1" x14ac:dyDescent="0.25">
      <c r="R1253" s="140"/>
      <c r="S1253" s="25"/>
      <c r="T1253" s="25"/>
      <c r="U1253" s="25"/>
      <c r="V1253" s="25"/>
      <c r="W1253" s="25"/>
      <c r="X1253" s="25"/>
      <c r="Y1253" s="25"/>
      <c r="Z1253" s="25"/>
      <c r="AA1253" s="25"/>
      <c r="AB1253" s="25"/>
      <c r="AC1253" s="25"/>
      <c r="AD1253" s="25"/>
      <c r="AP1253"/>
      <c r="AQ1253"/>
      <c r="AX1253"/>
    </row>
    <row r="1254" spans="18:50" ht="12" customHeight="1" x14ac:dyDescent="0.25">
      <c r="R1254" s="140"/>
      <c r="S1254" s="25"/>
      <c r="T1254" s="25"/>
      <c r="U1254" s="25"/>
      <c r="V1254" s="25"/>
      <c r="W1254" s="25"/>
      <c r="X1254" s="25"/>
      <c r="Y1254" s="25"/>
      <c r="Z1254" s="25"/>
      <c r="AA1254" s="25"/>
      <c r="AB1254" s="25"/>
      <c r="AC1254" s="25"/>
      <c r="AD1254" s="25"/>
      <c r="AP1254"/>
      <c r="AQ1254"/>
      <c r="AX1254"/>
    </row>
    <row r="1255" spans="18:50" ht="12" customHeight="1" x14ac:dyDescent="0.25">
      <c r="R1255" s="140"/>
      <c r="S1255" s="25"/>
      <c r="T1255" s="25"/>
      <c r="U1255" s="25"/>
      <c r="V1255" s="25"/>
      <c r="W1255" s="25"/>
      <c r="X1255" s="25"/>
      <c r="Y1255" s="25"/>
      <c r="Z1255" s="25"/>
      <c r="AA1255" s="25"/>
      <c r="AB1255" s="25"/>
      <c r="AC1255" s="25"/>
      <c r="AD1255" s="25"/>
      <c r="AP1255"/>
      <c r="AQ1255"/>
      <c r="AX1255"/>
    </row>
    <row r="1256" spans="18:50" ht="12" customHeight="1" x14ac:dyDescent="0.25">
      <c r="R1256" s="140"/>
      <c r="S1256" s="25"/>
      <c r="T1256" s="25"/>
      <c r="U1256" s="25"/>
      <c r="V1256" s="25"/>
      <c r="W1256" s="25"/>
      <c r="X1256" s="25"/>
      <c r="Y1256" s="25"/>
      <c r="Z1256" s="25"/>
      <c r="AA1256" s="25"/>
      <c r="AB1256" s="25"/>
      <c r="AC1256" s="25"/>
      <c r="AD1256" s="25"/>
      <c r="AP1256"/>
      <c r="AQ1256"/>
      <c r="AX1256"/>
    </row>
    <row r="1257" spans="18:50" ht="12" customHeight="1" x14ac:dyDescent="0.25">
      <c r="R1257" s="140"/>
      <c r="S1257" s="25"/>
      <c r="T1257" s="25"/>
      <c r="U1257" s="25"/>
      <c r="V1257" s="25"/>
      <c r="W1257" s="25"/>
      <c r="X1257" s="25"/>
      <c r="Y1257" s="25"/>
      <c r="Z1257" s="25"/>
      <c r="AA1257" s="25"/>
      <c r="AB1257" s="25"/>
      <c r="AC1257" s="25"/>
      <c r="AD1257" s="25"/>
      <c r="AP1257"/>
      <c r="AQ1257"/>
      <c r="AX1257"/>
    </row>
    <row r="1258" spans="18:50" ht="12" customHeight="1" x14ac:dyDescent="0.25">
      <c r="R1258" s="140"/>
      <c r="S1258" s="25"/>
      <c r="T1258" s="25"/>
      <c r="U1258" s="25"/>
      <c r="V1258" s="25"/>
      <c r="W1258" s="25"/>
      <c r="X1258" s="25"/>
      <c r="Y1258" s="25"/>
      <c r="Z1258" s="25"/>
      <c r="AA1258" s="25"/>
      <c r="AB1258" s="25"/>
      <c r="AC1258" s="25"/>
      <c r="AD1258" s="25"/>
      <c r="AP1258"/>
      <c r="AQ1258"/>
      <c r="AX1258"/>
    </row>
    <row r="1259" spans="18:50" ht="12" customHeight="1" x14ac:dyDescent="0.25">
      <c r="R1259" s="140"/>
      <c r="S1259" s="25"/>
      <c r="T1259" s="25"/>
      <c r="U1259" s="25"/>
      <c r="V1259" s="25"/>
      <c r="W1259" s="25"/>
      <c r="X1259" s="25"/>
      <c r="Y1259" s="25"/>
      <c r="Z1259" s="25"/>
      <c r="AA1259" s="25"/>
      <c r="AB1259" s="25"/>
      <c r="AC1259" s="25"/>
      <c r="AD1259" s="25"/>
      <c r="AP1259"/>
      <c r="AQ1259"/>
      <c r="AX1259"/>
    </row>
    <row r="1260" spans="18:50" ht="12" customHeight="1" x14ac:dyDescent="0.25">
      <c r="R1260" s="140"/>
      <c r="S1260" s="25"/>
      <c r="T1260" s="25"/>
      <c r="U1260" s="25"/>
      <c r="V1260" s="25"/>
      <c r="W1260" s="25"/>
      <c r="X1260" s="25"/>
      <c r="Y1260" s="25"/>
      <c r="Z1260" s="25"/>
      <c r="AA1260" s="25"/>
      <c r="AB1260" s="25"/>
      <c r="AC1260" s="25"/>
      <c r="AD1260" s="25"/>
      <c r="AP1260"/>
      <c r="AQ1260"/>
      <c r="AX1260"/>
    </row>
    <row r="1261" spans="18:50" ht="12" customHeight="1" x14ac:dyDescent="0.25">
      <c r="R1261" s="140"/>
      <c r="S1261" s="25"/>
      <c r="T1261" s="25"/>
      <c r="U1261" s="25"/>
      <c r="V1261" s="25"/>
      <c r="W1261" s="25"/>
      <c r="X1261" s="25"/>
      <c r="Y1261" s="25"/>
      <c r="Z1261" s="25"/>
      <c r="AA1261" s="25"/>
      <c r="AB1261" s="25"/>
      <c r="AC1261" s="25"/>
      <c r="AD1261" s="25"/>
      <c r="AP1261"/>
      <c r="AQ1261"/>
      <c r="AX1261"/>
    </row>
    <row r="1262" spans="18:50" ht="12" customHeight="1" x14ac:dyDescent="0.25">
      <c r="R1262" s="140"/>
      <c r="S1262" s="25"/>
      <c r="T1262" s="25"/>
      <c r="U1262" s="25"/>
      <c r="V1262" s="25"/>
      <c r="W1262" s="25"/>
      <c r="X1262" s="25"/>
      <c r="Y1262" s="25"/>
      <c r="Z1262" s="25"/>
      <c r="AA1262" s="25"/>
      <c r="AB1262" s="25"/>
      <c r="AC1262" s="25"/>
      <c r="AD1262" s="25"/>
      <c r="AP1262"/>
      <c r="AQ1262"/>
      <c r="AX1262"/>
    </row>
    <row r="1263" spans="18:50" ht="12" customHeight="1" x14ac:dyDescent="0.25">
      <c r="R1263" s="140"/>
      <c r="S1263" s="25"/>
      <c r="T1263" s="25"/>
      <c r="U1263" s="25"/>
      <c r="V1263" s="25"/>
      <c r="W1263" s="25"/>
      <c r="X1263" s="25"/>
      <c r="Y1263" s="25"/>
      <c r="Z1263" s="25"/>
      <c r="AA1263" s="25"/>
      <c r="AB1263" s="25"/>
      <c r="AC1263" s="25"/>
      <c r="AD1263" s="25"/>
      <c r="AP1263"/>
      <c r="AQ1263"/>
      <c r="AX1263"/>
    </row>
    <row r="1264" spans="18:50" ht="12" customHeight="1" x14ac:dyDescent="0.25">
      <c r="R1264" s="140"/>
      <c r="S1264" s="25"/>
      <c r="T1264" s="25"/>
      <c r="U1264" s="25"/>
      <c r="V1264" s="25"/>
      <c r="W1264" s="25"/>
      <c r="X1264" s="25"/>
      <c r="Y1264" s="25"/>
      <c r="Z1264" s="25"/>
      <c r="AA1264" s="25"/>
      <c r="AB1264" s="25"/>
      <c r="AC1264" s="25"/>
      <c r="AD1264" s="25"/>
      <c r="AP1264"/>
      <c r="AQ1264"/>
      <c r="AX1264"/>
    </row>
    <row r="1265" spans="18:50" ht="12" customHeight="1" x14ac:dyDescent="0.25">
      <c r="R1265" s="140"/>
      <c r="S1265" s="25"/>
      <c r="T1265" s="25"/>
      <c r="U1265" s="25"/>
      <c r="V1265" s="25"/>
      <c r="W1265" s="25"/>
      <c r="X1265" s="25"/>
      <c r="Y1265" s="25"/>
      <c r="Z1265" s="25"/>
      <c r="AA1265" s="25"/>
      <c r="AB1265" s="25"/>
      <c r="AC1265" s="25"/>
      <c r="AD1265" s="25"/>
      <c r="AP1265"/>
      <c r="AQ1265"/>
      <c r="AX1265"/>
    </row>
    <row r="1266" spans="18:50" ht="12" customHeight="1" x14ac:dyDescent="0.25">
      <c r="R1266" s="140"/>
      <c r="S1266" s="25"/>
      <c r="T1266" s="25"/>
      <c r="U1266" s="25"/>
      <c r="V1266" s="25"/>
      <c r="W1266" s="25"/>
      <c r="X1266" s="25"/>
      <c r="Y1266" s="25"/>
      <c r="Z1266" s="25"/>
      <c r="AA1266" s="25"/>
      <c r="AB1266" s="25"/>
      <c r="AC1266" s="25"/>
      <c r="AD1266" s="25"/>
      <c r="AP1266"/>
      <c r="AQ1266"/>
      <c r="AX1266"/>
    </row>
    <row r="1267" spans="18:50" ht="12" customHeight="1" x14ac:dyDescent="0.25">
      <c r="R1267" s="140"/>
      <c r="S1267" s="25"/>
      <c r="T1267" s="25"/>
      <c r="U1267" s="25"/>
      <c r="V1267" s="25"/>
      <c r="W1267" s="25"/>
      <c r="X1267" s="25"/>
      <c r="Y1267" s="25"/>
      <c r="Z1267" s="25"/>
      <c r="AA1267" s="25"/>
      <c r="AB1267" s="25"/>
      <c r="AC1267" s="25"/>
      <c r="AD1267" s="25"/>
      <c r="AP1267"/>
      <c r="AQ1267"/>
      <c r="AX1267"/>
    </row>
    <row r="1268" spans="18:50" ht="12" customHeight="1" x14ac:dyDescent="0.25">
      <c r="R1268" s="140"/>
      <c r="S1268" s="25"/>
      <c r="T1268" s="25"/>
      <c r="U1268" s="25"/>
      <c r="V1268" s="25"/>
      <c r="W1268" s="25"/>
      <c r="X1268" s="25"/>
      <c r="Y1268" s="25"/>
      <c r="Z1268" s="25"/>
      <c r="AA1268" s="25"/>
      <c r="AB1268" s="25"/>
      <c r="AC1268" s="25"/>
      <c r="AD1268" s="25"/>
      <c r="AP1268"/>
      <c r="AQ1268"/>
      <c r="AX1268"/>
    </row>
    <row r="1269" spans="18:50" ht="12" customHeight="1" x14ac:dyDescent="0.25">
      <c r="R1269" s="140"/>
      <c r="S1269" s="25"/>
      <c r="T1269" s="25"/>
      <c r="U1269" s="25"/>
      <c r="V1269" s="25"/>
      <c r="W1269" s="25"/>
      <c r="X1269" s="25"/>
      <c r="Y1269" s="25"/>
      <c r="Z1269" s="25"/>
      <c r="AA1269" s="25"/>
      <c r="AB1269" s="25"/>
      <c r="AC1269" s="25"/>
      <c r="AD1269" s="25"/>
      <c r="AP1269"/>
      <c r="AQ1269"/>
      <c r="AX1269"/>
    </row>
    <row r="1270" spans="18:50" ht="12" customHeight="1" x14ac:dyDescent="0.25">
      <c r="R1270" s="140"/>
      <c r="S1270" s="25"/>
      <c r="T1270" s="25"/>
      <c r="U1270" s="25"/>
      <c r="V1270" s="25"/>
      <c r="W1270" s="25"/>
      <c r="X1270" s="25"/>
      <c r="Y1270" s="25"/>
      <c r="Z1270" s="25"/>
      <c r="AA1270" s="25"/>
      <c r="AB1270" s="25"/>
      <c r="AC1270" s="25"/>
      <c r="AD1270" s="25"/>
      <c r="AP1270"/>
      <c r="AQ1270"/>
      <c r="AX1270"/>
    </row>
    <row r="1271" spans="18:50" ht="12" customHeight="1" x14ac:dyDescent="0.25">
      <c r="R1271" s="140"/>
      <c r="S1271" s="25"/>
      <c r="T1271" s="25"/>
      <c r="U1271" s="25"/>
      <c r="V1271" s="25"/>
      <c r="W1271" s="25"/>
      <c r="X1271" s="25"/>
      <c r="Y1271" s="25"/>
      <c r="Z1271" s="25"/>
      <c r="AA1271" s="25"/>
      <c r="AB1271" s="25"/>
      <c r="AC1271" s="25"/>
      <c r="AD1271" s="25"/>
      <c r="AP1271"/>
      <c r="AQ1271"/>
      <c r="AX1271"/>
    </row>
    <row r="1272" spans="18:50" ht="12" customHeight="1" x14ac:dyDescent="0.25">
      <c r="R1272" s="140"/>
      <c r="S1272" s="25"/>
      <c r="T1272" s="25"/>
      <c r="U1272" s="25"/>
      <c r="V1272" s="25"/>
      <c r="W1272" s="25"/>
      <c r="X1272" s="25"/>
      <c r="Y1272" s="25"/>
      <c r="Z1272" s="25"/>
      <c r="AA1272" s="25"/>
      <c r="AB1272" s="25"/>
      <c r="AC1272" s="25"/>
      <c r="AD1272" s="25"/>
      <c r="AP1272"/>
      <c r="AQ1272"/>
      <c r="AX1272"/>
    </row>
    <row r="1273" spans="18:50" ht="12" customHeight="1" x14ac:dyDescent="0.25">
      <c r="R1273" s="140"/>
      <c r="S1273" s="25"/>
      <c r="T1273" s="25"/>
      <c r="U1273" s="25"/>
      <c r="V1273" s="25"/>
      <c r="W1273" s="25"/>
      <c r="X1273" s="25"/>
      <c r="Y1273" s="25"/>
      <c r="Z1273" s="25"/>
      <c r="AA1273" s="25"/>
      <c r="AB1273" s="25"/>
      <c r="AC1273" s="25"/>
      <c r="AD1273" s="25"/>
      <c r="AP1273"/>
      <c r="AQ1273"/>
      <c r="AX1273"/>
    </row>
    <row r="1274" spans="18:50" ht="12" customHeight="1" x14ac:dyDescent="0.25">
      <c r="R1274" s="140"/>
      <c r="S1274" s="25"/>
      <c r="T1274" s="25"/>
      <c r="U1274" s="25"/>
      <c r="V1274" s="25"/>
      <c r="W1274" s="25"/>
      <c r="X1274" s="25"/>
      <c r="Y1274" s="25"/>
      <c r="Z1274" s="25"/>
      <c r="AA1274" s="25"/>
      <c r="AB1274" s="25"/>
      <c r="AC1274" s="25"/>
      <c r="AD1274" s="25"/>
      <c r="AP1274"/>
      <c r="AQ1274"/>
      <c r="AX1274"/>
    </row>
    <row r="1275" spans="18:50" ht="12" customHeight="1" x14ac:dyDescent="0.25">
      <c r="R1275" s="140"/>
      <c r="S1275" s="25"/>
      <c r="T1275" s="25"/>
      <c r="U1275" s="25"/>
      <c r="V1275" s="25"/>
      <c r="W1275" s="25"/>
      <c r="X1275" s="25"/>
      <c r="Y1275" s="25"/>
      <c r="Z1275" s="25"/>
      <c r="AA1275" s="25"/>
      <c r="AB1275" s="25"/>
      <c r="AC1275" s="25"/>
      <c r="AD1275" s="25"/>
      <c r="AP1275"/>
      <c r="AQ1275"/>
      <c r="AX1275"/>
    </row>
    <row r="1276" spans="18:50" ht="12" customHeight="1" x14ac:dyDescent="0.25">
      <c r="R1276" s="140"/>
      <c r="S1276" s="25"/>
      <c r="T1276" s="25"/>
      <c r="U1276" s="25"/>
      <c r="V1276" s="25"/>
      <c r="W1276" s="25"/>
      <c r="X1276" s="25"/>
      <c r="Y1276" s="25"/>
      <c r="Z1276" s="25"/>
      <c r="AA1276" s="25"/>
      <c r="AB1276" s="25"/>
      <c r="AC1276" s="25"/>
      <c r="AD1276" s="25"/>
      <c r="AP1276"/>
      <c r="AQ1276"/>
      <c r="AX1276"/>
    </row>
    <row r="1277" spans="18:50" ht="12" customHeight="1" x14ac:dyDescent="0.25">
      <c r="R1277" s="140"/>
      <c r="S1277" s="25"/>
      <c r="T1277" s="25"/>
      <c r="U1277" s="25"/>
      <c r="V1277" s="25"/>
      <c r="W1277" s="25"/>
      <c r="X1277" s="25"/>
      <c r="Y1277" s="25"/>
      <c r="Z1277" s="25"/>
      <c r="AA1277" s="25"/>
      <c r="AB1277" s="25"/>
      <c r="AC1277" s="25"/>
      <c r="AD1277" s="25"/>
      <c r="AP1277"/>
      <c r="AQ1277"/>
      <c r="AX1277"/>
    </row>
    <row r="1278" spans="18:50" ht="12" customHeight="1" x14ac:dyDescent="0.25">
      <c r="R1278" s="140"/>
      <c r="S1278" s="25"/>
      <c r="T1278" s="25"/>
      <c r="U1278" s="25"/>
      <c r="V1278" s="25"/>
      <c r="W1278" s="25"/>
      <c r="X1278" s="25"/>
      <c r="Y1278" s="25"/>
      <c r="Z1278" s="25"/>
      <c r="AA1278" s="25"/>
      <c r="AB1278" s="25"/>
      <c r="AC1278" s="25"/>
      <c r="AD1278" s="25"/>
      <c r="AP1278"/>
      <c r="AQ1278"/>
      <c r="AX1278"/>
    </row>
    <row r="1279" spans="18:50" ht="12" customHeight="1" x14ac:dyDescent="0.25">
      <c r="R1279" s="140"/>
      <c r="S1279" s="25"/>
      <c r="T1279" s="25"/>
      <c r="U1279" s="25"/>
      <c r="V1279" s="25"/>
      <c r="W1279" s="25"/>
      <c r="X1279" s="25"/>
      <c r="Y1279" s="25"/>
      <c r="Z1279" s="25"/>
      <c r="AA1279" s="25"/>
      <c r="AB1279" s="25"/>
      <c r="AC1279" s="25"/>
      <c r="AD1279" s="25"/>
      <c r="AP1279"/>
      <c r="AQ1279"/>
      <c r="AX1279"/>
    </row>
    <row r="1280" spans="18:50" ht="12" customHeight="1" x14ac:dyDescent="0.25">
      <c r="R1280" s="140"/>
      <c r="S1280" s="25"/>
      <c r="T1280" s="25"/>
      <c r="U1280" s="25"/>
      <c r="V1280" s="25"/>
      <c r="W1280" s="25"/>
      <c r="X1280" s="25"/>
      <c r="Y1280" s="25"/>
      <c r="Z1280" s="25"/>
      <c r="AA1280" s="25"/>
      <c r="AB1280" s="25"/>
      <c r="AC1280" s="25"/>
      <c r="AD1280" s="25"/>
      <c r="AP1280"/>
      <c r="AQ1280"/>
      <c r="AX1280"/>
    </row>
    <row r="1281" spans="18:50" ht="12" customHeight="1" x14ac:dyDescent="0.25">
      <c r="R1281" s="140"/>
      <c r="S1281" s="25"/>
      <c r="T1281" s="25"/>
      <c r="U1281" s="25"/>
      <c r="V1281" s="25"/>
      <c r="W1281" s="25"/>
      <c r="X1281" s="25"/>
      <c r="Y1281" s="25"/>
      <c r="Z1281" s="25"/>
      <c r="AA1281" s="25"/>
      <c r="AB1281" s="25"/>
      <c r="AC1281" s="25"/>
      <c r="AD1281" s="25"/>
      <c r="AP1281"/>
      <c r="AQ1281"/>
      <c r="AX1281"/>
    </row>
    <row r="1282" spans="18:50" ht="12" customHeight="1" x14ac:dyDescent="0.25">
      <c r="R1282" s="140"/>
      <c r="S1282" s="25"/>
      <c r="T1282" s="25"/>
      <c r="U1282" s="25"/>
      <c r="V1282" s="25"/>
      <c r="W1282" s="25"/>
      <c r="X1282" s="25"/>
      <c r="Y1282" s="25"/>
      <c r="Z1282" s="25"/>
      <c r="AA1282" s="25"/>
      <c r="AB1282" s="25"/>
      <c r="AC1282" s="25"/>
      <c r="AD1282" s="25"/>
      <c r="AP1282"/>
      <c r="AQ1282"/>
      <c r="AX1282"/>
    </row>
    <row r="1283" spans="18:50" ht="12" customHeight="1" x14ac:dyDescent="0.25">
      <c r="R1283" s="140"/>
      <c r="S1283" s="25"/>
      <c r="T1283" s="25"/>
      <c r="U1283" s="25"/>
      <c r="V1283" s="25"/>
      <c r="W1283" s="25"/>
      <c r="X1283" s="25"/>
      <c r="Y1283" s="25"/>
      <c r="Z1283" s="25"/>
      <c r="AA1283" s="25"/>
      <c r="AB1283" s="25"/>
      <c r="AC1283" s="25"/>
      <c r="AD1283" s="25"/>
      <c r="AP1283"/>
      <c r="AQ1283"/>
      <c r="AX1283"/>
    </row>
    <row r="1284" spans="18:50" ht="12" customHeight="1" x14ac:dyDescent="0.25">
      <c r="R1284" s="140"/>
      <c r="S1284" s="25"/>
      <c r="T1284" s="25"/>
      <c r="U1284" s="25"/>
      <c r="V1284" s="25"/>
      <c r="W1284" s="25"/>
      <c r="X1284" s="25"/>
      <c r="Y1284" s="25"/>
      <c r="Z1284" s="25"/>
      <c r="AA1284" s="25"/>
      <c r="AB1284" s="25"/>
      <c r="AC1284" s="25"/>
      <c r="AD1284" s="25"/>
      <c r="AP1284"/>
      <c r="AQ1284"/>
      <c r="AX1284"/>
    </row>
    <row r="1285" spans="18:50" ht="12" customHeight="1" x14ac:dyDescent="0.25">
      <c r="R1285" s="140"/>
      <c r="S1285" s="25"/>
      <c r="T1285" s="25"/>
      <c r="U1285" s="25"/>
      <c r="V1285" s="25"/>
      <c r="W1285" s="25"/>
      <c r="X1285" s="25"/>
      <c r="Y1285" s="25"/>
      <c r="Z1285" s="25"/>
      <c r="AA1285" s="25"/>
      <c r="AB1285" s="25"/>
      <c r="AC1285" s="25"/>
      <c r="AD1285" s="25"/>
      <c r="AP1285"/>
      <c r="AQ1285"/>
      <c r="AX1285"/>
    </row>
    <row r="1286" spans="18:50" ht="12" customHeight="1" x14ac:dyDescent="0.25">
      <c r="R1286" s="140"/>
      <c r="S1286" s="25"/>
      <c r="T1286" s="25"/>
      <c r="U1286" s="25"/>
      <c r="V1286" s="25"/>
      <c r="W1286" s="25"/>
      <c r="X1286" s="25"/>
      <c r="Y1286" s="25"/>
      <c r="Z1286" s="25"/>
      <c r="AA1286" s="25"/>
      <c r="AB1286" s="25"/>
      <c r="AC1286" s="25"/>
      <c r="AD1286" s="25"/>
      <c r="AP1286"/>
      <c r="AQ1286"/>
      <c r="AX1286"/>
    </row>
    <row r="1287" spans="18:50" ht="12" customHeight="1" x14ac:dyDescent="0.25">
      <c r="R1287" s="140"/>
      <c r="S1287" s="25"/>
      <c r="T1287" s="25"/>
      <c r="U1287" s="25"/>
      <c r="V1287" s="25"/>
      <c r="W1287" s="25"/>
      <c r="X1287" s="25"/>
      <c r="Y1287" s="25"/>
      <c r="Z1287" s="25"/>
      <c r="AA1287" s="25"/>
      <c r="AB1287" s="25"/>
      <c r="AC1287" s="25"/>
      <c r="AD1287" s="25"/>
      <c r="AP1287"/>
      <c r="AQ1287"/>
      <c r="AX1287"/>
    </row>
    <row r="1288" spans="18:50" ht="12" customHeight="1" x14ac:dyDescent="0.25">
      <c r="R1288" s="140"/>
      <c r="S1288" s="25"/>
      <c r="T1288" s="25"/>
      <c r="U1288" s="25"/>
      <c r="V1288" s="25"/>
      <c r="W1288" s="25"/>
      <c r="X1288" s="25"/>
      <c r="Y1288" s="25"/>
      <c r="Z1288" s="25"/>
      <c r="AA1288" s="25"/>
      <c r="AB1288" s="25"/>
      <c r="AC1288" s="25"/>
      <c r="AD1288" s="25"/>
      <c r="AP1288"/>
      <c r="AQ1288"/>
      <c r="AX1288"/>
    </row>
    <row r="1289" spans="18:50" ht="12" customHeight="1" x14ac:dyDescent="0.25">
      <c r="R1289" s="140"/>
      <c r="S1289" s="25"/>
      <c r="T1289" s="25"/>
      <c r="U1289" s="25"/>
      <c r="V1289" s="25"/>
      <c r="W1289" s="25"/>
      <c r="X1289" s="25"/>
      <c r="Y1289" s="25"/>
      <c r="Z1289" s="25"/>
      <c r="AA1289" s="25"/>
      <c r="AB1289" s="25"/>
      <c r="AC1289" s="25"/>
      <c r="AD1289" s="25"/>
      <c r="AP1289"/>
      <c r="AQ1289"/>
      <c r="AX1289"/>
    </row>
    <row r="1290" spans="18:50" ht="12" customHeight="1" x14ac:dyDescent="0.25">
      <c r="R1290" s="140"/>
      <c r="S1290" s="25"/>
      <c r="T1290" s="25"/>
      <c r="U1290" s="25"/>
      <c r="V1290" s="25"/>
      <c r="W1290" s="25"/>
      <c r="X1290" s="25"/>
      <c r="Y1290" s="25"/>
      <c r="Z1290" s="25"/>
      <c r="AA1290" s="25"/>
      <c r="AB1290" s="25"/>
      <c r="AC1290" s="25"/>
      <c r="AD1290" s="25"/>
      <c r="AP1290"/>
      <c r="AQ1290"/>
      <c r="AX1290"/>
    </row>
    <row r="1291" spans="18:50" ht="12" customHeight="1" x14ac:dyDescent="0.25">
      <c r="R1291" s="140"/>
      <c r="S1291" s="25"/>
      <c r="T1291" s="25"/>
      <c r="U1291" s="25"/>
      <c r="V1291" s="25"/>
      <c r="W1291" s="25"/>
      <c r="X1291" s="25"/>
      <c r="Y1291" s="25"/>
      <c r="Z1291" s="25"/>
      <c r="AA1291" s="25"/>
      <c r="AB1291" s="25"/>
      <c r="AC1291" s="25"/>
      <c r="AD1291" s="25"/>
      <c r="AP1291"/>
      <c r="AQ1291"/>
      <c r="AX1291"/>
    </row>
    <row r="1292" spans="18:50" ht="12" customHeight="1" x14ac:dyDescent="0.25">
      <c r="R1292" s="140"/>
      <c r="S1292" s="25"/>
      <c r="T1292" s="25"/>
      <c r="U1292" s="25"/>
      <c r="V1292" s="25"/>
      <c r="W1292" s="25"/>
      <c r="X1292" s="25"/>
      <c r="Y1292" s="25"/>
      <c r="Z1292" s="25"/>
      <c r="AA1292" s="25"/>
      <c r="AB1292" s="25"/>
      <c r="AC1292" s="25"/>
      <c r="AD1292" s="25"/>
      <c r="AP1292"/>
      <c r="AQ1292"/>
      <c r="AX1292"/>
    </row>
    <row r="1293" spans="18:50" ht="12" customHeight="1" x14ac:dyDescent="0.25">
      <c r="R1293" s="140"/>
      <c r="S1293" s="25"/>
      <c r="T1293" s="25"/>
      <c r="U1293" s="25"/>
      <c r="V1293" s="25"/>
      <c r="W1293" s="25"/>
      <c r="X1293" s="25"/>
      <c r="Y1293" s="25"/>
      <c r="Z1293" s="25"/>
      <c r="AA1293" s="25"/>
      <c r="AB1293" s="25"/>
      <c r="AC1293" s="25"/>
      <c r="AD1293" s="25"/>
      <c r="AP1293"/>
      <c r="AQ1293"/>
      <c r="AX1293"/>
    </row>
    <row r="1294" spans="18:50" ht="12" customHeight="1" x14ac:dyDescent="0.25">
      <c r="R1294" s="140"/>
      <c r="S1294" s="25"/>
      <c r="T1294" s="25"/>
      <c r="U1294" s="25"/>
      <c r="V1294" s="25"/>
      <c r="W1294" s="25"/>
      <c r="X1294" s="25"/>
      <c r="Y1294" s="25"/>
      <c r="Z1294" s="25"/>
      <c r="AA1294" s="25"/>
      <c r="AB1294" s="25"/>
      <c r="AC1294" s="25"/>
      <c r="AD1294" s="25"/>
      <c r="AP1294"/>
      <c r="AQ1294"/>
      <c r="AX1294"/>
    </row>
    <row r="1295" spans="18:50" ht="12" customHeight="1" x14ac:dyDescent="0.25">
      <c r="R1295" s="140"/>
      <c r="S1295" s="25"/>
      <c r="T1295" s="25"/>
      <c r="U1295" s="25"/>
      <c r="V1295" s="25"/>
      <c r="W1295" s="25"/>
      <c r="X1295" s="25"/>
      <c r="Y1295" s="25"/>
      <c r="Z1295" s="25"/>
      <c r="AA1295" s="25"/>
      <c r="AB1295" s="25"/>
      <c r="AC1295" s="25"/>
      <c r="AD1295" s="25"/>
      <c r="AP1295"/>
      <c r="AQ1295"/>
      <c r="AX1295"/>
    </row>
    <row r="1296" spans="18:50" ht="12" customHeight="1" x14ac:dyDescent="0.25">
      <c r="R1296" s="140"/>
      <c r="S1296" s="25"/>
      <c r="T1296" s="25"/>
      <c r="U1296" s="25"/>
      <c r="V1296" s="25"/>
      <c r="W1296" s="25"/>
      <c r="X1296" s="25"/>
      <c r="Y1296" s="25"/>
      <c r="Z1296" s="25"/>
      <c r="AA1296" s="25"/>
      <c r="AB1296" s="25"/>
      <c r="AC1296" s="25"/>
      <c r="AD1296" s="25"/>
      <c r="AP1296"/>
      <c r="AQ1296"/>
      <c r="AX1296"/>
    </row>
    <row r="1297" spans="18:50" ht="12" customHeight="1" x14ac:dyDescent="0.25">
      <c r="R1297" s="140"/>
      <c r="S1297" s="25"/>
      <c r="T1297" s="25"/>
      <c r="U1297" s="25"/>
      <c r="V1297" s="25"/>
      <c r="W1297" s="25"/>
      <c r="X1297" s="25"/>
      <c r="Y1297" s="25"/>
      <c r="Z1297" s="25"/>
      <c r="AA1297" s="25"/>
      <c r="AB1297" s="25"/>
      <c r="AC1297" s="25"/>
      <c r="AD1297" s="25"/>
      <c r="AP1297"/>
      <c r="AQ1297"/>
      <c r="AX1297"/>
    </row>
    <row r="1298" spans="18:50" ht="12" customHeight="1" x14ac:dyDescent="0.25">
      <c r="R1298" s="140"/>
      <c r="S1298" s="25"/>
      <c r="T1298" s="25"/>
      <c r="U1298" s="25"/>
      <c r="V1298" s="25"/>
      <c r="W1298" s="25"/>
      <c r="X1298" s="25"/>
      <c r="Y1298" s="25"/>
      <c r="Z1298" s="25"/>
      <c r="AA1298" s="25"/>
      <c r="AB1298" s="25"/>
      <c r="AC1298" s="25"/>
      <c r="AD1298" s="25"/>
      <c r="AP1298"/>
      <c r="AQ1298"/>
      <c r="AX1298"/>
    </row>
    <row r="1299" spans="18:50" ht="12" customHeight="1" x14ac:dyDescent="0.25">
      <c r="R1299" s="140"/>
      <c r="S1299" s="25"/>
      <c r="T1299" s="25"/>
      <c r="U1299" s="25"/>
      <c r="V1299" s="25"/>
      <c r="W1299" s="25"/>
      <c r="X1299" s="25"/>
      <c r="Y1299" s="25"/>
      <c r="Z1299" s="25"/>
      <c r="AA1299" s="25"/>
      <c r="AB1299" s="25"/>
      <c r="AC1299" s="25"/>
      <c r="AD1299" s="25"/>
      <c r="AP1299"/>
      <c r="AQ1299"/>
      <c r="AX1299"/>
    </row>
    <row r="1300" spans="18:50" ht="12" customHeight="1" x14ac:dyDescent="0.25">
      <c r="R1300" s="140"/>
      <c r="S1300" s="25"/>
      <c r="T1300" s="25"/>
      <c r="U1300" s="25"/>
      <c r="V1300" s="25"/>
      <c r="W1300" s="25"/>
      <c r="X1300" s="25"/>
      <c r="Y1300" s="25"/>
      <c r="Z1300" s="25"/>
      <c r="AA1300" s="25"/>
      <c r="AB1300" s="25"/>
      <c r="AC1300" s="25"/>
      <c r="AD1300" s="25"/>
      <c r="AP1300"/>
      <c r="AQ1300"/>
      <c r="AX1300"/>
    </row>
    <row r="1301" spans="18:50" ht="12" customHeight="1" x14ac:dyDescent="0.25">
      <c r="R1301" s="140"/>
      <c r="S1301" s="25"/>
      <c r="T1301" s="25"/>
      <c r="U1301" s="25"/>
      <c r="V1301" s="25"/>
      <c r="W1301" s="25"/>
      <c r="X1301" s="25"/>
      <c r="Y1301" s="25"/>
      <c r="Z1301" s="25"/>
      <c r="AA1301" s="25"/>
      <c r="AB1301" s="25"/>
      <c r="AC1301" s="25"/>
      <c r="AD1301" s="25"/>
      <c r="AP1301"/>
      <c r="AQ1301"/>
      <c r="AX1301"/>
    </row>
    <row r="1302" spans="18:50" ht="12" customHeight="1" x14ac:dyDescent="0.25">
      <c r="R1302" s="140"/>
      <c r="S1302" s="25"/>
      <c r="T1302" s="25"/>
      <c r="U1302" s="25"/>
      <c r="V1302" s="25"/>
      <c r="W1302" s="25"/>
      <c r="X1302" s="25"/>
      <c r="Y1302" s="25"/>
      <c r="Z1302" s="25"/>
      <c r="AA1302" s="25"/>
      <c r="AB1302" s="25"/>
      <c r="AC1302" s="25"/>
      <c r="AD1302" s="25"/>
      <c r="AP1302"/>
      <c r="AQ1302"/>
      <c r="AX1302"/>
    </row>
    <row r="1303" spans="18:50" ht="12" customHeight="1" x14ac:dyDescent="0.25">
      <c r="R1303" s="140"/>
      <c r="S1303" s="25"/>
      <c r="T1303" s="25"/>
      <c r="U1303" s="25"/>
      <c r="V1303" s="25"/>
      <c r="W1303" s="25"/>
      <c r="X1303" s="25"/>
      <c r="Y1303" s="25"/>
      <c r="Z1303" s="25"/>
      <c r="AA1303" s="25"/>
      <c r="AB1303" s="25"/>
      <c r="AC1303" s="25"/>
      <c r="AD1303" s="25"/>
      <c r="AP1303"/>
      <c r="AQ1303"/>
      <c r="AX1303"/>
    </row>
    <row r="1304" spans="18:50" ht="12" customHeight="1" x14ac:dyDescent="0.25">
      <c r="R1304" s="140"/>
      <c r="S1304" s="25"/>
      <c r="T1304" s="25"/>
      <c r="U1304" s="25"/>
      <c r="V1304" s="25"/>
      <c r="W1304" s="25"/>
      <c r="X1304" s="25"/>
      <c r="Y1304" s="25"/>
      <c r="Z1304" s="25"/>
      <c r="AA1304" s="25"/>
      <c r="AB1304" s="25"/>
      <c r="AC1304" s="25"/>
      <c r="AD1304" s="25"/>
      <c r="AP1304"/>
      <c r="AQ1304"/>
      <c r="AX1304"/>
    </row>
    <row r="1305" spans="18:50" ht="12" customHeight="1" x14ac:dyDescent="0.25">
      <c r="R1305" s="140"/>
      <c r="S1305" s="25"/>
      <c r="T1305" s="25"/>
      <c r="U1305" s="25"/>
      <c r="V1305" s="25"/>
      <c r="W1305" s="25"/>
      <c r="X1305" s="25"/>
      <c r="Y1305" s="25"/>
      <c r="Z1305" s="25"/>
      <c r="AA1305" s="25"/>
      <c r="AB1305" s="25"/>
      <c r="AC1305" s="25"/>
      <c r="AD1305" s="25"/>
      <c r="AP1305"/>
      <c r="AQ1305"/>
      <c r="AX1305"/>
    </row>
    <row r="1306" spans="18:50" ht="12" customHeight="1" x14ac:dyDescent="0.25">
      <c r="R1306" s="140"/>
      <c r="S1306" s="25"/>
      <c r="T1306" s="25"/>
      <c r="U1306" s="25"/>
      <c r="V1306" s="25"/>
      <c r="W1306" s="25"/>
      <c r="X1306" s="25"/>
      <c r="Y1306" s="25"/>
      <c r="Z1306" s="25"/>
      <c r="AA1306" s="25"/>
      <c r="AB1306" s="25"/>
      <c r="AC1306" s="25"/>
      <c r="AD1306" s="25"/>
      <c r="AP1306"/>
      <c r="AQ1306"/>
      <c r="AX1306"/>
    </row>
    <row r="1307" spans="18:50" ht="12" customHeight="1" x14ac:dyDescent="0.25">
      <c r="R1307" s="140"/>
      <c r="S1307" s="25"/>
      <c r="T1307" s="25"/>
      <c r="U1307" s="25"/>
      <c r="V1307" s="25"/>
      <c r="W1307" s="25"/>
      <c r="X1307" s="25"/>
      <c r="Y1307" s="25"/>
      <c r="Z1307" s="25"/>
      <c r="AA1307" s="25"/>
      <c r="AB1307" s="25"/>
      <c r="AC1307" s="25"/>
      <c r="AD1307" s="25"/>
      <c r="AP1307"/>
      <c r="AQ1307"/>
      <c r="AX1307"/>
    </row>
    <row r="1308" spans="18:50" ht="12" customHeight="1" x14ac:dyDescent="0.25">
      <c r="R1308" s="140"/>
      <c r="S1308" s="25"/>
      <c r="T1308" s="25"/>
      <c r="U1308" s="25"/>
      <c r="V1308" s="25"/>
      <c r="W1308" s="25"/>
      <c r="X1308" s="25"/>
      <c r="Y1308" s="25"/>
      <c r="Z1308" s="25"/>
      <c r="AA1308" s="25"/>
      <c r="AB1308" s="25"/>
      <c r="AC1308" s="25"/>
      <c r="AD1308" s="25"/>
      <c r="AP1308"/>
      <c r="AQ1308"/>
      <c r="AX1308"/>
    </row>
    <row r="1309" spans="18:50" ht="12" customHeight="1" x14ac:dyDescent="0.25">
      <c r="R1309" s="140"/>
      <c r="S1309" s="25"/>
      <c r="T1309" s="25"/>
      <c r="U1309" s="25"/>
      <c r="V1309" s="25"/>
      <c r="W1309" s="25"/>
      <c r="X1309" s="25"/>
      <c r="Y1309" s="25"/>
      <c r="Z1309" s="25"/>
      <c r="AA1309" s="25"/>
      <c r="AB1309" s="25"/>
      <c r="AC1309" s="25"/>
      <c r="AD1309" s="25"/>
      <c r="AP1309"/>
      <c r="AQ1309"/>
      <c r="AX1309"/>
    </row>
    <row r="1310" spans="18:50" ht="12" customHeight="1" x14ac:dyDescent="0.25">
      <c r="R1310" s="140"/>
      <c r="S1310" s="25"/>
      <c r="T1310" s="25"/>
      <c r="U1310" s="25"/>
      <c r="V1310" s="25"/>
      <c r="W1310" s="25"/>
      <c r="X1310" s="25"/>
      <c r="Y1310" s="25"/>
      <c r="Z1310" s="25"/>
      <c r="AA1310" s="25"/>
      <c r="AB1310" s="25"/>
      <c r="AC1310" s="25"/>
      <c r="AD1310" s="25"/>
      <c r="AP1310"/>
      <c r="AQ1310"/>
      <c r="AX1310"/>
    </row>
    <row r="1311" spans="18:50" ht="12" customHeight="1" x14ac:dyDescent="0.25">
      <c r="R1311" s="140"/>
      <c r="S1311" s="25"/>
      <c r="T1311" s="25"/>
      <c r="U1311" s="25"/>
      <c r="V1311" s="25"/>
      <c r="W1311" s="25"/>
      <c r="X1311" s="25"/>
      <c r="Y1311" s="25"/>
      <c r="Z1311" s="25"/>
      <c r="AA1311" s="25"/>
      <c r="AB1311" s="25"/>
      <c r="AC1311" s="25"/>
      <c r="AD1311" s="25"/>
      <c r="AP1311"/>
      <c r="AQ1311"/>
      <c r="AX1311"/>
    </row>
    <row r="1312" spans="18:50" ht="12" customHeight="1" x14ac:dyDescent="0.25">
      <c r="R1312" s="140"/>
      <c r="S1312" s="25"/>
      <c r="T1312" s="25"/>
      <c r="U1312" s="25"/>
      <c r="V1312" s="25"/>
      <c r="W1312" s="25"/>
      <c r="X1312" s="25"/>
      <c r="Y1312" s="25"/>
      <c r="Z1312" s="25"/>
      <c r="AA1312" s="25"/>
      <c r="AB1312" s="25"/>
      <c r="AC1312" s="25"/>
      <c r="AD1312" s="25"/>
      <c r="AP1312"/>
      <c r="AQ1312"/>
      <c r="AX1312"/>
    </row>
    <row r="1313" spans="18:50" ht="12" customHeight="1" x14ac:dyDescent="0.25">
      <c r="R1313" s="140"/>
      <c r="S1313" s="25"/>
      <c r="T1313" s="25"/>
      <c r="U1313" s="25"/>
      <c r="V1313" s="25"/>
      <c r="W1313" s="25"/>
      <c r="X1313" s="25"/>
      <c r="Y1313" s="25"/>
      <c r="Z1313" s="25"/>
      <c r="AA1313" s="25"/>
      <c r="AB1313" s="25"/>
      <c r="AC1313" s="25"/>
      <c r="AD1313" s="25"/>
      <c r="AP1313"/>
      <c r="AQ1313"/>
      <c r="AX1313"/>
    </row>
    <row r="1314" spans="18:50" ht="12" customHeight="1" x14ac:dyDescent="0.25">
      <c r="R1314" s="140"/>
      <c r="S1314" s="25"/>
      <c r="T1314" s="25"/>
      <c r="U1314" s="25"/>
      <c r="V1314" s="25"/>
      <c r="W1314" s="25"/>
      <c r="X1314" s="25"/>
      <c r="Y1314" s="25"/>
      <c r="Z1314" s="25"/>
      <c r="AA1314" s="25"/>
      <c r="AB1314" s="25"/>
      <c r="AC1314" s="25"/>
      <c r="AD1314" s="25"/>
      <c r="AP1314"/>
      <c r="AQ1314"/>
      <c r="AX1314"/>
    </row>
    <row r="1315" spans="18:50" ht="12" customHeight="1" x14ac:dyDescent="0.25">
      <c r="R1315" s="140"/>
      <c r="S1315" s="25"/>
      <c r="T1315" s="25"/>
      <c r="U1315" s="25"/>
      <c r="V1315" s="25"/>
      <c r="W1315" s="25"/>
      <c r="X1315" s="25"/>
      <c r="Y1315" s="25"/>
      <c r="Z1315" s="25"/>
      <c r="AA1315" s="25"/>
      <c r="AB1315" s="25"/>
      <c r="AC1315" s="25"/>
      <c r="AD1315" s="25"/>
      <c r="AP1315"/>
      <c r="AQ1315"/>
      <c r="AX1315"/>
    </row>
    <row r="1316" spans="18:50" ht="12" customHeight="1" x14ac:dyDescent="0.25">
      <c r="R1316" s="140"/>
      <c r="S1316" s="25"/>
      <c r="T1316" s="25"/>
      <c r="U1316" s="25"/>
      <c r="V1316" s="25"/>
      <c r="W1316" s="25"/>
      <c r="X1316" s="25"/>
      <c r="Y1316" s="25"/>
      <c r="Z1316" s="25"/>
      <c r="AA1316" s="25"/>
      <c r="AB1316" s="25"/>
      <c r="AC1316" s="25"/>
      <c r="AD1316" s="25"/>
      <c r="AP1316"/>
      <c r="AQ1316"/>
      <c r="AX1316"/>
    </row>
    <row r="1317" spans="18:50" ht="12" customHeight="1" x14ac:dyDescent="0.25">
      <c r="R1317" s="140"/>
      <c r="S1317" s="25"/>
      <c r="T1317" s="25"/>
      <c r="U1317" s="25"/>
      <c r="V1317" s="25"/>
      <c r="W1317" s="25"/>
      <c r="X1317" s="25"/>
      <c r="Y1317" s="25"/>
      <c r="Z1317" s="25"/>
      <c r="AA1317" s="25"/>
      <c r="AB1317" s="25"/>
      <c r="AC1317" s="25"/>
      <c r="AD1317" s="25"/>
      <c r="AP1317"/>
      <c r="AQ1317"/>
      <c r="AX1317"/>
    </row>
    <row r="1318" spans="18:50" ht="12" customHeight="1" x14ac:dyDescent="0.25">
      <c r="R1318" s="140"/>
      <c r="S1318" s="25"/>
      <c r="T1318" s="25"/>
      <c r="U1318" s="25"/>
      <c r="V1318" s="25"/>
      <c r="W1318" s="25"/>
      <c r="X1318" s="25"/>
      <c r="Y1318" s="25"/>
      <c r="Z1318" s="25"/>
      <c r="AA1318" s="25"/>
      <c r="AB1318" s="25"/>
      <c r="AC1318" s="25"/>
      <c r="AD1318" s="25"/>
      <c r="AP1318"/>
      <c r="AQ1318"/>
      <c r="AX1318"/>
    </row>
    <row r="1319" spans="18:50" ht="12" customHeight="1" x14ac:dyDescent="0.25">
      <c r="R1319" s="140"/>
      <c r="S1319" s="25"/>
      <c r="T1319" s="25"/>
      <c r="U1319" s="25"/>
      <c r="V1319" s="25"/>
      <c r="W1319" s="25"/>
      <c r="X1319" s="25"/>
      <c r="Y1319" s="25"/>
      <c r="Z1319" s="25"/>
      <c r="AA1319" s="25"/>
      <c r="AB1319" s="25"/>
      <c r="AC1319" s="25"/>
      <c r="AD1319" s="25"/>
      <c r="AP1319"/>
      <c r="AQ1319"/>
      <c r="AX1319"/>
    </row>
    <row r="1320" spans="18:50" ht="12" customHeight="1" x14ac:dyDescent="0.25">
      <c r="R1320" s="140"/>
      <c r="S1320" s="25"/>
      <c r="T1320" s="25"/>
      <c r="U1320" s="25"/>
      <c r="V1320" s="25"/>
      <c r="W1320" s="25"/>
      <c r="X1320" s="25"/>
      <c r="Y1320" s="25"/>
      <c r="Z1320" s="25"/>
      <c r="AA1320" s="25"/>
      <c r="AB1320" s="25"/>
      <c r="AC1320" s="25"/>
      <c r="AD1320" s="25"/>
      <c r="AP1320"/>
      <c r="AQ1320"/>
      <c r="AX1320"/>
    </row>
    <row r="1321" spans="18:50" ht="12" customHeight="1" x14ac:dyDescent="0.25">
      <c r="R1321" s="140"/>
      <c r="S1321" s="25"/>
      <c r="T1321" s="25"/>
      <c r="U1321" s="25"/>
      <c r="V1321" s="25"/>
      <c r="W1321" s="25"/>
      <c r="X1321" s="25"/>
      <c r="Y1321" s="25"/>
      <c r="Z1321" s="25"/>
      <c r="AA1321" s="25"/>
      <c r="AB1321" s="25"/>
      <c r="AC1321" s="25"/>
      <c r="AD1321" s="25"/>
      <c r="AP1321"/>
      <c r="AQ1321"/>
      <c r="AX1321"/>
    </row>
    <row r="1322" spans="18:50" ht="12" customHeight="1" x14ac:dyDescent="0.25">
      <c r="R1322" s="140"/>
      <c r="S1322" s="25"/>
      <c r="T1322" s="25"/>
      <c r="U1322" s="25"/>
      <c r="V1322" s="25"/>
      <c r="W1322" s="25"/>
      <c r="X1322" s="25"/>
      <c r="Y1322" s="25"/>
      <c r="Z1322" s="25"/>
      <c r="AA1322" s="25"/>
      <c r="AB1322" s="25"/>
      <c r="AC1322" s="25"/>
      <c r="AD1322" s="25"/>
      <c r="AP1322"/>
      <c r="AQ1322"/>
      <c r="AX1322"/>
    </row>
    <row r="1323" spans="18:50" ht="12" customHeight="1" x14ac:dyDescent="0.25">
      <c r="R1323" s="140"/>
      <c r="S1323" s="25"/>
      <c r="T1323" s="25"/>
      <c r="U1323" s="25"/>
      <c r="V1323" s="25"/>
      <c r="W1323" s="25"/>
      <c r="X1323" s="25"/>
      <c r="Y1323" s="25"/>
      <c r="Z1323" s="25"/>
      <c r="AA1323" s="25"/>
      <c r="AB1323" s="25"/>
      <c r="AC1323" s="25"/>
      <c r="AD1323" s="25"/>
      <c r="AP1323"/>
      <c r="AQ1323"/>
      <c r="AX1323"/>
    </row>
    <row r="1324" spans="18:50" ht="12" customHeight="1" x14ac:dyDescent="0.25">
      <c r="R1324" s="140"/>
      <c r="S1324" s="25"/>
      <c r="T1324" s="25"/>
      <c r="U1324" s="25"/>
      <c r="V1324" s="25"/>
      <c r="W1324" s="25"/>
      <c r="X1324" s="25"/>
      <c r="Y1324" s="25"/>
      <c r="Z1324" s="25"/>
      <c r="AA1324" s="25"/>
      <c r="AB1324" s="25"/>
      <c r="AC1324" s="25"/>
      <c r="AD1324" s="25"/>
      <c r="AP1324"/>
      <c r="AQ1324"/>
      <c r="AX1324"/>
    </row>
    <row r="1325" spans="18:50" ht="12" customHeight="1" x14ac:dyDescent="0.25">
      <c r="R1325" s="140"/>
      <c r="S1325" s="25"/>
      <c r="T1325" s="25"/>
      <c r="U1325" s="25"/>
      <c r="V1325" s="25"/>
      <c r="W1325" s="25"/>
      <c r="X1325" s="25"/>
      <c r="Y1325" s="25"/>
      <c r="Z1325" s="25"/>
      <c r="AA1325" s="25"/>
      <c r="AB1325" s="25"/>
      <c r="AC1325" s="25"/>
      <c r="AD1325" s="25"/>
      <c r="AP1325"/>
      <c r="AQ1325"/>
      <c r="AX1325"/>
    </row>
    <row r="1326" spans="18:50" ht="12" customHeight="1" x14ac:dyDescent="0.25">
      <c r="R1326" s="140"/>
      <c r="S1326" s="25"/>
      <c r="T1326" s="25"/>
      <c r="U1326" s="25"/>
      <c r="V1326" s="25"/>
      <c r="W1326" s="25"/>
      <c r="X1326" s="25"/>
      <c r="Y1326" s="25"/>
      <c r="Z1326" s="25"/>
      <c r="AA1326" s="25"/>
      <c r="AB1326" s="25"/>
      <c r="AC1326" s="25"/>
      <c r="AD1326" s="25"/>
      <c r="AP1326"/>
      <c r="AQ1326"/>
      <c r="AX1326"/>
    </row>
    <row r="1327" spans="18:50" ht="12" customHeight="1" x14ac:dyDescent="0.25">
      <c r="R1327" s="140"/>
      <c r="S1327" s="25"/>
      <c r="T1327" s="25"/>
      <c r="U1327" s="25"/>
      <c r="V1327" s="25"/>
      <c r="W1327" s="25"/>
      <c r="X1327" s="25"/>
      <c r="Y1327" s="25"/>
      <c r="Z1327" s="25"/>
      <c r="AA1327" s="25"/>
      <c r="AB1327" s="25"/>
      <c r="AC1327" s="25"/>
      <c r="AD1327" s="25"/>
      <c r="AP1327"/>
      <c r="AQ1327"/>
      <c r="AX1327"/>
    </row>
    <row r="1328" spans="18:50" ht="12" customHeight="1" x14ac:dyDescent="0.25">
      <c r="R1328" s="140"/>
      <c r="S1328" s="25"/>
      <c r="T1328" s="25"/>
      <c r="U1328" s="25"/>
      <c r="V1328" s="25"/>
      <c r="W1328" s="25"/>
      <c r="X1328" s="25"/>
      <c r="Y1328" s="25"/>
      <c r="Z1328" s="25"/>
      <c r="AA1328" s="25"/>
      <c r="AB1328" s="25"/>
      <c r="AC1328" s="25"/>
      <c r="AD1328" s="25"/>
      <c r="AP1328"/>
      <c r="AQ1328"/>
      <c r="AX1328"/>
    </row>
    <row r="1329" spans="18:50" ht="12" customHeight="1" x14ac:dyDescent="0.25">
      <c r="R1329" s="140"/>
      <c r="S1329" s="25"/>
      <c r="T1329" s="25"/>
      <c r="U1329" s="25"/>
      <c r="V1329" s="25"/>
      <c r="W1329" s="25"/>
      <c r="X1329" s="25"/>
      <c r="Y1329" s="25"/>
      <c r="Z1329" s="25"/>
      <c r="AA1329" s="25"/>
      <c r="AB1329" s="25"/>
      <c r="AC1329" s="25"/>
      <c r="AD1329" s="25"/>
      <c r="AP1329"/>
      <c r="AQ1329"/>
      <c r="AX1329"/>
    </row>
    <row r="1330" spans="18:50" ht="12" customHeight="1" x14ac:dyDescent="0.25">
      <c r="R1330" s="140"/>
      <c r="S1330" s="25"/>
      <c r="T1330" s="25"/>
      <c r="U1330" s="25"/>
      <c r="V1330" s="25"/>
      <c r="W1330" s="25"/>
      <c r="X1330" s="25"/>
      <c r="Y1330" s="25"/>
      <c r="Z1330" s="25"/>
      <c r="AA1330" s="25"/>
      <c r="AB1330" s="25"/>
      <c r="AC1330" s="25"/>
      <c r="AD1330" s="25"/>
      <c r="AP1330"/>
      <c r="AQ1330"/>
      <c r="AX1330"/>
    </row>
    <row r="1331" spans="18:50" ht="12" customHeight="1" x14ac:dyDescent="0.25">
      <c r="R1331" s="140"/>
      <c r="S1331" s="25"/>
      <c r="T1331" s="25"/>
      <c r="U1331" s="25"/>
      <c r="V1331" s="25"/>
      <c r="W1331" s="25"/>
      <c r="X1331" s="25"/>
      <c r="Y1331" s="25"/>
      <c r="Z1331" s="25"/>
      <c r="AA1331" s="25"/>
      <c r="AB1331" s="25"/>
      <c r="AC1331" s="25"/>
      <c r="AD1331" s="25"/>
      <c r="AP1331"/>
      <c r="AQ1331"/>
      <c r="AX1331"/>
    </row>
    <row r="1332" spans="18:50" ht="12" customHeight="1" x14ac:dyDescent="0.25">
      <c r="R1332" s="140"/>
      <c r="S1332" s="25"/>
      <c r="T1332" s="25"/>
      <c r="U1332" s="25"/>
      <c r="V1332" s="25"/>
      <c r="W1332" s="25"/>
      <c r="X1332" s="25"/>
      <c r="Y1332" s="25"/>
      <c r="Z1332" s="25"/>
      <c r="AA1332" s="25"/>
      <c r="AB1332" s="25"/>
      <c r="AC1332" s="25"/>
      <c r="AD1332" s="25"/>
      <c r="AP1332"/>
      <c r="AQ1332"/>
      <c r="AX1332"/>
    </row>
    <row r="1333" spans="18:50" ht="12" customHeight="1" x14ac:dyDescent="0.25">
      <c r="R1333" s="140"/>
      <c r="S1333" s="25"/>
      <c r="T1333" s="25"/>
      <c r="U1333" s="25"/>
      <c r="V1333" s="25"/>
      <c r="W1333" s="25"/>
      <c r="X1333" s="25"/>
      <c r="Y1333" s="25"/>
      <c r="Z1333" s="25"/>
      <c r="AA1333" s="25"/>
      <c r="AB1333" s="25"/>
      <c r="AC1333" s="25"/>
      <c r="AD1333" s="25"/>
      <c r="AP1333"/>
      <c r="AQ1333"/>
      <c r="AX1333"/>
    </row>
    <row r="1334" spans="18:50" ht="12" customHeight="1" x14ac:dyDescent="0.25">
      <c r="R1334" s="140"/>
      <c r="S1334" s="25"/>
      <c r="T1334" s="25"/>
      <c r="U1334" s="25"/>
      <c r="V1334" s="25"/>
      <c r="W1334" s="25"/>
      <c r="X1334" s="25"/>
      <c r="Y1334" s="25"/>
      <c r="Z1334" s="25"/>
      <c r="AA1334" s="25"/>
      <c r="AB1334" s="25"/>
      <c r="AC1334" s="25"/>
      <c r="AD1334" s="25"/>
      <c r="AP1334"/>
      <c r="AQ1334"/>
      <c r="AX1334"/>
    </row>
    <row r="1335" spans="18:50" ht="12" customHeight="1" x14ac:dyDescent="0.25">
      <c r="R1335" s="140"/>
      <c r="S1335" s="25"/>
      <c r="T1335" s="25"/>
      <c r="U1335" s="25"/>
      <c r="V1335" s="25"/>
      <c r="W1335" s="25"/>
      <c r="X1335" s="25"/>
      <c r="Y1335" s="25"/>
      <c r="Z1335" s="25"/>
      <c r="AA1335" s="25"/>
      <c r="AB1335" s="25"/>
      <c r="AC1335" s="25"/>
      <c r="AD1335" s="25"/>
      <c r="AP1335"/>
      <c r="AQ1335"/>
      <c r="AX1335"/>
    </row>
    <row r="1336" spans="18:50" ht="12" customHeight="1" x14ac:dyDescent="0.25">
      <c r="R1336" s="140"/>
      <c r="S1336" s="25"/>
      <c r="T1336" s="25"/>
      <c r="U1336" s="25"/>
      <c r="V1336" s="25"/>
      <c r="W1336" s="25"/>
      <c r="X1336" s="25"/>
      <c r="Y1336" s="25"/>
      <c r="Z1336" s="25"/>
      <c r="AA1336" s="25"/>
      <c r="AB1336" s="25"/>
      <c r="AC1336" s="25"/>
      <c r="AD1336" s="25"/>
      <c r="AP1336"/>
      <c r="AQ1336"/>
      <c r="AX1336"/>
    </row>
    <row r="1337" spans="18:50" ht="12" customHeight="1" x14ac:dyDescent="0.25">
      <c r="R1337" s="140"/>
      <c r="S1337" s="25"/>
      <c r="T1337" s="25"/>
      <c r="U1337" s="25"/>
      <c r="V1337" s="25"/>
      <c r="W1337" s="25"/>
      <c r="X1337" s="25"/>
      <c r="Y1337" s="25"/>
      <c r="Z1337" s="25"/>
      <c r="AA1337" s="25"/>
      <c r="AB1337" s="25"/>
      <c r="AC1337" s="25"/>
      <c r="AD1337" s="25"/>
      <c r="AP1337"/>
      <c r="AQ1337"/>
      <c r="AX1337"/>
    </row>
    <row r="1338" spans="18:50" ht="12" customHeight="1" x14ac:dyDescent="0.25">
      <c r="R1338" s="140"/>
      <c r="S1338" s="25"/>
      <c r="T1338" s="25"/>
      <c r="U1338" s="25"/>
      <c r="V1338" s="25"/>
      <c r="W1338" s="25"/>
      <c r="X1338" s="25"/>
      <c r="Y1338" s="25"/>
      <c r="Z1338" s="25"/>
      <c r="AA1338" s="25"/>
      <c r="AB1338" s="25"/>
      <c r="AC1338" s="25"/>
      <c r="AD1338" s="25"/>
      <c r="AP1338"/>
      <c r="AQ1338"/>
      <c r="AX1338"/>
    </row>
    <row r="1339" spans="18:50" ht="12" customHeight="1" x14ac:dyDescent="0.25">
      <c r="R1339" s="140"/>
      <c r="S1339" s="25"/>
      <c r="T1339" s="25"/>
      <c r="U1339" s="25"/>
      <c r="V1339" s="25"/>
      <c r="W1339" s="25"/>
      <c r="X1339" s="25"/>
      <c r="Y1339" s="25"/>
      <c r="Z1339" s="25"/>
      <c r="AA1339" s="25"/>
      <c r="AB1339" s="25"/>
      <c r="AC1339" s="25"/>
      <c r="AD1339" s="25"/>
      <c r="AP1339"/>
      <c r="AQ1339"/>
      <c r="AX1339"/>
    </row>
    <row r="1340" spans="18:50" ht="12" customHeight="1" x14ac:dyDescent="0.25">
      <c r="R1340" s="140"/>
      <c r="S1340" s="25"/>
      <c r="T1340" s="25"/>
      <c r="U1340" s="25"/>
      <c r="V1340" s="25"/>
      <c r="W1340" s="25"/>
      <c r="X1340" s="25"/>
      <c r="Y1340" s="25"/>
      <c r="Z1340" s="25"/>
      <c r="AA1340" s="25"/>
      <c r="AB1340" s="25"/>
      <c r="AC1340" s="25"/>
      <c r="AD1340" s="25"/>
      <c r="AP1340"/>
      <c r="AQ1340"/>
      <c r="AX1340"/>
    </row>
    <row r="1341" spans="18:50" ht="12" customHeight="1" x14ac:dyDescent="0.25">
      <c r="R1341" s="140"/>
      <c r="S1341" s="25"/>
      <c r="T1341" s="25"/>
      <c r="U1341" s="25"/>
      <c r="V1341" s="25"/>
      <c r="W1341" s="25"/>
      <c r="X1341" s="25"/>
      <c r="Y1341" s="25"/>
      <c r="Z1341" s="25"/>
      <c r="AA1341" s="25"/>
      <c r="AB1341" s="25"/>
      <c r="AC1341" s="25"/>
      <c r="AD1341" s="25"/>
      <c r="AP1341"/>
      <c r="AQ1341"/>
      <c r="AX1341"/>
    </row>
    <row r="1342" spans="18:50" ht="12" customHeight="1" x14ac:dyDescent="0.25">
      <c r="R1342" s="140"/>
      <c r="S1342" s="25"/>
      <c r="T1342" s="25"/>
      <c r="U1342" s="25"/>
      <c r="V1342" s="25"/>
      <c r="W1342" s="25"/>
      <c r="X1342" s="25"/>
      <c r="Y1342" s="25"/>
      <c r="Z1342" s="25"/>
      <c r="AA1342" s="25"/>
      <c r="AB1342" s="25"/>
      <c r="AC1342" s="25"/>
      <c r="AD1342" s="25"/>
      <c r="AP1342"/>
      <c r="AQ1342"/>
      <c r="AX1342"/>
    </row>
    <row r="1343" spans="18:50" ht="12" customHeight="1" x14ac:dyDescent="0.25">
      <c r="R1343" s="140"/>
      <c r="S1343" s="25"/>
      <c r="T1343" s="25"/>
      <c r="U1343" s="25"/>
      <c r="V1343" s="25"/>
      <c r="W1343" s="25"/>
      <c r="X1343" s="25"/>
      <c r="Y1343" s="25"/>
      <c r="Z1343" s="25"/>
      <c r="AA1343" s="25"/>
      <c r="AB1343" s="25"/>
      <c r="AC1343" s="25"/>
      <c r="AD1343" s="25"/>
      <c r="AP1343"/>
      <c r="AQ1343"/>
      <c r="AX1343"/>
    </row>
    <row r="1344" spans="18:50" ht="12" customHeight="1" x14ac:dyDescent="0.25">
      <c r="R1344" s="140"/>
      <c r="S1344" s="25"/>
      <c r="T1344" s="25"/>
      <c r="U1344" s="25"/>
      <c r="V1344" s="25"/>
      <c r="W1344" s="25"/>
      <c r="X1344" s="25"/>
      <c r="Y1344" s="25"/>
      <c r="Z1344" s="25"/>
      <c r="AA1344" s="25"/>
      <c r="AB1344" s="25"/>
      <c r="AC1344" s="25"/>
      <c r="AD1344" s="25"/>
      <c r="AP1344"/>
      <c r="AQ1344"/>
      <c r="AX1344"/>
    </row>
    <row r="1345" spans="18:50" ht="12" customHeight="1" x14ac:dyDescent="0.25">
      <c r="R1345" s="140"/>
      <c r="S1345" s="25"/>
      <c r="T1345" s="25"/>
      <c r="U1345" s="25"/>
      <c r="V1345" s="25"/>
      <c r="W1345" s="25"/>
      <c r="X1345" s="25"/>
      <c r="Y1345" s="25"/>
      <c r="Z1345" s="25"/>
      <c r="AA1345" s="25"/>
      <c r="AB1345" s="25"/>
      <c r="AC1345" s="25"/>
      <c r="AD1345" s="25"/>
      <c r="AP1345"/>
      <c r="AQ1345"/>
      <c r="AX1345"/>
    </row>
    <row r="1346" spans="18:50" ht="12" customHeight="1" x14ac:dyDescent="0.25">
      <c r="R1346" s="140"/>
      <c r="S1346" s="25"/>
      <c r="T1346" s="25"/>
      <c r="U1346" s="25"/>
      <c r="V1346" s="25"/>
      <c r="W1346" s="25"/>
      <c r="X1346" s="25"/>
      <c r="Y1346" s="25"/>
      <c r="Z1346" s="25"/>
      <c r="AA1346" s="25"/>
      <c r="AB1346" s="25"/>
      <c r="AC1346" s="25"/>
      <c r="AD1346" s="25"/>
      <c r="AP1346"/>
      <c r="AQ1346"/>
      <c r="AX1346"/>
    </row>
    <row r="1347" spans="18:50" ht="12" customHeight="1" x14ac:dyDescent="0.25">
      <c r="R1347" s="140"/>
      <c r="S1347" s="25"/>
      <c r="T1347" s="25"/>
      <c r="U1347" s="25"/>
      <c r="V1347" s="25"/>
      <c r="W1347" s="25"/>
      <c r="X1347" s="25"/>
      <c r="Y1347" s="25"/>
      <c r="Z1347" s="25"/>
      <c r="AA1347" s="25"/>
      <c r="AB1347" s="25"/>
      <c r="AC1347" s="25"/>
      <c r="AD1347" s="25"/>
      <c r="AP1347"/>
      <c r="AQ1347"/>
      <c r="AX1347"/>
    </row>
    <row r="1348" spans="18:50" ht="12" customHeight="1" x14ac:dyDescent="0.25">
      <c r="R1348" s="140"/>
      <c r="S1348" s="25"/>
      <c r="T1348" s="25"/>
      <c r="U1348" s="25"/>
      <c r="V1348" s="25"/>
      <c r="W1348" s="25"/>
      <c r="X1348" s="25"/>
      <c r="Y1348" s="25"/>
      <c r="Z1348" s="25"/>
      <c r="AA1348" s="25"/>
      <c r="AB1348" s="25"/>
      <c r="AC1348" s="25"/>
      <c r="AD1348" s="25"/>
      <c r="AP1348"/>
      <c r="AQ1348"/>
      <c r="AX1348"/>
    </row>
    <row r="1349" spans="18:50" ht="12" customHeight="1" x14ac:dyDescent="0.25">
      <c r="R1349" s="140"/>
      <c r="S1349" s="25"/>
      <c r="T1349" s="25"/>
      <c r="U1349" s="25"/>
      <c r="V1349" s="25"/>
      <c r="W1349" s="25"/>
      <c r="X1349" s="25"/>
      <c r="Y1349" s="25"/>
      <c r="Z1349" s="25"/>
      <c r="AA1349" s="25"/>
      <c r="AB1349" s="25"/>
      <c r="AC1349" s="25"/>
      <c r="AD1349" s="25"/>
      <c r="AP1349"/>
      <c r="AQ1349"/>
      <c r="AX1349"/>
    </row>
    <row r="1350" spans="18:50" ht="12" customHeight="1" x14ac:dyDescent="0.25">
      <c r="R1350" s="140"/>
      <c r="S1350" s="25"/>
      <c r="T1350" s="25"/>
      <c r="U1350" s="25"/>
      <c r="V1350" s="25"/>
      <c r="W1350" s="25"/>
      <c r="X1350" s="25"/>
      <c r="Y1350" s="25"/>
      <c r="Z1350" s="25"/>
      <c r="AA1350" s="25"/>
      <c r="AB1350" s="25"/>
      <c r="AC1350" s="25"/>
      <c r="AD1350" s="25"/>
      <c r="AP1350"/>
      <c r="AQ1350"/>
      <c r="AX1350"/>
    </row>
    <row r="1351" spans="18:50" ht="12" customHeight="1" x14ac:dyDescent="0.25">
      <c r="R1351" s="140"/>
      <c r="S1351" s="25"/>
      <c r="T1351" s="25"/>
      <c r="U1351" s="25"/>
      <c r="V1351" s="25"/>
      <c r="W1351" s="25"/>
      <c r="X1351" s="25"/>
      <c r="Y1351" s="25"/>
      <c r="Z1351" s="25"/>
      <c r="AA1351" s="25"/>
      <c r="AB1351" s="25"/>
      <c r="AC1351" s="25"/>
      <c r="AD1351" s="25"/>
      <c r="AP1351"/>
      <c r="AQ1351"/>
      <c r="AX1351"/>
    </row>
    <row r="1352" spans="18:50" ht="12" customHeight="1" x14ac:dyDescent="0.25">
      <c r="R1352" s="140"/>
      <c r="S1352" s="25"/>
      <c r="T1352" s="25"/>
      <c r="U1352" s="25"/>
      <c r="V1352" s="25"/>
      <c r="W1352" s="25"/>
      <c r="X1352" s="25"/>
      <c r="Y1352" s="25"/>
      <c r="Z1352" s="25"/>
      <c r="AA1352" s="25"/>
      <c r="AB1352" s="25"/>
      <c r="AC1352" s="25"/>
      <c r="AD1352" s="25"/>
      <c r="AP1352"/>
      <c r="AQ1352"/>
      <c r="AX1352"/>
    </row>
    <row r="1353" spans="18:50" ht="12" customHeight="1" x14ac:dyDescent="0.25">
      <c r="R1353" s="140"/>
      <c r="S1353" s="25"/>
      <c r="T1353" s="25"/>
      <c r="U1353" s="25"/>
      <c r="V1353" s="25"/>
      <c r="W1353" s="25"/>
      <c r="X1353" s="25"/>
      <c r="Y1353" s="25"/>
      <c r="Z1353" s="25"/>
      <c r="AA1353" s="25"/>
      <c r="AB1353" s="25"/>
      <c r="AC1353" s="25"/>
      <c r="AD1353" s="25"/>
      <c r="AP1353"/>
      <c r="AQ1353"/>
      <c r="AX1353"/>
    </row>
    <row r="1354" spans="18:50" ht="12" customHeight="1" x14ac:dyDescent="0.25">
      <c r="R1354" s="140"/>
      <c r="S1354" s="25"/>
      <c r="T1354" s="25"/>
      <c r="U1354" s="25"/>
      <c r="V1354" s="25"/>
      <c r="W1354" s="25"/>
      <c r="X1354" s="25"/>
      <c r="Y1354" s="25"/>
      <c r="Z1354" s="25"/>
      <c r="AA1354" s="25"/>
      <c r="AB1354" s="25"/>
      <c r="AC1354" s="25"/>
      <c r="AD1354" s="25"/>
      <c r="AP1354"/>
      <c r="AQ1354"/>
      <c r="AX1354"/>
    </row>
    <row r="1355" spans="18:50" ht="12" customHeight="1" x14ac:dyDescent="0.25">
      <c r="R1355" s="140"/>
      <c r="S1355" s="25"/>
      <c r="T1355" s="25"/>
      <c r="U1355" s="25"/>
      <c r="V1355" s="25"/>
      <c r="W1355" s="25"/>
      <c r="X1355" s="25"/>
      <c r="Y1355" s="25"/>
      <c r="Z1355" s="25"/>
      <c r="AA1355" s="25"/>
      <c r="AB1355" s="25"/>
      <c r="AC1355" s="25"/>
      <c r="AD1355" s="25"/>
      <c r="AP1355"/>
      <c r="AQ1355"/>
      <c r="AX1355"/>
    </row>
    <row r="1356" spans="18:50" ht="12" customHeight="1" x14ac:dyDescent="0.25">
      <c r="R1356" s="140"/>
      <c r="S1356" s="25"/>
      <c r="T1356" s="25"/>
      <c r="U1356" s="25"/>
      <c r="V1356" s="25"/>
      <c r="W1356" s="25"/>
      <c r="X1356" s="25"/>
      <c r="Y1356" s="25"/>
      <c r="Z1356" s="25"/>
      <c r="AA1356" s="25"/>
      <c r="AB1356" s="25"/>
      <c r="AC1356" s="25"/>
      <c r="AD1356" s="25"/>
      <c r="AP1356"/>
      <c r="AQ1356"/>
      <c r="AX1356"/>
    </row>
    <row r="1357" spans="18:50" ht="12" customHeight="1" x14ac:dyDescent="0.25">
      <c r="R1357" s="140"/>
      <c r="S1357" s="25"/>
      <c r="T1357" s="25"/>
      <c r="U1357" s="25"/>
      <c r="V1357" s="25"/>
      <c r="W1357" s="25"/>
      <c r="X1357" s="25"/>
      <c r="Y1357" s="25"/>
      <c r="Z1357" s="25"/>
      <c r="AA1357" s="25"/>
      <c r="AB1357" s="25"/>
      <c r="AC1357" s="25"/>
      <c r="AD1357" s="25"/>
      <c r="AP1357"/>
      <c r="AQ1357"/>
      <c r="AX1357"/>
    </row>
    <row r="1358" spans="18:50" ht="12" customHeight="1" x14ac:dyDescent="0.25">
      <c r="R1358" s="140"/>
      <c r="S1358" s="25"/>
      <c r="T1358" s="25"/>
      <c r="U1358" s="25"/>
      <c r="V1358" s="25"/>
      <c r="W1358" s="25"/>
      <c r="X1358" s="25"/>
      <c r="Y1358" s="25"/>
      <c r="Z1358" s="25"/>
      <c r="AA1358" s="25"/>
      <c r="AB1358" s="25"/>
      <c r="AC1358" s="25"/>
      <c r="AD1358" s="25"/>
      <c r="AP1358"/>
      <c r="AQ1358"/>
      <c r="AX1358"/>
    </row>
    <row r="1359" spans="18:50" ht="12" customHeight="1" x14ac:dyDescent="0.25">
      <c r="R1359" s="140"/>
      <c r="S1359" s="25"/>
      <c r="T1359" s="25"/>
      <c r="U1359" s="25"/>
      <c r="V1359" s="25"/>
      <c r="W1359" s="25"/>
      <c r="X1359" s="25"/>
      <c r="Y1359" s="25"/>
      <c r="Z1359" s="25"/>
      <c r="AA1359" s="25"/>
      <c r="AB1359" s="25"/>
      <c r="AC1359" s="25"/>
      <c r="AD1359" s="25"/>
      <c r="AP1359"/>
      <c r="AQ1359"/>
      <c r="AX1359"/>
    </row>
    <row r="1360" spans="18:50" ht="12" customHeight="1" x14ac:dyDescent="0.25">
      <c r="R1360" s="140"/>
      <c r="S1360" s="25"/>
      <c r="T1360" s="25"/>
      <c r="U1360" s="25"/>
      <c r="V1360" s="25"/>
      <c r="W1360" s="25"/>
      <c r="X1360" s="25"/>
      <c r="Y1360" s="25"/>
      <c r="Z1360" s="25"/>
      <c r="AA1360" s="25"/>
      <c r="AB1360" s="25"/>
      <c r="AC1360" s="25"/>
      <c r="AD1360" s="25"/>
      <c r="AP1360"/>
      <c r="AQ1360"/>
      <c r="AX1360"/>
    </row>
    <row r="1361" spans="18:50" ht="12" customHeight="1" x14ac:dyDescent="0.25">
      <c r="R1361" s="140"/>
      <c r="S1361" s="25"/>
      <c r="T1361" s="25"/>
      <c r="U1361" s="25"/>
      <c r="V1361" s="25"/>
      <c r="W1361" s="25"/>
      <c r="X1361" s="25"/>
      <c r="Y1361" s="25"/>
      <c r="Z1361" s="25"/>
      <c r="AA1361" s="25"/>
      <c r="AB1361" s="25"/>
      <c r="AC1361" s="25"/>
      <c r="AD1361" s="25"/>
      <c r="AP1361"/>
      <c r="AQ1361"/>
      <c r="AX1361"/>
    </row>
    <row r="1362" spans="18:50" ht="12" customHeight="1" x14ac:dyDescent="0.25">
      <c r="R1362" s="140"/>
      <c r="S1362" s="25"/>
      <c r="T1362" s="25"/>
      <c r="U1362" s="25"/>
      <c r="V1362" s="25"/>
      <c r="W1362" s="25"/>
      <c r="X1362" s="25"/>
      <c r="Y1362" s="25"/>
      <c r="Z1362" s="25"/>
      <c r="AA1362" s="25"/>
      <c r="AB1362" s="25"/>
      <c r="AC1362" s="25"/>
      <c r="AD1362" s="25"/>
      <c r="AP1362"/>
      <c r="AQ1362"/>
      <c r="AX1362"/>
    </row>
    <row r="1363" spans="18:50" ht="12" customHeight="1" x14ac:dyDescent="0.25">
      <c r="R1363" s="140"/>
      <c r="S1363" s="25"/>
      <c r="T1363" s="25"/>
      <c r="U1363" s="25"/>
      <c r="V1363" s="25"/>
      <c r="W1363" s="25"/>
      <c r="X1363" s="25"/>
      <c r="Y1363" s="25"/>
      <c r="Z1363" s="25"/>
      <c r="AA1363" s="25"/>
      <c r="AB1363" s="25"/>
      <c r="AC1363" s="25"/>
      <c r="AD1363" s="25"/>
      <c r="AP1363"/>
      <c r="AQ1363"/>
      <c r="AX1363"/>
    </row>
    <row r="1364" spans="18:50" ht="12" customHeight="1" x14ac:dyDescent="0.25">
      <c r="R1364" s="140"/>
      <c r="S1364" s="25"/>
      <c r="T1364" s="25"/>
      <c r="U1364" s="25"/>
      <c r="V1364" s="25"/>
      <c r="W1364" s="25"/>
      <c r="X1364" s="25"/>
      <c r="Y1364" s="25"/>
      <c r="Z1364" s="25"/>
      <c r="AA1364" s="25"/>
      <c r="AB1364" s="25"/>
      <c r="AC1364" s="25"/>
      <c r="AD1364" s="25"/>
      <c r="AP1364"/>
      <c r="AQ1364"/>
      <c r="AX1364"/>
    </row>
    <row r="1365" spans="18:50" ht="12" customHeight="1" x14ac:dyDescent="0.25">
      <c r="R1365" s="140"/>
      <c r="S1365" s="25"/>
      <c r="T1365" s="25"/>
      <c r="U1365" s="25"/>
      <c r="V1365" s="25"/>
      <c r="W1365" s="25"/>
      <c r="X1365" s="25"/>
      <c r="Y1365" s="25"/>
      <c r="Z1365" s="25"/>
      <c r="AA1365" s="25"/>
      <c r="AB1365" s="25"/>
      <c r="AC1365" s="25"/>
      <c r="AD1365" s="25"/>
      <c r="AP1365"/>
      <c r="AQ1365"/>
      <c r="AX1365"/>
    </row>
    <row r="1366" spans="18:50" ht="12" customHeight="1" x14ac:dyDescent="0.25">
      <c r="R1366" s="140"/>
      <c r="S1366" s="25"/>
      <c r="T1366" s="25"/>
      <c r="U1366" s="25"/>
      <c r="V1366" s="25"/>
      <c r="W1366" s="25"/>
      <c r="X1366" s="25"/>
      <c r="Y1366" s="25"/>
      <c r="Z1366" s="25"/>
      <c r="AA1366" s="25"/>
      <c r="AB1366" s="25"/>
      <c r="AC1366" s="25"/>
      <c r="AD1366" s="25"/>
      <c r="AP1366"/>
      <c r="AQ1366"/>
      <c r="AX1366"/>
    </row>
    <row r="1367" spans="18:50" ht="12" customHeight="1" x14ac:dyDescent="0.25">
      <c r="R1367" s="140"/>
      <c r="S1367" s="25"/>
      <c r="T1367" s="25"/>
      <c r="U1367" s="25"/>
      <c r="V1367" s="25"/>
      <c r="W1367" s="25"/>
      <c r="X1367" s="25"/>
      <c r="Y1367" s="25"/>
      <c r="Z1367" s="25"/>
      <c r="AA1367" s="25"/>
      <c r="AB1367" s="25"/>
      <c r="AC1367" s="25"/>
      <c r="AD1367" s="25"/>
      <c r="AP1367"/>
      <c r="AQ1367"/>
      <c r="AX1367"/>
    </row>
    <row r="1368" spans="18:50" ht="12" customHeight="1" x14ac:dyDescent="0.25">
      <c r="R1368" s="140"/>
      <c r="S1368" s="25"/>
      <c r="T1368" s="25"/>
      <c r="U1368" s="25"/>
      <c r="V1368" s="25"/>
      <c r="W1368" s="25"/>
      <c r="X1368" s="25"/>
      <c r="Y1368" s="25"/>
      <c r="Z1368" s="25"/>
      <c r="AA1368" s="25"/>
      <c r="AB1368" s="25"/>
      <c r="AC1368" s="25"/>
      <c r="AD1368" s="25"/>
      <c r="AP1368"/>
      <c r="AQ1368"/>
      <c r="AX1368"/>
    </row>
    <row r="1369" spans="18:50" ht="12" customHeight="1" x14ac:dyDescent="0.25">
      <c r="R1369" s="140"/>
      <c r="S1369" s="25"/>
      <c r="T1369" s="25"/>
      <c r="U1369" s="25"/>
      <c r="V1369" s="25"/>
      <c r="W1369" s="25"/>
      <c r="X1369" s="25"/>
      <c r="Y1369" s="25"/>
      <c r="Z1369" s="25"/>
      <c r="AA1369" s="25"/>
      <c r="AB1369" s="25"/>
      <c r="AC1369" s="25"/>
      <c r="AD1369" s="25"/>
      <c r="AP1369"/>
      <c r="AQ1369"/>
      <c r="AX1369"/>
    </row>
    <row r="1370" spans="18:50" ht="12" customHeight="1" x14ac:dyDescent="0.25">
      <c r="R1370" s="140"/>
      <c r="S1370" s="25"/>
      <c r="T1370" s="25"/>
      <c r="U1370" s="25"/>
      <c r="V1370" s="25"/>
      <c r="W1370" s="25"/>
      <c r="X1370" s="25"/>
      <c r="Y1370" s="25"/>
      <c r="Z1370" s="25"/>
      <c r="AA1370" s="25"/>
      <c r="AB1370" s="25"/>
      <c r="AC1370" s="25"/>
      <c r="AD1370" s="25"/>
      <c r="AP1370"/>
      <c r="AQ1370"/>
      <c r="AX1370"/>
    </row>
    <row r="1371" spans="18:50" ht="12" customHeight="1" x14ac:dyDescent="0.25">
      <c r="R1371" s="140"/>
      <c r="S1371" s="25"/>
      <c r="T1371" s="25"/>
      <c r="U1371" s="25"/>
      <c r="V1371" s="25"/>
      <c r="W1371" s="25"/>
      <c r="X1371" s="25"/>
      <c r="Y1371" s="25"/>
      <c r="Z1371" s="25"/>
      <c r="AA1371" s="25"/>
      <c r="AB1371" s="25"/>
      <c r="AC1371" s="25"/>
      <c r="AD1371" s="25"/>
      <c r="AP1371"/>
      <c r="AQ1371"/>
      <c r="AX1371"/>
    </row>
    <row r="1372" spans="18:50" ht="12" customHeight="1" x14ac:dyDescent="0.25">
      <c r="R1372" s="140"/>
      <c r="S1372" s="25"/>
      <c r="T1372" s="25"/>
      <c r="U1372" s="25"/>
      <c r="V1372" s="25"/>
      <c r="W1372" s="25"/>
      <c r="X1372" s="25"/>
      <c r="Y1372" s="25"/>
      <c r="Z1372" s="25"/>
      <c r="AA1372" s="25"/>
      <c r="AB1372" s="25"/>
      <c r="AC1372" s="25"/>
      <c r="AD1372" s="25"/>
      <c r="AP1372"/>
      <c r="AQ1372"/>
      <c r="AX1372"/>
    </row>
    <row r="1373" spans="18:50" ht="12" customHeight="1" x14ac:dyDescent="0.25">
      <c r="R1373" s="140"/>
      <c r="S1373" s="25"/>
      <c r="T1373" s="25"/>
      <c r="U1373" s="25"/>
      <c r="V1373" s="25"/>
      <c r="W1373" s="25"/>
      <c r="X1373" s="25"/>
      <c r="Y1373" s="25"/>
      <c r="Z1373" s="25"/>
      <c r="AA1373" s="25"/>
      <c r="AB1373" s="25"/>
      <c r="AC1373" s="25"/>
      <c r="AD1373" s="25"/>
      <c r="AP1373"/>
      <c r="AQ1373"/>
      <c r="AX1373"/>
    </row>
    <row r="1374" spans="18:50" ht="12" customHeight="1" x14ac:dyDescent="0.25">
      <c r="R1374" s="140"/>
      <c r="S1374" s="25"/>
      <c r="T1374" s="25"/>
      <c r="U1374" s="25"/>
      <c r="V1374" s="25"/>
      <c r="W1374" s="25"/>
      <c r="X1374" s="25"/>
      <c r="Y1374" s="25"/>
      <c r="Z1374" s="25"/>
      <c r="AA1374" s="25"/>
      <c r="AB1374" s="25"/>
      <c r="AC1374" s="25"/>
      <c r="AD1374" s="25"/>
      <c r="AP1374"/>
      <c r="AQ1374"/>
      <c r="AX1374"/>
    </row>
    <row r="1375" spans="18:50" ht="12" customHeight="1" x14ac:dyDescent="0.25">
      <c r="R1375" s="140"/>
      <c r="S1375" s="25"/>
      <c r="T1375" s="25"/>
      <c r="U1375" s="25"/>
      <c r="V1375" s="25"/>
      <c r="W1375" s="25"/>
      <c r="X1375" s="25"/>
      <c r="Y1375" s="25"/>
      <c r="Z1375" s="25"/>
      <c r="AA1375" s="25"/>
      <c r="AB1375" s="25"/>
      <c r="AC1375" s="25"/>
      <c r="AD1375" s="25"/>
      <c r="AP1375"/>
      <c r="AQ1375"/>
      <c r="AX1375"/>
    </row>
    <row r="1376" spans="18:50" ht="12" customHeight="1" x14ac:dyDescent="0.25">
      <c r="R1376" s="140"/>
      <c r="S1376" s="25"/>
      <c r="T1376" s="25"/>
      <c r="U1376" s="25"/>
      <c r="V1376" s="25"/>
      <c r="W1376" s="25"/>
      <c r="X1376" s="25"/>
      <c r="Y1376" s="25"/>
      <c r="Z1376" s="25"/>
      <c r="AA1376" s="25"/>
      <c r="AB1376" s="25"/>
      <c r="AC1376" s="25"/>
      <c r="AD1376" s="25"/>
      <c r="AP1376"/>
      <c r="AQ1376"/>
      <c r="AX1376"/>
    </row>
    <row r="1377" spans="18:50" ht="12" customHeight="1" x14ac:dyDescent="0.25">
      <c r="R1377" s="140"/>
      <c r="S1377" s="25"/>
      <c r="T1377" s="25"/>
      <c r="U1377" s="25"/>
      <c r="V1377" s="25"/>
      <c r="W1377" s="25"/>
      <c r="X1377" s="25"/>
      <c r="Y1377" s="25"/>
      <c r="Z1377" s="25"/>
      <c r="AA1377" s="25"/>
      <c r="AB1377" s="25"/>
      <c r="AC1377" s="25"/>
      <c r="AD1377" s="25"/>
      <c r="AP1377"/>
      <c r="AQ1377"/>
      <c r="AX1377"/>
    </row>
    <row r="1378" spans="18:50" ht="12" customHeight="1" x14ac:dyDescent="0.25">
      <c r="R1378" s="140"/>
      <c r="S1378" s="25"/>
      <c r="T1378" s="25"/>
      <c r="U1378" s="25"/>
      <c r="V1378" s="25"/>
      <c r="W1378" s="25"/>
      <c r="X1378" s="25"/>
      <c r="Y1378" s="25"/>
      <c r="Z1378" s="25"/>
      <c r="AA1378" s="25"/>
      <c r="AB1378" s="25"/>
      <c r="AC1378" s="25"/>
      <c r="AD1378" s="25"/>
      <c r="AP1378"/>
      <c r="AQ1378"/>
      <c r="AX1378"/>
    </row>
    <row r="1379" spans="18:50" ht="12" customHeight="1" x14ac:dyDescent="0.25">
      <c r="R1379" s="140"/>
      <c r="S1379" s="25"/>
      <c r="T1379" s="25"/>
      <c r="U1379" s="25"/>
      <c r="V1379" s="25"/>
      <c r="W1379" s="25"/>
      <c r="X1379" s="25"/>
      <c r="Y1379" s="25"/>
      <c r="Z1379" s="25"/>
      <c r="AA1379" s="25"/>
      <c r="AB1379" s="25"/>
      <c r="AC1379" s="25"/>
      <c r="AD1379" s="25"/>
      <c r="AP1379"/>
      <c r="AQ1379"/>
      <c r="AX1379"/>
    </row>
    <row r="1380" spans="18:50" ht="12" customHeight="1" x14ac:dyDescent="0.25">
      <c r="R1380" s="140"/>
      <c r="S1380" s="25"/>
      <c r="T1380" s="25"/>
      <c r="U1380" s="25"/>
      <c r="V1380" s="25"/>
      <c r="W1380" s="25"/>
      <c r="X1380" s="25"/>
      <c r="Y1380" s="25"/>
      <c r="Z1380" s="25"/>
      <c r="AA1380" s="25"/>
      <c r="AB1380" s="25"/>
      <c r="AC1380" s="25"/>
      <c r="AD1380" s="25"/>
      <c r="AP1380"/>
      <c r="AQ1380"/>
      <c r="AX1380"/>
    </row>
    <row r="1381" spans="18:50" ht="12" customHeight="1" x14ac:dyDescent="0.25">
      <c r="R1381" s="140"/>
      <c r="S1381" s="25"/>
      <c r="T1381" s="25"/>
      <c r="U1381" s="25"/>
      <c r="V1381" s="25"/>
      <c r="W1381" s="25"/>
      <c r="X1381" s="25"/>
      <c r="Y1381" s="25"/>
      <c r="Z1381" s="25"/>
      <c r="AA1381" s="25"/>
      <c r="AB1381" s="25"/>
      <c r="AC1381" s="25"/>
      <c r="AD1381" s="25"/>
      <c r="AP1381"/>
      <c r="AQ1381"/>
      <c r="AX1381"/>
    </row>
    <row r="1382" spans="18:50" ht="12" customHeight="1" x14ac:dyDescent="0.25">
      <c r="R1382" s="140"/>
      <c r="S1382" s="25"/>
      <c r="T1382" s="25"/>
      <c r="U1382" s="25"/>
      <c r="V1382" s="25"/>
      <c r="W1382" s="25"/>
      <c r="X1382" s="25"/>
      <c r="Y1382" s="25"/>
      <c r="Z1382" s="25"/>
      <c r="AA1382" s="25"/>
      <c r="AB1382" s="25"/>
      <c r="AC1382" s="25"/>
      <c r="AD1382" s="25"/>
      <c r="AP1382"/>
      <c r="AQ1382"/>
      <c r="AX1382"/>
    </row>
    <row r="1383" spans="18:50" ht="12" customHeight="1" x14ac:dyDescent="0.25">
      <c r="R1383" s="140"/>
      <c r="S1383" s="25"/>
      <c r="T1383" s="25"/>
      <c r="U1383" s="25"/>
      <c r="V1383" s="25"/>
      <c r="W1383" s="25"/>
      <c r="X1383" s="25"/>
      <c r="Y1383" s="25"/>
      <c r="Z1383" s="25"/>
      <c r="AA1383" s="25"/>
      <c r="AB1383" s="25"/>
      <c r="AC1383" s="25"/>
      <c r="AD1383" s="25"/>
      <c r="AP1383"/>
      <c r="AQ1383"/>
      <c r="AX1383"/>
    </row>
    <row r="1384" spans="18:50" ht="12" customHeight="1" x14ac:dyDescent="0.25">
      <c r="R1384" s="140"/>
      <c r="S1384" s="25"/>
      <c r="T1384" s="25"/>
      <c r="U1384" s="25"/>
      <c r="V1384" s="25"/>
      <c r="W1384" s="25"/>
      <c r="X1384" s="25"/>
      <c r="Y1384" s="25"/>
      <c r="Z1384" s="25"/>
      <c r="AA1384" s="25"/>
      <c r="AB1384" s="25"/>
      <c r="AC1384" s="25"/>
      <c r="AD1384" s="25"/>
      <c r="AP1384"/>
      <c r="AQ1384"/>
      <c r="AX1384"/>
    </row>
    <row r="1385" spans="18:50" ht="12" customHeight="1" x14ac:dyDescent="0.25">
      <c r="R1385" s="140"/>
      <c r="S1385" s="25"/>
      <c r="T1385" s="25"/>
      <c r="U1385" s="25"/>
      <c r="V1385" s="25"/>
      <c r="W1385" s="25"/>
      <c r="X1385" s="25"/>
      <c r="Y1385" s="25"/>
      <c r="Z1385" s="25"/>
      <c r="AA1385" s="25"/>
      <c r="AB1385" s="25"/>
      <c r="AC1385" s="25"/>
      <c r="AD1385" s="25"/>
      <c r="AP1385"/>
      <c r="AQ1385"/>
      <c r="AX1385"/>
    </row>
    <row r="1386" spans="18:50" ht="12" customHeight="1" x14ac:dyDescent="0.25">
      <c r="R1386" s="140"/>
      <c r="S1386" s="25"/>
      <c r="T1386" s="25"/>
      <c r="U1386" s="25"/>
      <c r="V1386" s="25"/>
      <c r="W1386" s="25"/>
      <c r="X1386" s="25"/>
      <c r="Y1386" s="25"/>
      <c r="Z1386" s="25"/>
      <c r="AA1386" s="25"/>
      <c r="AB1386" s="25"/>
      <c r="AC1386" s="25"/>
      <c r="AD1386" s="25"/>
      <c r="AP1386"/>
      <c r="AQ1386"/>
      <c r="AX1386"/>
    </row>
    <row r="1387" spans="18:50" ht="12" customHeight="1" x14ac:dyDescent="0.25">
      <c r="R1387" s="140"/>
      <c r="S1387" s="25"/>
      <c r="T1387" s="25"/>
      <c r="U1387" s="25"/>
      <c r="V1387" s="25"/>
      <c r="W1387" s="25"/>
      <c r="X1387" s="25"/>
      <c r="Y1387" s="25"/>
      <c r="Z1387" s="25"/>
      <c r="AA1387" s="25"/>
      <c r="AB1387" s="25"/>
      <c r="AC1387" s="25"/>
      <c r="AD1387" s="25"/>
      <c r="AP1387"/>
      <c r="AQ1387"/>
      <c r="AX1387"/>
    </row>
    <row r="1388" spans="18:50" ht="12" customHeight="1" x14ac:dyDescent="0.25">
      <c r="R1388" s="140"/>
      <c r="S1388" s="25"/>
      <c r="T1388" s="25"/>
      <c r="U1388" s="25"/>
      <c r="V1388" s="25"/>
      <c r="W1388" s="25"/>
      <c r="X1388" s="25"/>
      <c r="Y1388" s="25"/>
      <c r="Z1388" s="25"/>
      <c r="AA1388" s="25"/>
      <c r="AB1388" s="25"/>
      <c r="AC1388" s="25"/>
      <c r="AD1388" s="25"/>
      <c r="AP1388"/>
      <c r="AQ1388"/>
      <c r="AX1388"/>
    </row>
    <row r="1389" spans="18:50" ht="12" customHeight="1" x14ac:dyDescent="0.25">
      <c r="R1389" s="140"/>
      <c r="S1389" s="25"/>
      <c r="T1389" s="25"/>
      <c r="U1389" s="25"/>
      <c r="V1389" s="25"/>
      <c r="W1389" s="25"/>
      <c r="X1389" s="25"/>
      <c r="Y1389" s="25"/>
      <c r="Z1389" s="25"/>
      <c r="AA1389" s="25"/>
      <c r="AB1389" s="25"/>
      <c r="AC1389" s="25"/>
      <c r="AD1389" s="25"/>
      <c r="AP1389"/>
      <c r="AQ1389"/>
      <c r="AX1389"/>
    </row>
    <row r="1390" spans="18:50" ht="12" customHeight="1" x14ac:dyDescent="0.25">
      <c r="R1390" s="140"/>
      <c r="S1390" s="25"/>
      <c r="T1390" s="25"/>
      <c r="U1390" s="25"/>
      <c r="V1390" s="25"/>
      <c r="W1390" s="25"/>
      <c r="X1390" s="25"/>
      <c r="Y1390" s="25"/>
      <c r="Z1390" s="25"/>
      <c r="AA1390" s="25"/>
      <c r="AB1390" s="25"/>
      <c r="AC1390" s="25"/>
      <c r="AD1390" s="25"/>
      <c r="AP1390"/>
      <c r="AQ1390"/>
      <c r="AX1390"/>
    </row>
    <row r="1391" spans="18:50" ht="12" customHeight="1" x14ac:dyDescent="0.25">
      <c r="R1391" s="140"/>
      <c r="S1391" s="25"/>
      <c r="T1391" s="25"/>
      <c r="U1391" s="25"/>
      <c r="V1391" s="25"/>
      <c r="W1391" s="25"/>
      <c r="X1391" s="25"/>
      <c r="Y1391" s="25"/>
      <c r="Z1391" s="25"/>
      <c r="AA1391" s="25"/>
      <c r="AB1391" s="25"/>
      <c r="AC1391" s="25"/>
      <c r="AD1391" s="25"/>
      <c r="AP1391"/>
      <c r="AQ1391"/>
      <c r="AX1391"/>
    </row>
    <row r="1392" spans="18:50" ht="12" customHeight="1" x14ac:dyDescent="0.25">
      <c r="R1392" s="140"/>
      <c r="S1392" s="25"/>
      <c r="T1392" s="25"/>
      <c r="U1392" s="25"/>
      <c r="V1392" s="25"/>
      <c r="W1392" s="25"/>
      <c r="X1392" s="25"/>
      <c r="Y1392" s="25"/>
      <c r="Z1392" s="25"/>
      <c r="AA1392" s="25"/>
      <c r="AB1392" s="25"/>
      <c r="AC1392" s="25"/>
      <c r="AD1392" s="25"/>
      <c r="AP1392"/>
      <c r="AQ1392"/>
      <c r="AX1392"/>
    </row>
    <row r="1393" spans="18:50" ht="12" customHeight="1" x14ac:dyDescent="0.25">
      <c r="R1393" s="140"/>
      <c r="S1393" s="25"/>
      <c r="T1393" s="25"/>
      <c r="U1393" s="25"/>
      <c r="V1393" s="25"/>
      <c r="W1393" s="25"/>
      <c r="X1393" s="25"/>
      <c r="Y1393" s="25"/>
      <c r="Z1393" s="25"/>
      <c r="AA1393" s="25"/>
      <c r="AB1393" s="25"/>
      <c r="AC1393" s="25"/>
      <c r="AD1393" s="25"/>
      <c r="AP1393"/>
      <c r="AQ1393"/>
      <c r="AX1393"/>
    </row>
    <row r="1394" spans="18:50" ht="12" customHeight="1" x14ac:dyDescent="0.25">
      <c r="R1394" s="140"/>
      <c r="S1394" s="25"/>
      <c r="T1394" s="25"/>
      <c r="U1394" s="25"/>
      <c r="V1394" s="25"/>
      <c r="W1394" s="25"/>
      <c r="X1394" s="25"/>
      <c r="Y1394" s="25"/>
      <c r="Z1394" s="25"/>
      <c r="AA1394" s="25"/>
      <c r="AB1394" s="25"/>
      <c r="AC1394" s="25"/>
      <c r="AD1394" s="25"/>
      <c r="AP1394"/>
      <c r="AQ1394"/>
      <c r="AX1394"/>
    </row>
    <row r="1395" spans="18:50" ht="12" customHeight="1" x14ac:dyDescent="0.25">
      <c r="R1395" s="140"/>
      <c r="S1395" s="25"/>
      <c r="T1395" s="25"/>
      <c r="U1395" s="25"/>
      <c r="V1395" s="25"/>
      <c r="W1395" s="25"/>
      <c r="X1395" s="25"/>
      <c r="Y1395" s="25"/>
      <c r="Z1395" s="25"/>
      <c r="AA1395" s="25"/>
      <c r="AB1395" s="25"/>
      <c r="AC1395" s="25"/>
      <c r="AD1395" s="25"/>
      <c r="AP1395"/>
      <c r="AQ1395"/>
      <c r="AX1395"/>
    </row>
    <row r="1396" spans="18:50" ht="12" customHeight="1" x14ac:dyDescent="0.25">
      <c r="R1396" s="140"/>
      <c r="S1396" s="25"/>
      <c r="T1396" s="25"/>
      <c r="U1396" s="25"/>
      <c r="V1396" s="25"/>
      <c r="W1396" s="25"/>
      <c r="X1396" s="25"/>
      <c r="Y1396" s="25"/>
      <c r="Z1396" s="25"/>
      <c r="AA1396" s="25"/>
      <c r="AB1396" s="25"/>
      <c r="AC1396" s="25"/>
      <c r="AD1396" s="25"/>
      <c r="AP1396"/>
      <c r="AQ1396"/>
      <c r="AX1396"/>
    </row>
    <row r="1397" spans="18:50" ht="12" customHeight="1" x14ac:dyDescent="0.25">
      <c r="R1397" s="140"/>
      <c r="S1397" s="25"/>
      <c r="T1397" s="25"/>
      <c r="U1397" s="25"/>
      <c r="V1397" s="25"/>
      <c r="W1397" s="25"/>
      <c r="X1397" s="25"/>
      <c r="Y1397" s="25"/>
      <c r="Z1397" s="25"/>
      <c r="AA1397" s="25"/>
      <c r="AB1397" s="25"/>
      <c r="AC1397" s="25"/>
      <c r="AD1397" s="25"/>
      <c r="AP1397"/>
      <c r="AQ1397"/>
      <c r="AX1397"/>
    </row>
    <row r="1398" spans="18:50" ht="12" customHeight="1" x14ac:dyDescent="0.25">
      <c r="R1398" s="140"/>
      <c r="S1398" s="25"/>
      <c r="T1398" s="25"/>
      <c r="U1398" s="25"/>
      <c r="V1398" s="25"/>
      <c r="W1398" s="25"/>
      <c r="X1398" s="25"/>
      <c r="Y1398" s="25"/>
      <c r="Z1398" s="25"/>
      <c r="AA1398" s="25"/>
      <c r="AB1398" s="25"/>
      <c r="AC1398" s="25"/>
      <c r="AD1398" s="25"/>
      <c r="AP1398"/>
      <c r="AQ1398"/>
      <c r="AX1398"/>
    </row>
    <row r="1399" spans="18:50" ht="12" customHeight="1" x14ac:dyDescent="0.25">
      <c r="R1399" s="140"/>
      <c r="S1399" s="25"/>
      <c r="T1399" s="25"/>
      <c r="U1399" s="25"/>
      <c r="V1399" s="25"/>
      <c r="W1399" s="25"/>
      <c r="X1399" s="25"/>
      <c r="Y1399" s="25"/>
      <c r="Z1399" s="25"/>
      <c r="AA1399" s="25"/>
      <c r="AB1399" s="25"/>
      <c r="AC1399" s="25"/>
      <c r="AD1399" s="25"/>
      <c r="AP1399"/>
      <c r="AQ1399"/>
      <c r="AX1399"/>
    </row>
    <row r="1400" spans="18:50" ht="12" customHeight="1" x14ac:dyDescent="0.25">
      <c r="R1400" s="140"/>
      <c r="S1400" s="25"/>
      <c r="T1400" s="25"/>
      <c r="U1400" s="25"/>
      <c r="V1400" s="25"/>
      <c r="W1400" s="25"/>
      <c r="X1400" s="25"/>
      <c r="Y1400" s="25"/>
      <c r="Z1400" s="25"/>
      <c r="AA1400" s="25"/>
      <c r="AB1400" s="25"/>
      <c r="AC1400" s="25"/>
      <c r="AD1400" s="25"/>
      <c r="AP1400"/>
      <c r="AQ1400"/>
      <c r="AX1400"/>
    </row>
    <row r="1401" spans="18:50" ht="12" customHeight="1" x14ac:dyDescent="0.25">
      <c r="R1401" s="140"/>
      <c r="S1401" s="25"/>
      <c r="T1401" s="25"/>
      <c r="U1401" s="25"/>
      <c r="V1401" s="25"/>
      <c r="W1401" s="25"/>
      <c r="X1401" s="25"/>
      <c r="Y1401" s="25"/>
      <c r="Z1401" s="25"/>
      <c r="AA1401" s="25"/>
      <c r="AB1401" s="25"/>
      <c r="AC1401" s="25"/>
      <c r="AD1401" s="25"/>
      <c r="AP1401"/>
      <c r="AQ1401"/>
      <c r="AX1401"/>
    </row>
    <row r="1402" spans="18:50" ht="12" customHeight="1" x14ac:dyDescent="0.25">
      <c r="R1402" s="140"/>
      <c r="S1402" s="25"/>
      <c r="T1402" s="25"/>
      <c r="U1402" s="25"/>
      <c r="V1402" s="25"/>
      <c r="W1402" s="25"/>
      <c r="X1402" s="25"/>
      <c r="Y1402" s="25"/>
      <c r="Z1402" s="25"/>
      <c r="AA1402" s="25"/>
      <c r="AB1402" s="25"/>
      <c r="AC1402" s="25"/>
      <c r="AD1402" s="25"/>
      <c r="AP1402"/>
      <c r="AQ1402"/>
      <c r="AX1402"/>
    </row>
    <row r="1403" spans="18:50" ht="12" customHeight="1" x14ac:dyDescent="0.25">
      <c r="R1403" s="140"/>
      <c r="S1403" s="25"/>
      <c r="T1403" s="25"/>
      <c r="U1403" s="25"/>
      <c r="V1403" s="25"/>
      <c r="W1403" s="25"/>
      <c r="X1403" s="25"/>
      <c r="Y1403" s="25"/>
      <c r="Z1403" s="25"/>
      <c r="AA1403" s="25"/>
      <c r="AB1403" s="25"/>
      <c r="AC1403" s="25"/>
      <c r="AD1403" s="25"/>
      <c r="AP1403"/>
      <c r="AQ1403"/>
      <c r="AX1403"/>
    </row>
    <row r="1404" spans="18:50" ht="12" customHeight="1" x14ac:dyDescent="0.25">
      <c r="R1404" s="140"/>
      <c r="S1404" s="25"/>
      <c r="T1404" s="25"/>
      <c r="U1404" s="25"/>
      <c r="V1404" s="25"/>
      <c r="W1404" s="25"/>
      <c r="X1404" s="25"/>
      <c r="Y1404" s="25"/>
      <c r="Z1404" s="25"/>
      <c r="AA1404" s="25"/>
      <c r="AB1404" s="25"/>
      <c r="AC1404" s="25"/>
      <c r="AD1404" s="25"/>
      <c r="AP1404"/>
      <c r="AQ1404"/>
      <c r="AX1404"/>
    </row>
    <row r="1405" spans="18:50" ht="12" customHeight="1" x14ac:dyDescent="0.25">
      <c r="R1405" s="140"/>
      <c r="S1405" s="25"/>
      <c r="T1405" s="25"/>
      <c r="U1405" s="25"/>
      <c r="V1405" s="25"/>
      <c r="W1405" s="25"/>
      <c r="X1405" s="25"/>
      <c r="Y1405" s="25"/>
      <c r="Z1405" s="25"/>
      <c r="AA1405" s="25"/>
      <c r="AB1405" s="25"/>
      <c r="AC1405" s="25"/>
      <c r="AD1405" s="25"/>
      <c r="AP1405"/>
      <c r="AQ1405"/>
      <c r="AX1405"/>
    </row>
    <row r="1406" spans="18:50" ht="12" customHeight="1" x14ac:dyDescent="0.25">
      <c r="R1406" s="140"/>
      <c r="S1406" s="25"/>
      <c r="T1406" s="25"/>
      <c r="U1406" s="25"/>
      <c r="V1406" s="25"/>
      <c r="W1406" s="25"/>
      <c r="X1406" s="25"/>
      <c r="Y1406" s="25"/>
      <c r="Z1406" s="25"/>
      <c r="AA1406" s="25"/>
      <c r="AB1406" s="25"/>
      <c r="AC1406" s="25"/>
      <c r="AD1406" s="25"/>
      <c r="AP1406"/>
      <c r="AQ1406"/>
      <c r="AX1406"/>
    </row>
    <row r="1407" spans="18:50" ht="12" customHeight="1" x14ac:dyDescent="0.25">
      <c r="R1407" s="140"/>
      <c r="S1407" s="25"/>
      <c r="T1407" s="25"/>
      <c r="U1407" s="25"/>
      <c r="V1407" s="25"/>
      <c r="W1407" s="25"/>
      <c r="X1407" s="25"/>
      <c r="Y1407" s="25"/>
      <c r="Z1407" s="25"/>
      <c r="AA1407" s="25"/>
      <c r="AB1407" s="25"/>
      <c r="AC1407" s="25"/>
      <c r="AD1407" s="25"/>
      <c r="AP1407"/>
      <c r="AQ1407"/>
      <c r="AX1407"/>
    </row>
    <row r="1408" spans="18:50" ht="12" customHeight="1" x14ac:dyDescent="0.25">
      <c r="R1408" s="140"/>
      <c r="S1408" s="25"/>
      <c r="T1408" s="25"/>
      <c r="U1408" s="25"/>
      <c r="V1408" s="25"/>
      <c r="W1408" s="25"/>
      <c r="X1408" s="25"/>
      <c r="Y1408" s="25"/>
      <c r="Z1408" s="25"/>
      <c r="AA1408" s="25"/>
      <c r="AB1408" s="25"/>
      <c r="AC1408" s="25"/>
      <c r="AD1408" s="25"/>
      <c r="AP1408"/>
      <c r="AQ1408"/>
      <c r="AX1408"/>
    </row>
    <row r="1409" spans="18:50" ht="12" customHeight="1" x14ac:dyDescent="0.25">
      <c r="R1409" s="140"/>
      <c r="S1409" s="25"/>
      <c r="T1409" s="25"/>
      <c r="U1409" s="25"/>
      <c r="V1409" s="25"/>
      <c r="W1409" s="25"/>
      <c r="X1409" s="25"/>
      <c r="Y1409" s="25"/>
      <c r="Z1409" s="25"/>
      <c r="AA1409" s="25"/>
      <c r="AB1409" s="25"/>
      <c r="AC1409" s="25"/>
      <c r="AD1409" s="25"/>
      <c r="AP1409"/>
      <c r="AQ1409"/>
      <c r="AX1409"/>
    </row>
    <row r="1410" spans="18:50" ht="12" customHeight="1" x14ac:dyDescent="0.25">
      <c r="R1410" s="140"/>
      <c r="S1410" s="25"/>
      <c r="T1410" s="25"/>
      <c r="U1410" s="25"/>
      <c r="V1410" s="25"/>
      <c r="W1410" s="25"/>
      <c r="X1410" s="25"/>
      <c r="Y1410" s="25"/>
      <c r="Z1410" s="25"/>
      <c r="AA1410" s="25"/>
      <c r="AB1410" s="25"/>
      <c r="AC1410" s="25"/>
      <c r="AD1410" s="25"/>
      <c r="AP1410"/>
      <c r="AQ1410"/>
      <c r="AX1410"/>
    </row>
    <row r="1411" spans="18:50" ht="12" customHeight="1" x14ac:dyDescent="0.25">
      <c r="R1411" s="140"/>
      <c r="S1411" s="25"/>
      <c r="T1411" s="25"/>
      <c r="U1411" s="25"/>
      <c r="V1411" s="25"/>
      <c r="W1411" s="25"/>
      <c r="X1411" s="25"/>
      <c r="Y1411" s="25"/>
      <c r="Z1411" s="25"/>
      <c r="AA1411" s="25"/>
      <c r="AB1411" s="25"/>
      <c r="AC1411" s="25"/>
      <c r="AD1411" s="25"/>
      <c r="AP1411"/>
      <c r="AQ1411"/>
      <c r="AX1411"/>
    </row>
    <row r="1412" spans="18:50" ht="12" customHeight="1" x14ac:dyDescent="0.25">
      <c r="R1412" s="140"/>
      <c r="S1412" s="25"/>
      <c r="T1412" s="25"/>
      <c r="U1412" s="25"/>
      <c r="V1412" s="25"/>
      <c r="W1412" s="25"/>
      <c r="X1412" s="25"/>
      <c r="Y1412" s="25"/>
      <c r="Z1412" s="25"/>
      <c r="AA1412" s="25"/>
      <c r="AB1412" s="25"/>
      <c r="AC1412" s="25"/>
      <c r="AD1412" s="25"/>
      <c r="AP1412"/>
      <c r="AQ1412"/>
      <c r="AX1412"/>
    </row>
    <row r="1413" spans="18:50" ht="12" customHeight="1" x14ac:dyDescent="0.25">
      <c r="R1413" s="140"/>
      <c r="S1413" s="25"/>
      <c r="T1413" s="25"/>
      <c r="U1413" s="25"/>
      <c r="V1413" s="25"/>
      <c r="W1413" s="25"/>
      <c r="X1413" s="25"/>
      <c r="Y1413" s="25"/>
      <c r="Z1413" s="25"/>
      <c r="AA1413" s="25"/>
      <c r="AB1413" s="25"/>
      <c r="AC1413" s="25"/>
      <c r="AD1413" s="25"/>
      <c r="AP1413"/>
      <c r="AQ1413"/>
      <c r="AX1413"/>
    </row>
    <row r="1414" spans="18:50" ht="12" customHeight="1" x14ac:dyDescent="0.25">
      <c r="R1414" s="140"/>
      <c r="S1414" s="25"/>
      <c r="T1414" s="25"/>
      <c r="U1414" s="25"/>
      <c r="V1414" s="25"/>
      <c r="W1414" s="25"/>
      <c r="X1414" s="25"/>
      <c r="Y1414" s="25"/>
      <c r="Z1414" s="25"/>
      <c r="AA1414" s="25"/>
      <c r="AB1414" s="25"/>
      <c r="AC1414" s="25"/>
      <c r="AD1414" s="25"/>
      <c r="AP1414"/>
      <c r="AQ1414"/>
      <c r="AX1414"/>
    </row>
    <row r="1415" spans="18:50" ht="12" customHeight="1" x14ac:dyDescent="0.25">
      <c r="R1415" s="140"/>
      <c r="S1415" s="25"/>
      <c r="T1415" s="25"/>
      <c r="U1415" s="25"/>
      <c r="V1415" s="25"/>
      <c r="W1415" s="25"/>
      <c r="X1415" s="25"/>
      <c r="Y1415" s="25"/>
      <c r="Z1415" s="25"/>
      <c r="AA1415" s="25"/>
      <c r="AB1415" s="25"/>
      <c r="AC1415" s="25"/>
      <c r="AD1415" s="25"/>
      <c r="AP1415"/>
      <c r="AQ1415"/>
      <c r="AX1415"/>
    </row>
    <row r="1416" spans="18:50" ht="12" customHeight="1" x14ac:dyDescent="0.25">
      <c r="R1416" s="140"/>
      <c r="S1416" s="25"/>
      <c r="T1416" s="25"/>
      <c r="U1416" s="25"/>
      <c r="V1416" s="25"/>
      <c r="W1416" s="25"/>
      <c r="X1416" s="25"/>
      <c r="Y1416" s="25"/>
      <c r="Z1416" s="25"/>
      <c r="AA1416" s="25"/>
      <c r="AB1416" s="25"/>
      <c r="AC1416" s="25"/>
      <c r="AD1416" s="25"/>
      <c r="AP1416"/>
      <c r="AQ1416"/>
      <c r="AX1416"/>
    </row>
    <row r="1417" spans="18:50" ht="12" customHeight="1" x14ac:dyDescent="0.25">
      <c r="R1417" s="140"/>
      <c r="S1417" s="25"/>
      <c r="T1417" s="25"/>
      <c r="U1417" s="25"/>
      <c r="V1417" s="25"/>
      <c r="W1417" s="25"/>
      <c r="X1417" s="25"/>
      <c r="Y1417" s="25"/>
      <c r="Z1417" s="25"/>
      <c r="AA1417" s="25"/>
      <c r="AB1417" s="25"/>
      <c r="AC1417" s="25"/>
      <c r="AD1417" s="25"/>
      <c r="AP1417"/>
      <c r="AQ1417"/>
      <c r="AX1417"/>
    </row>
    <row r="1418" spans="18:50" ht="12" customHeight="1" x14ac:dyDescent="0.25">
      <c r="R1418" s="140"/>
      <c r="S1418" s="25"/>
      <c r="T1418" s="25"/>
      <c r="U1418" s="25"/>
      <c r="V1418" s="25"/>
      <c r="W1418" s="25"/>
      <c r="X1418" s="25"/>
      <c r="Y1418" s="25"/>
      <c r="Z1418" s="25"/>
      <c r="AA1418" s="25"/>
      <c r="AB1418" s="25"/>
      <c r="AC1418" s="25"/>
      <c r="AD1418" s="25"/>
      <c r="AP1418"/>
      <c r="AQ1418"/>
      <c r="AX1418"/>
    </row>
    <row r="1419" spans="18:50" ht="12" customHeight="1" x14ac:dyDescent="0.25">
      <c r="R1419" s="140"/>
      <c r="S1419" s="25"/>
      <c r="T1419" s="25"/>
      <c r="U1419" s="25"/>
      <c r="V1419" s="25"/>
      <c r="W1419" s="25"/>
      <c r="X1419" s="25"/>
      <c r="Y1419" s="25"/>
      <c r="Z1419" s="25"/>
      <c r="AA1419" s="25"/>
      <c r="AB1419" s="25"/>
      <c r="AC1419" s="25"/>
      <c r="AD1419" s="25"/>
      <c r="AP1419"/>
      <c r="AQ1419"/>
      <c r="AX1419"/>
    </row>
    <row r="1420" spans="18:50" ht="12" customHeight="1" x14ac:dyDescent="0.25">
      <c r="R1420" s="140"/>
      <c r="S1420" s="25"/>
      <c r="T1420" s="25"/>
      <c r="U1420" s="25"/>
      <c r="V1420" s="25"/>
      <c r="W1420" s="25"/>
      <c r="X1420" s="25"/>
      <c r="Y1420" s="25"/>
      <c r="Z1420" s="25"/>
      <c r="AA1420" s="25"/>
      <c r="AB1420" s="25"/>
      <c r="AC1420" s="25"/>
      <c r="AD1420" s="25"/>
      <c r="AP1420"/>
      <c r="AQ1420"/>
      <c r="AX1420"/>
    </row>
    <row r="1421" spans="18:50" ht="12" customHeight="1" x14ac:dyDescent="0.25">
      <c r="R1421" s="140"/>
      <c r="S1421" s="25"/>
      <c r="T1421" s="25"/>
      <c r="U1421" s="25"/>
      <c r="V1421" s="25"/>
      <c r="W1421" s="25"/>
      <c r="X1421" s="25"/>
      <c r="Y1421" s="25"/>
      <c r="Z1421" s="25"/>
      <c r="AA1421" s="25"/>
      <c r="AB1421" s="25"/>
      <c r="AC1421" s="25"/>
      <c r="AD1421" s="25"/>
      <c r="AP1421"/>
      <c r="AQ1421"/>
      <c r="AX1421"/>
    </row>
    <row r="1422" spans="18:50" ht="12" customHeight="1" x14ac:dyDescent="0.25">
      <c r="R1422" s="140"/>
      <c r="S1422" s="25"/>
      <c r="T1422" s="25"/>
      <c r="U1422" s="25"/>
      <c r="V1422" s="25"/>
      <c r="W1422" s="25"/>
      <c r="X1422" s="25"/>
      <c r="Y1422" s="25"/>
      <c r="Z1422" s="25"/>
      <c r="AA1422" s="25"/>
      <c r="AB1422" s="25"/>
      <c r="AC1422" s="25"/>
      <c r="AD1422" s="25"/>
      <c r="AP1422"/>
      <c r="AQ1422"/>
      <c r="AX1422"/>
    </row>
    <row r="1423" spans="18:50" ht="12" customHeight="1" x14ac:dyDescent="0.25">
      <c r="R1423" s="140"/>
      <c r="S1423" s="25"/>
      <c r="T1423" s="25"/>
      <c r="U1423" s="25"/>
      <c r="V1423" s="25"/>
      <c r="W1423" s="25"/>
      <c r="X1423" s="25"/>
      <c r="Y1423" s="25"/>
      <c r="Z1423" s="25"/>
      <c r="AA1423" s="25"/>
      <c r="AB1423" s="25"/>
      <c r="AC1423" s="25"/>
      <c r="AD1423" s="25"/>
      <c r="AP1423"/>
      <c r="AQ1423"/>
      <c r="AX1423"/>
    </row>
    <row r="1424" spans="18:50" ht="12" customHeight="1" x14ac:dyDescent="0.25">
      <c r="R1424" s="140"/>
      <c r="S1424" s="25"/>
      <c r="T1424" s="25"/>
      <c r="U1424" s="25"/>
      <c r="V1424" s="25"/>
      <c r="W1424" s="25"/>
      <c r="X1424" s="25"/>
      <c r="Y1424" s="25"/>
      <c r="Z1424" s="25"/>
      <c r="AA1424" s="25"/>
      <c r="AB1424" s="25"/>
      <c r="AC1424" s="25"/>
      <c r="AD1424" s="25"/>
      <c r="AP1424"/>
      <c r="AQ1424"/>
      <c r="AX1424"/>
    </row>
    <row r="1425" spans="18:50" ht="12" customHeight="1" x14ac:dyDescent="0.25">
      <c r="R1425" s="140"/>
      <c r="S1425" s="25"/>
      <c r="T1425" s="25"/>
      <c r="U1425" s="25"/>
      <c r="V1425" s="25"/>
      <c r="W1425" s="25"/>
      <c r="X1425" s="25"/>
      <c r="Y1425" s="25"/>
      <c r="Z1425" s="25"/>
      <c r="AA1425" s="25"/>
      <c r="AB1425" s="25"/>
      <c r="AC1425" s="25"/>
      <c r="AD1425" s="25"/>
      <c r="AP1425"/>
      <c r="AQ1425"/>
      <c r="AX1425"/>
    </row>
    <row r="1426" spans="18:50" ht="12" customHeight="1" x14ac:dyDescent="0.25">
      <c r="R1426" s="140"/>
      <c r="S1426" s="25"/>
      <c r="T1426" s="25"/>
      <c r="U1426" s="25"/>
      <c r="V1426" s="25"/>
      <c r="W1426" s="25"/>
      <c r="X1426" s="25"/>
      <c r="Y1426" s="25"/>
      <c r="Z1426" s="25"/>
      <c r="AA1426" s="25"/>
      <c r="AB1426" s="25"/>
      <c r="AC1426" s="25"/>
      <c r="AD1426" s="25"/>
      <c r="AP1426"/>
      <c r="AQ1426"/>
      <c r="AX1426"/>
    </row>
    <row r="1427" spans="18:50" ht="12" customHeight="1" x14ac:dyDescent="0.25">
      <c r="R1427" s="140"/>
      <c r="S1427" s="25"/>
      <c r="T1427" s="25"/>
      <c r="U1427" s="25"/>
      <c r="V1427" s="25"/>
      <c r="W1427" s="25"/>
      <c r="X1427" s="25"/>
      <c r="Y1427" s="25"/>
      <c r="Z1427" s="25"/>
      <c r="AA1427" s="25"/>
      <c r="AB1427" s="25"/>
      <c r="AC1427" s="25"/>
      <c r="AD1427" s="25"/>
      <c r="AP1427"/>
      <c r="AQ1427"/>
      <c r="AX1427"/>
    </row>
    <row r="1428" spans="18:50" ht="12" customHeight="1" x14ac:dyDescent="0.25">
      <c r="R1428" s="140"/>
      <c r="S1428" s="25"/>
      <c r="T1428" s="25"/>
      <c r="U1428" s="25"/>
      <c r="V1428" s="25"/>
      <c r="W1428" s="25"/>
      <c r="X1428" s="25"/>
      <c r="Y1428" s="25"/>
      <c r="Z1428" s="25"/>
      <c r="AA1428" s="25"/>
      <c r="AB1428" s="25"/>
      <c r="AC1428" s="25"/>
      <c r="AD1428" s="25"/>
      <c r="AP1428"/>
      <c r="AQ1428"/>
      <c r="AX1428"/>
    </row>
    <row r="1429" spans="18:50" ht="12" customHeight="1" x14ac:dyDescent="0.25">
      <c r="R1429" s="140"/>
      <c r="S1429" s="25"/>
      <c r="T1429" s="25"/>
      <c r="U1429" s="25"/>
      <c r="V1429" s="25"/>
      <c r="W1429" s="25"/>
      <c r="X1429" s="25"/>
      <c r="Y1429" s="25"/>
      <c r="Z1429" s="25"/>
      <c r="AA1429" s="25"/>
      <c r="AB1429" s="25"/>
      <c r="AC1429" s="25"/>
      <c r="AD1429" s="25"/>
      <c r="AP1429"/>
      <c r="AQ1429"/>
      <c r="AX1429"/>
    </row>
    <row r="1430" spans="18:50" ht="12" customHeight="1" x14ac:dyDescent="0.25">
      <c r="R1430" s="140"/>
      <c r="S1430" s="25"/>
      <c r="T1430" s="25"/>
      <c r="U1430" s="25"/>
      <c r="V1430" s="25"/>
      <c r="W1430" s="25"/>
      <c r="X1430" s="25"/>
      <c r="Y1430" s="25"/>
      <c r="Z1430" s="25"/>
      <c r="AA1430" s="25"/>
      <c r="AB1430" s="25"/>
      <c r="AC1430" s="25"/>
      <c r="AD1430" s="25"/>
      <c r="AP1430"/>
      <c r="AQ1430"/>
      <c r="AX1430"/>
    </row>
    <row r="1431" spans="18:50" ht="12" customHeight="1" x14ac:dyDescent="0.25">
      <c r="R1431" s="140"/>
      <c r="S1431" s="25"/>
      <c r="T1431" s="25"/>
      <c r="U1431" s="25"/>
      <c r="V1431" s="25"/>
      <c r="W1431" s="25"/>
      <c r="X1431" s="25"/>
      <c r="Y1431" s="25"/>
      <c r="Z1431" s="25"/>
      <c r="AA1431" s="25"/>
      <c r="AB1431" s="25"/>
      <c r="AC1431" s="25"/>
      <c r="AD1431" s="25"/>
      <c r="AP1431"/>
      <c r="AQ1431"/>
      <c r="AX1431"/>
    </row>
    <row r="1432" spans="18:50" ht="12" customHeight="1" x14ac:dyDescent="0.25">
      <c r="R1432" s="140"/>
      <c r="S1432" s="25"/>
      <c r="T1432" s="25"/>
      <c r="U1432" s="25"/>
      <c r="V1432" s="25"/>
      <c r="W1432" s="25"/>
      <c r="X1432" s="25"/>
      <c r="Y1432" s="25"/>
      <c r="Z1432" s="25"/>
      <c r="AA1432" s="25"/>
      <c r="AB1432" s="25"/>
      <c r="AC1432" s="25"/>
      <c r="AD1432" s="25"/>
      <c r="AP1432"/>
      <c r="AQ1432"/>
      <c r="AX1432"/>
    </row>
    <row r="1433" spans="18:50" ht="12" customHeight="1" x14ac:dyDescent="0.25">
      <c r="R1433" s="140"/>
      <c r="S1433" s="25"/>
      <c r="T1433" s="25"/>
      <c r="U1433" s="25"/>
      <c r="V1433" s="25"/>
      <c r="W1433" s="25"/>
      <c r="X1433" s="25"/>
      <c r="Y1433" s="25"/>
      <c r="Z1433" s="25"/>
      <c r="AA1433" s="25"/>
      <c r="AB1433" s="25"/>
      <c r="AC1433" s="25"/>
      <c r="AD1433" s="25"/>
      <c r="AP1433"/>
      <c r="AQ1433"/>
      <c r="AX1433"/>
    </row>
    <row r="1434" spans="18:50" ht="12" customHeight="1" x14ac:dyDescent="0.25">
      <c r="R1434" s="140"/>
      <c r="S1434" s="25"/>
      <c r="T1434" s="25"/>
      <c r="U1434" s="25"/>
      <c r="V1434" s="25"/>
      <c r="W1434" s="25"/>
      <c r="X1434" s="25"/>
      <c r="Y1434" s="25"/>
      <c r="Z1434" s="25"/>
      <c r="AA1434" s="25"/>
      <c r="AB1434" s="25"/>
      <c r="AC1434" s="25"/>
      <c r="AD1434" s="25"/>
      <c r="AP1434"/>
      <c r="AQ1434"/>
      <c r="AX1434"/>
    </row>
    <row r="1435" spans="18:50" ht="12" customHeight="1" x14ac:dyDescent="0.25">
      <c r="R1435" s="140"/>
      <c r="S1435" s="25"/>
      <c r="T1435" s="25"/>
      <c r="U1435" s="25"/>
      <c r="V1435" s="25"/>
      <c r="W1435" s="25"/>
      <c r="X1435" s="25"/>
      <c r="Y1435" s="25"/>
      <c r="Z1435" s="25"/>
      <c r="AA1435" s="25"/>
      <c r="AB1435" s="25"/>
      <c r="AC1435" s="25"/>
      <c r="AD1435" s="25"/>
      <c r="AP1435"/>
      <c r="AQ1435"/>
      <c r="AX1435"/>
    </row>
    <row r="1436" spans="18:50" ht="12" customHeight="1" x14ac:dyDescent="0.25">
      <c r="R1436" s="140"/>
      <c r="S1436" s="25"/>
      <c r="T1436" s="25"/>
      <c r="U1436" s="25"/>
      <c r="V1436" s="25"/>
      <c r="W1436" s="25"/>
      <c r="X1436" s="25"/>
      <c r="Y1436" s="25"/>
      <c r="Z1436" s="25"/>
      <c r="AA1436" s="25"/>
      <c r="AB1436" s="25"/>
      <c r="AC1436" s="25"/>
      <c r="AD1436" s="25"/>
      <c r="AP1436"/>
      <c r="AQ1436"/>
      <c r="AX1436"/>
    </row>
    <row r="1437" spans="18:50" ht="12" customHeight="1" x14ac:dyDescent="0.25">
      <c r="R1437" s="140"/>
      <c r="S1437" s="25"/>
      <c r="T1437" s="25"/>
      <c r="U1437" s="25"/>
      <c r="V1437" s="25"/>
      <c r="W1437" s="25"/>
      <c r="X1437" s="25"/>
      <c r="Y1437" s="25"/>
      <c r="Z1437" s="25"/>
      <c r="AA1437" s="25"/>
      <c r="AB1437" s="25"/>
      <c r="AC1437" s="25"/>
      <c r="AD1437" s="25"/>
      <c r="AP1437"/>
      <c r="AQ1437"/>
      <c r="AX1437"/>
    </row>
    <row r="1438" spans="18:50" ht="12" customHeight="1" x14ac:dyDescent="0.25">
      <c r="R1438" s="140"/>
      <c r="S1438" s="25"/>
      <c r="T1438" s="25"/>
      <c r="U1438" s="25"/>
      <c r="V1438" s="25"/>
      <c r="W1438" s="25"/>
      <c r="X1438" s="25"/>
      <c r="Y1438" s="25"/>
      <c r="Z1438" s="25"/>
      <c r="AA1438" s="25"/>
      <c r="AB1438" s="25"/>
      <c r="AC1438" s="25"/>
      <c r="AD1438" s="25"/>
      <c r="AP1438"/>
      <c r="AQ1438"/>
      <c r="AX1438"/>
    </row>
    <row r="1439" spans="18:50" ht="12" customHeight="1" x14ac:dyDescent="0.25">
      <c r="R1439" s="140"/>
      <c r="S1439" s="25"/>
      <c r="T1439" s="25"/>
      <c r="U1439" s="25"/>
      <c r="V1439" s="25"/>
      <c r="W1439" s="25"/>
      <c r="X1439" s="25"/>
      <c r="Y1439" s="25"/>
      <c r="Z1439" s="25"/>
      <c r="AA1439" s="25"/>
      <c r="AB1439" s="25"/>
      <c r="AC1439" s="25"/>
      <c r="AD1439" s="25"/>
      <c r="AP1439"/>
      <c r="AQ1439"/>
      <c r="AX1439"/>
    </row>
    <row r="1440" spans="18:50" ht="12" customHeight="1" x14ac:dyDescent="0.25">
      <c r="R1440" s="140"/>
      <c r="S1440" s="25"/>
      <c r="T1440" s="25"/>
      <c r="U1440" s="25"/>
      <c r="V1440" s="25"/>
      <c r="W1440" s="25"/>
      <c r="X1440" s="25"/>
      <c r="Y1440" s="25"/>
      <c r="Z1440" s="25"/>
      <c r="AA1440" s="25"/>
      <c r="AB1440" s="25"/>
      <c r="AC1440" s="25"/>
      <c r="AD1440" s="25"/>
      <c r="AP1440"/>
      <c r="AQ1440"/>
      <c r="AX1440"/>
    </row>
    <row r="1441" spans="18:50" ht="12" customHeight="1" x14ac:dyDescent="0.25">
      <c r="R1441" s="140"/>
      <c r="S1441" s="25"/>
      <c r="T1441" s="25"/>
      <c r="U1441" s="25"/>
      <c r="V1441" s="25"/>
      <c r="W1441" s="25"/>
      <c r="X1441" s="25"/>
      <c r="Y1441" s="25"/>
      <c r="Z1441" s="25"/>
      <c r="AA1441" s="25"/>
      <c r="AB1441" s="25"/>
      <c r="AC1441" s="25"/>
      <c r="AD1441" s="25"/>
      <c r="AP1441"/>
      <c r="AQ1441"/>
      <c r="AX1441"/>
    </row>
    <row r="1442" spans="18:50" ht="12" customHeight="1" x14ac:dyDescent="0.25">
      <c r="R1442" s="140"/>
      <c r="S1442" s="25"/>
      <c r="T1442" s="25"/>
      <c r="U1442" s="25"/>
      <c r="V1442" s="25"/>
      <c r="W1442" s="25"/>
      <c r="X1442" s="25"/>
      <c r="Y1442" s="25"/>
      <c r="Z1442" s="25"/>
      <c r="AA1442" s="25"/>
      <c r="AB1442" s="25"/>
      <c r="AC1442" s="25"/>
      <c r="AD1442" s="25"/>
      <c r="AP1442"/>
      <c r="AQ1442"/>
      <c r="AX1442"/>
    </row>
    <row r="1443" spans="18:50" ht="12" customHeight="1" x14ac:dyDescent="0.25">
      <c r="R1443" s="140"/>
      <c r="S1443" s="25"/>
      <c r="T1443" s="25"/>
      <c r="U1443" s="25"/>
      <c r="V1443" s="25"/>
      <c r="W1443" s="25"/>
      <c r="X1443" s="25"/>
      <c r="Y1443" s="25"/>
      <c r="Z1443" s="25"/>
      <c r="AA1443" s="25"/>
      <c r="AB1443" s="25"/>
      <c r="AC1443" s="25"/>
      <c r="AD1443" s="25"/>
      <c r="AP1443"/>
      <c r="AQ1443"/>
      <c r="AX1443"/>
    </row>
    <row r="1444" spans="18:50" ht="12" customHeight="1" x14ac:dyDescent="0.25">
      <c r="R1444" s="140"/>
      <c r="S1444" s="25"/>
      <c r="T1444" s="25"/>
      <c r="U1444" s="25"/>
      <c r="V1444" s="25"/>
      <c r="W1444" s="25"/>
      <c r="X1444" s="25"/>
      <c r="Y1444" s="25"/>
      <c r="Z1444" s="25"/>
      <c r="AA1444" s="25"/>
      <c r="AB1444" s="25"/>
      <c r="AC1444" s="25"/>
      <c r="AD1444" s="25"/>
      <c r="AP1444"/>
      <c r="AQ1444"/>
      <c r="AX1444"/>
    </row>
    <row r="1445" spans="18:50" ht="12" customHeight="1" x14ac:dyDescent="0.25">
      <c r="R1445" s="140"/>
      <c r="S1445" s="25"/>
      <c r="T1445" s="25"/>
      <c r="U1445" s="25"/>
      <c r="V1445" s="25"/>
      <c r="W1445" s="25"/>
      <c r="X1445" s="25"/>
      <c r="Y1445" s="25"/>
      <c r="Z1445" s="25"/>
      <c r="AA1445" s="25"/>
      <c r="AB1445" s="25"/>
      <c r="AC1445" s="25"/>
      <c r="AD1445" s="25"/>
      <c r="AP1445"/>
      <c r="AQ1445"/>
      <c r="AX1445"/>
    </row>
    <row r="1446" spans="18:50" ht="12" customHeight="1" x14ac:dyDescent="0.25">
      <c r="R1446" s="140"/>
      <c r="S1446" s="25"/>
      <c r="T1446" s="25"/>
      <c r="U1446" s="25"/>
      <c r="V1446" s="25"/>
      <c r="W1446" s="25"/>
      <c r="X1446" s="25"/>
      <c r="Y1446" s="25"/>
      <c r="Z1446" s="25"/>
      <c r="AA1446" s="25"/>
      <c r="AB1446" s="25"/>
      <c r="AC1446" s="25"/>
      <c r="AD1446" s="25"/>
      <c r="AP1446"/>
      <c r="AQ1446"/>
      <c r="AX1446"/>
    </row>
    <row r="1447" spans="18:50" ht="12" customHeight="1" x14ac:dyDescent="0.25">
      <c r="R1447" s="140"/>
      <c r="S1447" s="25"/>
      <c r="T1447" s="25"/>
      <c r="U1447" s="25"/>
      <c r="V1447" s="25"/>
      <c r="W1447" s="25"/>
      <c r="X1447" s="25"/>
      <c r="Y1447" s="25"/>
      <c r="Z1447" s="25"/>
      <c r="AA1447" s="25"/>
      <c r="AB1447" s="25"/>
      <c r="AC1447" s="25"/>
      <c r="AD1447" s="25"/>
      <c r="AP1447"/>
      <c r="AQ1447"/>
      <c r="AX1447"/>
    </row>
    <row r="1448" spans="18:50" ht="12" customHeight="1" x14ac:dyDescent="0.25">
      <c r="R1448" s="140"/>
      <c r="S1448" s="25"/>
      <c r="T1448" s="25"/>
      <c r="U1448" s="25"/>
      <c r="V1448" s="25"/>
      <c r="W1448" s="25"/>
      <c r="X1448" s="25"/>
      <c r="Y1448" s="25"/>
      <c r="Z1448" s="25"/>
      <c r="AA1448" s="25"/>
      <c r="AB1448" s="25"/>
      <c r="AC1448" s="25"/>
      <c r="AD1448" s="25"/>
      <c r="AP1448"/>
      <c r="AQ1448"/>
      <c r="AX1448"/>
    </row>
    <row r="1449" spans="18:50" ht="12" customHeight="1" x14ac:dyDescent="0.25">
      <c r="R1449" s="140"/>
      <c r="S1449" s="25"/>
      <c r="T1449" s="25"/>
      <c r="U1449" s="25"/>
      <c r="V1449" s="25"/>
      <c r="W1449" s="25"/>
      <c r="X1449" s="25"/>
      <c r="Y1449" s="25"/>
      <c r="Z1449" s="25"/>
      <c r="AA1449" s="25"/>
      <c r="AB1449" s="25"/>
      <c r="AC1449" s="25"/>
      <c r="AD1449" s="25"/>
      <c r="AP1449"/>
      <c r="AQ1449"/>
      <c r="AX1449"/>
    </row>
    <row r="1450" spans="18:50" ht="12" customHeight="1" x14ac:dyDescent="0.25">
      <c r="R1450" s="140"/>
      <c r="S1450" s="25"/>
      <c r="T1450" s="25"/>
      <c r="U1450" s="25"/>
      <c r="V1450" s="25"/>
      <c r="W1450" s="25"/>
      <c r="X1450" s="25"/>
      <c r="Y1450" s="25"/>
      <c r="Z1450" s="25"/>
      <c r="AA1450" s="25"/>
      <c r="AB1450" s="25"/>
      <c r="AC1450" s="25"/>
      <c r="AD1450" s="25"/>
      <c r="AP1450"/>
      <c r="AQ1450"/>
      <c r="AX1450"/>
    </row>
    <row r="1451" spans="18:50" ht="12" customHeight="1" x14ac:dyDescent="0.25">
      <c r="R1451" s="140"/>
      <c r="S1451" s="25"/>
      <c r="T1451" s="25"/>
      <c r="U1451" s="25"/>
      <c r="V1451" s="25"/>
      <c r="W1451" s="25"/>
      <c r="X1451" s="25"/>
      <c r="Y1451" s="25"/>
      <c r="Z1451" s="25"/>
      <c r="AA1451" s="25"/>
      <c r="AB1451" s="25"/>
      <c r="AC1451" s="25"/>
      <c r="AD1451" s="25"/>
      <c r="AP1451"/>
      <c r="AQ1451"/>
      <c r="AX1451"/>
    </row>
    <row r="1452" spans="18:50" ht="12" customHeight="1" x14ac:dyDescent="0.25">
      <c r="R1452" s="140"/>
      <c r="S1452" s="25"/>
      <c r="T1452" s="25"/>
      <c r="U1452" s="25"/>
      <c r="V1452" s="25"/>
      <c r="W1452" s="25"/>
      <c r="X1452" s="25"/>
      <c r="Y1452" s="25"/>
      <c r="Z1452" s="25"/>
      <c r="AA1452" s="25"/>
      <c r="AB1452" s="25"/>
      <c r="AC1452" s="25"/>
      <c r="AD1452" s="25"/>
      <c r="AP1452"/>
      <c r="AQ1452"/>
      <c r="AX1452"/>
    </row>
    <row r="1453" spans="18:50" ht="12" customHeight="1" x14ac:dyDescent="0.25">
      <c r="R1453" s="140"/>
      <c r="S1453" s="25"/>
      <c r="T1453" s="25"/>
      <c r="U1453" s="25"/>
      <c r="V1453" s="25"/>
      <c r="W1453" s="25"/>
      <c r="X1453" s="25"/>
      <c r="Y1453" s="25"/>
      <c r="Z1453" s="25"/>
      <c r="AA1453" s="25"/>
      <c r="AB1453" s="25"/>
      <c r="AC1453" s="25"/>
      <c r="AD1453" s="25"/>
      <c r="AP1453"/>
      <c r="AQ1453"/>
      <c r="AX1453"/>
    </row>
    <row r="1454" spans="18:50" ht="12" customHeight="1" x14ac:dyDescent="0.25">
      <c r="R1454" s="140"/>
      <c r="S1454" s="25"/>
      <c r="T1454" s="25"/>
      <c r="U1454" s="25"/>
      <c r="V1454" s="25"/>
      <c r="W1454" s="25"/>
      <c r="X1454" s="25"/>
      <c r="Y1454" s="25"/>
      <c r="Z1454" s="25"/>
      <c r="AA1454" s="25"/>
      <c r="AB1454" s="25"/>
      <c r="AC1454" s="25"/>
      <c r="AD1454" s="25"/>
      <c r="AP1454"/>
      <c r="AQ1454"/>
      <c r="AX1454"/>
    </row>
    <row r="1455" spans="18:50" ht="12" customHeight="1" x14ac:dyDescent="0.25">
      <c r="R1455" s="140"/>
      <c r="S1455" s="25"/>
      <c r="T1455" s="25"/>
      <c r="U1455" s="25"/>
      <c r="V1455" s="25"/>
      <c r="W1455" s="25"/>
      <c r="X1455" s="25"/>
      <c r="Y1455" s="25"/>
      <c r="Z1455" s="25"/>
      <c r="AA1455" s="25"/>
      <c r="AB1455" s="25"/>
      <c r="AC1455" s="25"/>
      <c r="AD1455" s="25"/>
      <c r="AP1455"/>
      <c r="AQ1455"/>
      <c r="AX1455"/>
    </row>
    <row r="1456" spans="18:50" ht="12" customHeight="1" x14ac:dyDescent="0.25">
      <c r="R1456" s="140"/>
      <c r="S1456" s="25"/>
      <c r="T1456" s="25"/>
      <c r="U1456" s="25"/>
      <c r="V1456" s="25"/>
      <c r="W1456" s="25"/>
      <c r="X1456" s="25"/>
      <c r="Y1456" s="25"/>
      <c r="Z1456" s="25"/>
      <c r="AA1456" s="25"/>
      <c r="AB1456" s="25"/>
      <c r="AC1456" s="25"/>
      <c r="AD1456" s="25"/>
      <c r="AP1456"/>
      <c r="AQ1456"/>
      <c r="AX1456"/>
    </row>
    <row r="1457" spans="18:50" ht="12" customHeight="1" x14ac:dyDescent="0.25">
      <c r="R1457" s="140"/>
      <c r="S1457" s="25"/>
      <c r="T1457" s="25"/>
      <c r="U1457" s="25"/>
      <c r="V1457" s="25"/>
      <c r="W1457" s="25"/>
      <c r="X1457" s="25"/>
      <c r="Y1457" s="25"/>
      <c r="Z1457" s="25"/>
      <c r="AA1457" s="25"/>
      <c r="AB1457" s="25"/>
      <c r="AC1457" s="25"/>
      <c r="AD1457" s="25"/>
      <c r="AP1457"/>
      <c r="AQ1457"/>
      <c r="AX1457"/>
    </row>
    <row r="1458" spans="18:50" ht="12" customHeight="1" x14ac:dyDescent="0.25">
      <c r="R1458" s="140"/>
      <c r="S1458" s="25"/>
      <c r="T1458" s="25"/>
      <c r="U1458" s="25"/>
      <c r="V1458" s="25"/>
      <c r="W1458" s="25"/>
      <c r="X1458" s="25"/>
      <c r="Y1458" s="25"/>
      <c r="Z1458" s="25"/>
      <c r="AA1458" s="25"/>
      <c r="AB1458" s="25"/>
      <c r="AC1458" s="25"/>
      <c r="AD1458" s="25"/>
      <c r="AP1458"/>
      <c r="AQ1458"/>
      <c r="AX1458"/>
    </row>
    <row r="1459" spans="18:50" ht="12" customHeight="1" x14ac:dyDescent="0.25">
      <c r="R1459" s="140"/>
      <c r="S1459" s="25"/>
      <c r="T1459" s="25"/>
      <c r="U1459" s="25"/>
      <c r="V1459" s="25"/>
      <c r="W1459" s="25"/>
      <c r="X1459" s="25"/>
      <c r="Y1459" s="25"/>
      <c r="Z1459" s="25"/>
      <c r="AA1459" s="25"/>
      <c r="AB1459" s="25"/>
      <c r="AC1459" s="25"/>
      <c r="AD1459" s="25"/>
      <c r="AP1459"/>
      <c r="AQ1459"/>
      <c r="AX1459"/>
    </row>
    <row r="1460" spans="18:50" ht="12" customHeight="1" x14ac:dyDescent="0.25">
      <c r="R1460" s="140"/>
      <c r="S1460" s="25"/>
      <c r="T1460" s="25"/>
      <c r="U1460" s="25"/>
      <c r="V1460" s="25"/>
      <c r="W1460" s="25"/>
      <c r="X1460" s="25"/>
      <c r="Y1460" s="25"/>
      <c r="Z1460" s="25"/>
      <c r="AA1460" s="25"/>
      <c r="AB1460" s="25"/>
      <c r="AC1460" s="25"/>
      <c r="AD1460" s="25"/>
      <c r="AP1460"/>
      <c r="AQ1460"/>
      <c r="AX1460"/>
    </row>
    <row r="1461" spans="18:50" ht="12" customHeight="1" x14ac:dyDescent="0.25">
      <c r="R1461" s="140"/>
      <c r="S1461" s="25"/>
      <c r="T1461" s="25"/>
      <c r="U1461" s="25"/>
      <c r="V1461" s="25"/>
      <c r="W1461" s="25"/>
      <c r="X1461" s="25"/>
      <c r="Y1461" s="25"/>
      <c r="Z1461" s="25"/>
      <c r="AA1461" s="25"/>
      <c r="AB1461" s="25"/>
      <c r="AC1461" s="25"/>
      <c r="AD1461" s="25"/>
      <c r="AP1461"/>
      <c r="AQ1461"/>
      <c r="AX1461"/>
    </row>
    <row r="1462" spans="18:50" ht="12" customHeight="1" x14ac:dyDescent="0.25">
      <c r="R1462" s="140"/>
      <c r="S1462" s="25"/>
      <c r="T1462" s="25"/>
      <c r="U1462" s="25"/>
      <c r="V1462" s="25"/>
      <c r="W1462" s="25"/>
      <c r="X1462" s="25"/>
      <c r="Y1462" s="25"/>
      <c r="Z1462" s="25"/>
      <c r="AA1462" s="25"/>
      <c r="AB1462" s="25"/>
      <c r="AC1462" s="25"/>
      <c r="AD1462" s="25"/>
      <c r="AP1462"/>
      <c r="AQ1462"/>
      <c r="AX1462"/>
    </row>
    <row r="1463" spans="18:50" ht="12" customHeight="1" x14ac:dyDescent="0.25">
      <c r="R1463" s="140"/>
      <c r="S1463" s="25"/>
      <c r="T1463" s="25"/>
      <c r="U1463" s="25"/>
      <c r="V1463" s="25"/>
      <c r="W1463" s="25"/>
      <c r="X1463" s="25"/>
      <c r="Y1463" s="25"/>
      <c r="Z1463" s="25"/>
      <c r="AA1463" s="25"/>
      <c r="AB1463" s="25"/>
      <c r="AC1463" s="25"/>
      <c r="AD1463" s="25"/>
      <c r="AP1463"/>
      <c r="AQ1463"/>
      <c r="AX1463"/>
    </row>
    <row r="1464" spans="18:50" ht="12" customHeight="1" x14ac:dyDescent="0.25">
      <c r="R1464" s="140"/>
      <c r="S1464" s="25"/>
      <c r="T1464" s="25"/>
      <c r="U1464" s="25"/>
      <c r="V1464" s="25"/>
      <c r="W1464" s="25"/>
      <c r="X1464" s="25"/>
      <c r="Y1464" s="25"/>
      <c r="Z1464" s="25"/>
      <c r="AA1464" s="25"/>
      <c r="AB1464" s="25"/>
      <c r="AC1464" s="25"/>
      <c r="AD1464" s="25"/>
      <c r="AP1464"/>
      <c r="AQ1464"/>
      <c r="AX1464"/>
    </row>
    <row r="1465" spans="18:50" ht="12" customHeight="1" x14ac:dyDescent="0.25">
      <c r="R1465" s="140"/>
      <c r="S1465" s="25"/>
      <c r="T1465" s="25"/>
      <c r="U1465" s="25"/>
      <c r="V1465" s="25"/>
      <c r="W1465" s="25"/>
      <c r="X1465" s="25"/>
      <c r="Y1465" s="25"/>
      <c r="Z1465" s="25"/>
      <c r="AA1465" s="25"/>
      <c r="AB1465" s="25"/>
      <c r="AC1465" s="25"/>
      <c r="AD1465" s="25"/>
      <c r="AP1465"/>
      <c r="AQ1465"/>
      <c r="AX1465"/>
    </row>
    <row r="1466" spans="18:50" ht="12" customHeight="1" x14ac:dyDescent="0.25">
      <c r="R1466" s="140"/>
      <c r="S1466" s="25"/>
      <c r="T1466" s="25"/>
      <c r="U1466" s="25"/>
      <c r="V1466" s="25"/>
      <c r="W1466" s="25"/>
      <c r="X1466" s="25"/>
      <c r="Y1466" s="25"/>
      <c r="Z1466" s="25"/>
      <c r="AA1466" s="25"/>
      <c r="AB1466" s="25"/>
      <c r="AC1466" s="25"/>
      <c r="AD1466" s="25"/>
      <c r="AP1466"/>
      <c r="AQ1466"/>
      <c r="AX1466"/>
    </row>
    <row r="1467" spans="18:50" ht="12" customHeight="1" x14ac:dyDescent="0.25">
      <c r="R1467" s="140"/>
      <c r="S1467" s="25"/>
      <c r="T1467" s="25"/>
      <c r="U1467" s="25"/>
      <c r="V1467" s="25"/>
      <c r="W1467" s="25"/>
      <c r="X1467" s="25"/>
      <c r="Y1467" s="25"/>
      <c r="Z1467" s="25"/>
      <c r="AA1467" s="25"/>
      <c r="AB1467" s="25"/>
      <c r="AC1467" s="25"/>
      <c r="AD1467" s="25"/>
      <c r="AP1467"/>
      <c r="AQ1467"/>
      <c r="AX1467"/>
    </row>
    <row r="1468" spans="18:50" ht="12" customHeight="1" x14ac:dyDescent="0.25">
      <c r="R1468" s="140"/>
      <c r="S1468" s="25"/>
      <c r="T1468" s="25"/>
      <c r="U1468" s="25"/>
      <c r="V1468" s="25"/>
      <c r="W1468" s="25"/>
      <c r="X1468" s="25"/>
      <c r="Y1468" s="25"/>
      <c r="Z1468" s="25"/>
      <c r="AA1468" s="25"/>
      <c r="AB1468" s="25"/>
      <c r="AC1468" s="25"/>
      <c r="AD1468" s="25"/>
      <c r="AP1468"/>
      <c r="AQ1468"/>
      <c r="AX1468"/>
    </row>
    <row r="1469" spans="18:50" ht="12" customHeight="1" x14ac:dyDescent="0.25">
      <c r="R1469" s="140"/>
      <c r="S1469" s="25"/>
      <c r="T1469" s="25"/>
      <c r="U1469" s="25"/>
      <c r="V1469" s="25"/>
      <c r="W1469" s="25"/>
      <c r="X1469" s="25"/>
      <c r="Y1469" s="25"/>
      <c r="Z1469" s="25"/>
      <c r="AA1469" s="25"/>
      <c r="AB1469" s="25"/>
      <c r="AC1469" s="25"/>
      <c r="AD1469" s="25"/>
      <c r="AP1469"/>
      <c r="AQ1469"/>
      <c r="AX1469"/>
    </row>
    <row r="1470" spans="18:50" ht="12" customHeight="1" x14ac:dyDescent="0.25">
      <c r="R1470" s="140"/>
      <c r="S1470" s="25"/>
      <c r="T1470" s="25"/>
      <c r="U1470" s="25"/>
      <c r="V1470" s="25"/>
      <c r="W1470" s="25"/>
      <c r="X1470" s="25"/>
      <c r="Y1470" s="25"/>
      <c r="Z1470" s="25"/>
      <c r="AA1470" s="25"/>
      <c r="AB1470" s="25"/>
      <c r="AC1470" s="25"/>
      <c r="AD1470" s="25"/>
      <c r="AP1470"/>
      <c r="AQ1470"/>
      <c r="AX1470"/>
    </row>
    <row r="1471" spans="18:50" ht="12" customHeight="1" x14ac:dyDescent="0.25">
      <c r="R1471" s="140"/>
      <c r="S1471" s="25"/>
      <c r="T1471" s="25"/>
      <c r="U1471" s="25"/>
      <c r="V1471" s="25"/>
      <c r="W1471" s="25"/>
      <c r="X1471" s="25"/>
      <c r="Y1471" s="25"/>
      <c r="Z1471" s="25"/>
      <c r="AA1471" s="25"/>
      <c r="AB1471" s="25"/>
      <c r="AC1471" s="25"/>
      <c r="AD1471" s="25"/>
      <c r="AP1471"/>
      <c r="AQ1471"/>
      <c r="AX1471"/>
    </row>
    <row r="1472" spans="18:50" ht="12" customHeight="1" x14ac:dyDescent="0.25">
      <c r="R1472" s="140"/>
      <c r="S1472" s="25"/>
      <c r="T1472" s="25"/>
      <c r="U1472" s="25"/>
      <c r="V1472" s="25"/>
      <c r="W1472" s="25"/>
      <c r="X1472" s="25"/>
      <c r="Y1472" s="25"/>
      <c r="Z1472" s="25"/>
      <c r="AA1472" s="25"/>
      <c r="AB1472" s="25"/>
      <c r="AC1472" s="25"/>
      <c r="AD1472" s="25"/>
      <c r="AP1472"/>
      <c r="AQ1472"/>
      <c r="AX1472"/>
    </row>
    <row r="1473" spans="18:50" ht="12" customHeight="1" x14ac:dyDescent="0.25">
      <c r="R1473" s="140"/>
      <c r="S1473" s="25"/>
      <c r="T1473" s="25"/>
      <c r="U1473" s="25"/>
      <c r="V1473" s="25"/>
      <c r="W1473" s="25"/>
      <c r="X1473" s="25"/>
      <c r="Y1473" s="25"/>
      <c r="Z1473" s="25"/>
      <c r="AA1473" s="25"/>
      <c r="AB1473" s="25"/>
      <c r="AC1473" s="25"/>
      <c r="AD1473" s="25"/>
      <c r="AP1473"/>
      <c r="AQ1473"/>
      <c r="AX1473"/>
    </row>
    <row r="1474" spans="18:50" ht="12" customHeight="1" x14ac:dyDescent="0.25">
      <c r="R1474" s="140"/>
      <c r="S1474" s="25"/>
      <c r="T1474" s="25"/>
      <c r="U1474" s="25"/>
      <c r="V1474" s="25"/>
      <c r="W1474" s="25"/>
      <c r="X1474" s="25"/>
      <c r="Y1474" s="25"/>
      <c r="Z1474" s="25"/>
      <c r="AA1474" s="25"/>
      <c r="AB1474" s="25"/>
      <c r="AC1474" s="25"/>
      <c r="AD1474" s="25"/>
      <c r="AP1474"/>
      <c r="AQ1474"/>
      <c r="AX1474"/>
    </row>
    <row r="1475" spans="18:50" ht="12" customHeight="1" x14ac:dyDescent="0.25">
      <c r="R1475" s="140"/>
      <c r="S1475" s="25"/>
      <c r="T1475" s="25"/>
      <c r="U1475" s="25"/>
      <c r="V1475" s="25"/>
      <c r="W1475" s="25"/>
      <c r="X1475" s="25"/>
      <c r="Y1475" s="25"/>
      <c r="Z1475" s="25"/>
      <c r="AA1475" s="25"/>
      <c r="AB1475" s="25"/>
      <c r="AC1475" s="25"/>
      <c r="AD1475" s="25"/>
      <c r="AP1475"/>
      <c r="AQ1475"/>
      <c r="AX1475"/>
    </row>
    <row r="1476" spans="18:50" ht="12" customHeight="1" x14ac:dyDescent="0.25">
      <c r="R1476" s="140"/>
      <c r="S1476" s="25"/>
      <c r="T1476" s="25"/>
      <c r="U1476" s="25"/>
      <c r="V1476" s="25"/>
      <c r="W1476" s="25"/>
      <c r="X1476" s="25"/>
      <c r="Y1476" s="25"/>
      <c r="Z1476" s="25"/>
      <c r="AA1476" s="25"/>
      <c r="AB1476" s="25"/>
      <c r="AC1476" s="25"/>
      <c r="AD1476" s="25"/>
      <c r="AP1476"/>
      <c r="AQ1476"/>
      <c r="AX1476"/>
    </row>
    <row r="1477" spans="18:50" ht="12" customHeight="1" x14ac:dyDescent="0.25">
      <c r="R1477" s="140"/>
      <c r="S1477" s="25"/>
      <c r="T1477" s="25"/>
      <c r="U1477" s="25"/>
      <c r="V1477" s="25"/>
      <c r="W1477" s="25"/>
      <c r="X1477" s="25"/>
      <c r="Y1477" s="25"/>
      <c r="Z1477" s="25"/>
      <c r="AA1477" s="25"/>
      <c r="AB1477" s="25"/>
      <c r="AC1477" s="25"/>
      <c r="AD1477" s="25"/>
      <c r="AP1477"/>
      <c r="AQ1477"/>
      <c r="AX1477"/>
    </row>
    <row r="1478" spans="18:50" ht="12" customHeight="1" x14ac:dyDescent="0.25">
      <c r="R1478" s="140"/>
      <c r="S1478" s="25"/>
      <c r="T1478" s="25"/>
      <c r="U1478" s="25"/>
      <c r="V1478" s="25"/>
      <c r="W1478" s="25"/>
      <c r="X1478" s="25"/>
      <c r="Y1478" s="25"/>
      <c r="Z1478" s="25"/>
      <c r="AA1478" s="25"/>
      <c r="AB1478" s="25"/>
      <c r="AC1478" s="25"/>
      <c r="AD1478" s="25"/>
      <c r="AP1478"/>
      <c r="AQ1478"/>
      <c r="AX1478"/>
    </row>
    <row r="1479" spans="18:50" ht="12" customHeight="1" x14ac:dyDescent="0.25">
      <c r="R1479" s="140"/>
      <c r="S1479" s="25"/>
      <c r="T1479" s="25"/>
      <c r="U1479" s="25"/>
      <c r="V1479" s="25"/>
      <c r="W1479" s="25"/>
      <c r="X1479" s="25"/>
      <c r="Y1479" s="25"/>
      <c r="Z1479" s="25"/>
      <c r="AA1479" s="25"/>
      <c r="AB1479" s="25"/>
      <c r="AC1479" s="25"/>
      <c r="AD1479" s="25"/>
      <c r="AP1479"/>
      <c r="AQ1479"/>
      <c r="AX1479"/>
    </row>
    <row r="1480" spans="18:50" ht="12" customHeight="1" x14ac:dyDescent="0.25">
      <c r="R1480" s="140"/>
      <c r="S1480" s="25"/>
      <c r="T1480" s="25"/>
      <c r="U1480" s="25"/>
      <c r="V1480" s="25"/>
      <c r="W1480" s="25"/>
      <c r="X1480" s="25"/>
      <c r="Y1480" s="25"/>
      <c r="Z1480" s="25"/>
      <c r="AA1480" s="25"/>
      <c r="AB1480" s="25"/>
      <c r="AC1480" s="25"/>
      <c r="AD1480" s="25"/>
      <c r="AP1480"/>
      <c r="AQ1480"/>
      <c r="AX1480"/>
    </row>
    <row r="1481" spans="18:50" ht="12" customHeight="1" x14ac:dyDescent="0.25">
      <c r="R1481" s="140"/>
      <c r="S1481" s="25"/>
      <c r="T1481" s="25"/>
      <c r="U1481" s="25"/>
      <c r="V1481" s="25"/>
      <c r="W1481" s="25"/>
      <c r="X1481" s="25"/>
      <c r="Y1481" s="25"/>
      <c r="Z1481" s="25"/>
      <c r="AA1481" s="25"/>
      <c r="AB1481" s="25"/>
      <c r="AC1481" s="25"/>
      <c r="AD1481" s="25"/>
      <c r="AP1481"/>
      <c r="AQ1481"/>
      <c r="AX1481"/>
    </row>
    <row r="1482" spans="18:50" ht="12" customHeight="1" x14ac:dyDescent="0.25">
      <c r="R1482" s="140"/>
      <c r="S1482" s="25"/>
      <c r="T1482" s="25"/>
      <c r="U1482" s="25"/>
      <c r="V1482" s="25"/>
      <c r="W1482" s="25"/>
      <c r="X1482" s="25"/>
      <c r="Y1482" s="25"/>
      <c r="Z1482" s="25"/>
      <c r="AA1482" s="25"/>
      <c r="AB1482" s="25"/>
      <c r="AC1482" s="25"/>
      <c r="AD1482" s="25"/>
      <c r="AP1482"/>
      <c r="AQ1482"/>
      <c r="AX1482"/>
    </row>
    <row r="1483" spans="18:50" ht="12" customHeight="1" x14ac:dyDescent="0.25">
      <c r="R1483" s="140"/>
      <c r="S1483" s="25"/>
      <c r="T1483" s="25"/>
      <c r="U1483" s="25"/>
      <c r="V1483" s="25"/>
      <c r="W1483" s="25"/>
      <c r="X1483" s="25"/>
      <c r="Y1483" s="25"/>
      <c r="Z1483" s="25"/>
      <c r="AA1483" s="25"/>
      <c r="AB1483" s="25"/>
      <c r="AC1483" s="25"/>
      <c r="AD1483" s="25"/>
      <c r="AP1483"/>
      <c r="AQ1483"/>
      <c r="AX1483"/>
    </row>
    <row r="1484" spans="18:50" ht="12" customHeight="1" x14ac:dyDescent="0.25">
      <c r="R1484" s="140"/>
      <c r="S1484" s="25"/>
      <c r="T1484" s="25"/>
      <c r="U1484" s="25"/>
      <c r="V1484" s="25"/>
      <c r="W1484" s="25"/>
      <c r="X1484" s="25"/>
      <c r="Y1484" s="25"/>
      <c r="Z1484" s="25"/>
      <c r="AA1484" s="25"/>
      <c r="AB1484" s="25"/>
      <c r="AC1484" s="25"/>
      <c r="AD1484" s="25"/>
      <c r="AP1484"/>
      <c r="AQ1484"/>
      <c r="AX1484"/>
    </row>
    <row r="1485" spans="18:50" ht="12" customHeight="1" x14ac:dyDescent="0.25">
      <c r="R1485" s="140"/>
      <c r="S1485" s="25"/>
      <c r="T1485" s="25"/>
      <c r="U1485" s="25"/>
      <c r="V1485" s="25"/>
      <c r="W1485" s="25"/>
      <c r="X1485" s="25"/>
      <c r="Y1485" s="25"/>
      <c r="Z1485" s="25"/>
      <c r="AA1485" s="25"/>
      <c r="AB1485" s="25"/>
      <c r="AC1485" s="25"/>
      <c r="AD1485" s="25"/>
      <c r="AP1485"/>
      <c r="AQ1485"/>
      <c r="AX1485"/>
    </row>
    <row r="1486" spans="18:50" ht="12" customHeight="1" x14ac:dyDescent="0.25">
      <c r="R1486" s="140"/>
      <c r="S1486" s="25"/>
      <c r="T1486" s="25"/>
      <c r="U1486" s="25"/>
      <c r="V1486" s="25"/>
      <c r="W1486" s="25"/>
      <c r="X1486" s="25"/>
      <c r="Y1486" s="25"/>
      <c r="Z1486" s="25"/>
      <c r="AA1486" s="25"/>
      <c r="AB1486" s="25"/>
      <c r="AC1486" s="25"/>
      <c r="AD1486" s="25"/>
      <c r="AP1486"/>
      <c r="AQ1486"/>
      <c r="AX1486"/>
    </row>
    <row r="1487" spans="18:50" ht="12" customHeight="1" x14ac:dyDescent="0.25">
      <c r="R1487" s="140"/>
      <c r="S1487" s="25"/>
      <c r="T1487" s="25"/>
      <c r="U1487" s="25"/>
      <c r="V1487" s="25"/>
      <c r="W1487" s="25"/>
      <c r="X1487" s="25"/>
      <c r="Y1487" s="25"/>
      <c r="Z1487" s="25"/>
      <c r="AA1487" s="25"/>
      <c r="AB1487" s="25"/>
      <c r="AC1487" s="25"/>
      <c r="AD1487" s="25"/>
      <c r="AP1487"/>
      <c r="AQ1487"/>
      <c r="AX1487"/>
    </row>
    <row r="1488" spans="18:50" ht="12" customHeight="1" x14ac:dyDescent="0.25">
      <c r="R1488" s="140"/>
      <c r="S1488" s="25"/>
      <c r="T1488" s="25"/>
      <c r="U1488" s="25"/>
      <c r="V1488" s="25"/>
      <c r="W1488" s="25"/>
      <c r="X1488" s="25"/>
      <c r="Y1488" s="25"/>
      <c r="Z1488" s="25"/>
      <c r="AA1488" s="25"/>
      <c r="AB1488" s="25"/>
      <c r="AC1488" s="25"/>
      <c r="AD1488" s="25"/>
      <c r="AP1488"/>
      <c r="AQ1488"/>
      <c r="AX1488"/>
    </row>
    <row r="1489" spans="18:50" ht="12" customHeight="1" x14ac:dyDescent="0.25">
      <c r="R1489" s="140"/>
      <c r="S1489" s="25"/>
      <c r="T1489" s="25"/>
      <c r="U1489" s="25"/>
      <c r="V1489" s="25"/>
      <c r="W1489" s="25"/>
      <c r="X1489" s="25"/>
      <c r="Y1489" s="25"/>
      <c r="Z1489" s="25"/>
      <c r="AA1489" s="25"/>
      <c r="AB1489" s="25"/>
      <c r="AC1489" s="25"/>
      <c r="AD1489" s="25"/>
      <c r="AP1489"/>
      <c r="AQ1489"/>
      <c r="AX1489"/>
    </row>
    <row r="1490" spans="18:50" ht="12" customHeight="1" x14ac:dyDescent="0.25">
      <c r="R1490" s="140"/>
      <c r="S1490" s="25"/>
      <c r="T1490" s="25"/>
      <c r="U1490" s="25"/>
      <c r="V1490" s="25"/>
      <c r="W1490" s="25"/>
      <c r="X1490" s="25"/>
      <c r="Y1490" s="25"/>
      <c r="Z1490" s="25"/>
      <c r="AA1490" s="25"/>
      <c r="AB1490" s="25"/>
      <c r="AC1490" s="25"/>
      <c r="AD1490" s="25"/>
      <c r="AP1490"/>
      <c r="AQ1490"/>
      <c r="AX1490"/>
    </row>
    <row r="1491" spans="18:50" ht="12" customHeight="1" x14ac:dyDescent="0.25">
      <c r="R1491" s="140"/>
      <c r="S1491" s="25"/>
      <c r="T1491" s="25"/>
      <c r="U1491" s="25"/>
      <c r="V1491" s="25"/>
      <c r="W1491" s="25"/>
      <c r="X1491" s="25"/>
      <c r="Y1491" s="25"/>
      <c r="Z1491" s="25"/>
      <c r="AA1491" s="25"/>
      <c r="AB1491" s="25"/>
      <c r="AC1491" s="25"/>
      <c r="AD1491" s="25"/>
      <c r="AP1491"/>
      <c r="AQ1491"/>
      <c r="AX1491"/>
    </row>
    <row r="1492" spans="18:50" ht="12" customHeight="1" x14ac:dyDescent="0.25">
      <c r="R1492" s="140"/>
      <c r="S1492" s="25"/>
      <c r="T1492" s="25"/>
      <c r="U1492" s="25"/>
      <c r="V1492" s="25"/>
      <c r="W1492" s="25"/>
      <c r="X1492" s="25"/>
      <c r="Y1492" s="25"/>
      <c r="Z1492" s="25"/>
      <c r="AA1492" s="25"/>
      <c r="AB1492" s="25"/>
      <c r="AC1492" s="25"/>
      <c r="AD1492" s="25"/>
      <c r="AP1492"/>
      <c r="AQ1492"/>
      <c r="AX1492"/>
    </row>
    <row r="1493" spans="18:50" ht="12" customHeight="1" x14ac:dyDescent="0.25">
      <c r="R1493" s="140"/>
      <c r="S1493" s="25"/>
      <c r="T1493" s="25"/>
      <c r="U1493" s="25"/>
      <c r="V1493" s="25"/>
      <c r="W1493" s="25"/>
      <c r="X1493" s="25"/>
      <c r="Y1493" s="25"/>
      <c r="Z1493" s="25"/>
      <c r="AA1493" s="25"/>
      <c r="AB1493" s="25"/>
      <c r="AC1493" s="25"/>
      <c r="AD1493" s="25"/>
      <c r="AP1493"/>
      <c r="AQ1493"/>
      <c r="AX1493"/>
    </row>
    <row r="1494" spans="18:50" ht="12" customHeight="1" x14ac:dyDescent="0.25">
      <c r="R1494" s="140"/>
      <c r="S1494" s="25"/>
      <c r="T1494" s="25"/>
      <c r="U1494" s="25"/>
      <c r="V1494" s="25"/>
      <c r="W1494" s="25"/>
      <c r="X1494" s="25"/>
      <c r="Y1494" s="25"/>
      <c r="Z1494" s="25"/>
      <c r="AA1494" s="25"/>
      <c r="AB1494" s="25"/>
      <c r="AC1494" s="25"/>
      <c r="AD1494" s="25"/>
      <c r="AP1494"/>
      <c r="AQ1494"/>
      <c r="AX1494"/>
    </row>
    <row r="1495" spans="18:50" ht="12" customHeight="1" x14ac:dyDescent="0.25">
      <c r="R1495" s="140"/>
      <c r="S1495" s="25"/>
      <c r="T1495" s="25"/>
      <c r="U1495" s="25"/>
      <c r="V1495" s="25"/>
      <c r="W1495" s="25"/>
      <c r="X1495" s="25"/>
      <c r="Y1495" s="25"/>
      <c r="Z1495" s="25"/>
      <c r="AA1495" s="25"/>
      <c r="AB1495" s="25"/>
      <c r="AC1495" s="25"/>
      <c r="AD1495" s="25"/>
      <c r="AP1495"/>
      <c r="AQ1495"/>
      <c r="AX1495"/>
    </row>
    <row r="1496" spans="18:50" ht="12" customHeight="1" x14ac:dyDescent="0.25">
      <c r="R1496" s="140"/>
      <c r="S1496" s="25"/>
      <c r="T1496" s="25"/>
      <c r="U1496" s="25"/>
      <c r="V1496" s="25"/>
      <c r="W1496" s="25"/>
      <c r="X1496" s="25"/>
      <c r="Y1496" s="25"/>
      <c r="Z1496" s="25"/>
      <c r="AA1496" s="25"/>
      <c r="AB1496" s="25"/>
      <c r="AC1496" s="25"/>
      <c r="AD1496" s="25"/>
      <c r="AP1496"/>
      <c r="AQ1496"/>
      <c r="AX1496"/>
    </row>
    <row r="1497" spans="18:50" ht="12" customHeight="1" x14ac:dyDescent="0.25">
      <c r="R1497" s="140"/>
      <c r="S1497" s="25"/>
      <c r="T1497" s="25"/>
      <c r="U1497" s="25"/>
      <c r="V1497" s="25"/>
      <c r="W1497" s="25"/>
      <c r="X1497" s="25"/>
      <c r="Y1497" s="25"/>
      <c r="Z1497" s="25"/>
      <c r="AA1497" s="25"/>
      <c r="AB1497" s="25"/>
      <c r="AC1497" s="25"/>
      <c r="AD1497" s="25"/>
      <c r="AP1497"/>
      <c r="AQ1497"/>
      <c r="AX1497"/>
    </row>
    <row r="1498" spans="18:50" ht="12" customHeight="1" x14ac:dyDescent="0.25">
      <c r="R1498" s="140"/>
      <c r="S1498" s="25"/>
      <c r="T1498" s="25"/>
      <c r="U1498" s="25"/>
      <c r="V1498" s="25"/>
      <c r="W1498" s="25"/>
      <c r="X1498" s="25"/>
      <c r="Y1498" s="25"/>
      <c r="Z1498" s="25"/>
      <c r="AA1498" s="25"/>
      <c r="AB1498" s="25"/>
      <c r="AC1498" s="25"/>
      <c r="AD1498" s="25"/>
      <c r="AP1498"/>
      <c r="AQ1498"/>
      <c r="AX1498"/>
    </row>
    <row r="1499" spans="18:50" ht="12" customHeight="1" x14ac:dyDescent="0.25">
      <c r="R1499" s="140"/>
      <c r="S1499" s="25"/>
      <c r="T1499" s="25"/>
      <c r="U1499" s="25"/>
      <c r="V1499" s="25"/>
      <c r="W1499" s="25"/>
      <c r="X1499" s="25"/>
      <c r="Y1499" s="25"/>
      <c r="Z1499" s="25"/>
      <c r="AA1499" s="25"/>
      <c r="AB1499" s="25"/>
      <c r="AC1499" s="25"/>
      <c r="AD1499" s="25"/>
      <c r="AP1499"/>
      <c r="AQ1499"/>
      <c r="AX1499"/>
    </row>
    <row r="1500" spans="18:50" ht="12" customHeight="1" x14ac:dyDescent="0.25">
      <c r="R1500" s="140"/>
      <c r="S1500" s="25"/>
      <c r="T1500" s="25"/>
      <c r="U1500" s="25"/>
      <c r="V1500" s="25"/>
      <c r="W1500" s="25"/>
      <c r="X1500" s="25"/>
      <c r="Y1500" s="25"/>
      <c r="Z1500" s="25"/>
      <c r="AA1500" s="25"/>
      <c r="AB1500" s="25"/>
      <c r="AC1500" s="25"/>
      <c r="AD1500" s="25"/>
      <c r="AP1500"/>
      <c r="AQ1500"/>
      <c r="AX1500"/>
    </row>
    <row r="1501" spans="18:50" ht="12" customHeight="1" x14ac:dyDescent="0.25">
      <c r="R1501" s="140"/>
      <c r="S1501" s="25"/>
      <c r="T1501" s="25"/>
      <c r="U1501" s="25"/>
      <c r="V1501" s="25"/>
      <c r="W1501" s="25"/>
      <c r="X1501" s="25"/>
      <c r="Y1501" s="25"/>
      <c r="Z1501" s="25"/>
      <c r="AA1501" s="25"/>
      <c r="AB1501" s="25"/>
      <c r="AC1501" s="25"/>
      <c r="AD1501" s="25"/>
      <c r="AP1501"/>
      <c r="AQ1501"/>
      <c r="AX1501"/>
    </row>
    <row r="1502" spans="18:50" ht="12" customHeight="1" x14ac:dyDescent="0.25">
      <c r="R1502" s="140"/>
      <c r="S1502" s="25"/>
      <c r="T1502" s="25"/>
      <c r="U1502" s="25"/>
      <c r="V1502" s="25"/>
      <c r="W1502" s="25"/>
      <c r="X1502" s="25"/>
      <c r="Y1502" s="25"/>
      <c r="Z1502" s="25"/>
      <c r="AA1502" s="25"/>
      <c r="AB1502" s="25"/>
      <c r="AC1502" s="25"/>
      <c r="AD1502" s="25"/>
      <c r="AP1502"/>
      <c r="AQ1502"/>
      <c r="AX1502"/>
    </row>
    <row r="1503" spans="18:50" ht="12" customHeight="1" x14ac:dyDescent="0.25">
      <c r="R1503" s="140"/>
      <c r="S1503" s="25"/>
      <c r="T1503" s="25"/>
      <c r="U1503" s="25"/>
      <c r="V1503" s="25"/>
      <c r="W1503" s="25"/>
      <c r="X1503" s="25"/>
      <c r="Y1503" s="25"/>
      <c r="Z1503" s="25"/>
      <c r="AA1503" s="25"/>
      <c r="AB1503" s="25"/>
      <c r="AC1503" s="25"/>
      <c r="AD1503" s="25"/>
      <c r="AP1503"/>
      <c r="AQ1503"/>
      <c r="AX1503"/>
    </row>
    <row r="1504" spans="18:50" ht="12" customHeight="1" x14ac:dyDescent="0.25">
      <c r="R1504" s="140"/>
      <c r="S1504" s="25"/>
      <c r="T1504" s="25"/>
      <c r="U1504" s="25"/>
      <c r="V1504" s="25"/>
      <c r="W1504" s="25"/>
      <c r="X1504" s="25"/>
      <c r="Y1504" s="25"/>
      <c r="Z1504" s="25"/>
      <c r="AA1504" s="25"/>
      <c r="AB1504" s="25"/>
      <c r="AC1504" s="25"/>
      <c r="AD1504" s="25"/>
      <c r="AP1504"/>
      <c r="AQ1504"/>
      <c r="AX1504"/>
    </row>
    <row r="1505" spans="18:50" ht="12" customHeight="1" x14ac:dyDescent="0.25">
      <c r="R1505" s="140"/>
      <c r="S1505" s="25"/>
      <c r="T1505" s="25"/>
      <c r="U1505" s="25"/>
      <c r="V1505" s="25"/>
      <c r="W1505" s="25"/>
      <c r="X1505" s="25"/>
      <c r="Y1505" s="25"/>
      <c r="Z1505" s="25"/>
      <c r="AA1505" s="25"/>
      <c r="AB1505" s="25"/>
      <c r="AC1505" s="25"/>
      <c r="AD1505" s="25"/>
      <c r="AP1505"/>
      <c r="AQ1505"/>
      <c r="AX1505"/>
    </row>
    <row r="1506" spans="18:50" ht="12" customHeight="1" x14ac:dyDescent="0.25">
      <c r="R1506" s="140"/>
      <c r="S1506" s="25"/>
      <c r="T1506" s="25"/>
      <c r="U1506" s="25"/>
      <c r="V1506" s="25"/>
      <c r="W1506" s="25"/>
      <c r="X1506" s="25"/>
      <c r="Y1506" s="25"/>
      <c r="Z1506" s="25"/>
      <c r="AA1506" s="25"/>
      <c r="AB1506" s="25"/>
      <c r="AC1506" s="25"/>
      <c r="AD1506" s="25"/>
      <c r="AP1506"/>
      <c r="AQ1506"/>
      <c r="AX1506"/>
    </row>
    <row r="1507" spans="18:50" ht="12" customHeight="1" x14ac:dyDescent="0.25">
      <c r="R1507" s="140"/>
      <c r="S1507" s="25"/>
      <c r="T1507" s="25"/>
      <c r="U1507" s="25"/>
      <c r="V1507" s="25"/>
      <c r="W1507" s="25"/>
      <c r="X1507" s="25"/>
      <c r="Y1507" s="25"/>
      <c r="Z1507" s="25"/>
      <c r="AA1507" s="25"/>
      <c r="AB1507" s="25"/>
      <c r="AC1507" s="25"/>
      <c r="AD1507" s="25"/>
      <c r="AP1507"/>
      <c r="AQ1507"/>
      <c r="AX1507"/>
    </row>
    <row r="1508" spans="18:50" ht="12" customHeight="1" x14ac:dyDescent="0.25">
      <c r="R1508" s="140"/>
      <c r="S1508" s="25"/>
      <c r="T1508" s="25"/>
      <c r="U1508" s="25"/>
      <c r="V1508" s="25"/>
      <c r="W1508" s="25"/>
      <c r="X1508" s="25"/>
      <c r="Y1508" s="25"/>
      <c r="Z1508" s="25"/>
      <c r="AA1508" s="25"/>
      <c r="AB1508" s="25"/>
      <c r="AC1508" s="25"/>
      <c r="AD1508" s="25"/>
      <c r="AP1508"/>
      <c r="AQ1508"/>
      <c r="AX1508"/>
    </row>
    <row r="1509" spans="18:50" ht="12" customHeight="1" x14ac:dyDescent="0.25">
      <c r="R1509" s="140"/>
      <c r="S1509" s="25"/>
      <c r="T1509" s="25"/>
      <c r="U1509" s="25"/>
      <c r="V1509" s="25"/>
      <c r="W1509" s="25"/>
      <c r="X1509" s="25"/>
      <c r="Y1509" s="25"/>
      <c r="Z1509" s="25"/>
      <c r="AA1509" s="25"/>
      <c r="AB1509" s="25"/>
      <c r="AC1509" s="25"/>
      <c r="AD1509" s="25"/>
      <c r="AP1509"/>
      <c r="AQ1509"/>
      <c r="AX1509"/>
    </row>
    <row r="1510" spans="18:50" ht="12" customHeight="1" x14ac:dyDescent="0.25">
      <c r="R1510" s="140"/>
      <c r="S1510" s="25"/>
      <c r="T1510" s="25"/>
      <c r="U1510" s="25"/>
      <c r="V1510" s="25"/>
      <c r="W1510" s="25"/>
      <c r="X1510" s="25"/>
      <c r="Y1510" s="25"/>
      <c r="Z1510" s="25"/>
      <c r="AA1510" s="25"/>
      <c r="AB1510" s="25"/>
      <c r="AC1510" s="25"/>
      <c r="AD1510" s="25"/>
      <c r="AP1510"/>
      <c r="AQ1510"/>
      <c r="AX1510"/>
    </row>
    <row r="1511" spans="18:50" ht="12" customHeight="1" x14ac:dyDescent="0.25">
      <c r="R1511" s="140"/>
      <c r="S1511" s="25"/>
      <c r="T1511" s="25"/>
      <c r="U1511" s="25"/>
      <c r="V1511" s="25"/>
      <c r="W1511" s="25"/>
      <c r="X1511" s="25"/>
      <c r="Y1511" s="25"/>
      <c r="Z1511" s="25"/>
      <c r="AA1511" s="25"/>
      <c r="AB1511" s="25"/>
      <c r="AC1511" s="25"/>
      <c r="AD1511" s="25"/>
      <c r="AP1511"/>
      <c r="AQ1511"/>
      <c r="AX1511"/>
    </row>
    <row r="1512" spans="18:50" ht="12" customHeight="1" x14ac:dyDescent="0.25">
      <c r="R1512" s="140"/>
      <c r="S1512" s="25"/>
      <c r="T1512" s="25"/>
      <c r="U1512" s="25"/>
      <c r="V1512" s="25"/>
      <c r="W1512" s="25"/>
      <c r="X1512" s="25"/>
      <c r="Y1512" s="25"/>
      <c r="Z1512" s="25"/>
      <c r="AA1512" s="25"/>
      <c r="AB1512" s="25"/>
      <c r="AC1512" s="25"/>
      <c r="AD1512" s="25"/>
      <c r="AP1512"/>
      <c r="AQ1512"/>
      <c r="AX1512"/>
    </row>
    <row r="1513" spans="18:50" ht="12" customHeight="1" x14ac:dyDescent="0.25">
      <c r="R1513" s="140"/>
      <c r="S1513" s="25"/>
      <c r="T1513" s="25"/>
      <c r="U1513" s="25"/>
      <c r="V1513" s="25"/>
      <c r="W1513" s="25"/>
      <c r="X1513" s="25"/>
      <c r="Y1513" s="25"/>
      <c r="Z1513" s="25"/>
      <c r="AA1513" s="25"/>
      <c r="AB1513" s="25"/>
      <c r="AC1513" s="25"/>
      <c r="AD1513" s="25"/>
      <c r="AP1513"/>
      <c r="AQ1513"/>
      <c r="AX1513"/>
    </row>
    <row r="1514" spans="18:50" ht="12" customHeight="1" x14ac:dyDescent="0.25">
      <c r="R1514" s="140"/>
      <c r="S1514" s="25"/>
      <c r="T1514" s="25"/>
      <c r="U1514" s="25"/>
      <c r="V1514" s="25"/>
      <c r="W1514" s="25"/>
      <c r="X1514" s="25"/>
      <c r="Y1514" s="25"/>
      <c r="Z1514" s="25"/>
      <c r="AA1514" s="25"/>
      <c r="AB1514" s="25"/>
      <c r="AC1514" s="25"/>
      <c r="AD1514" s="25"/>
      <c r="AP1514"/>
      <c r="AQ1514"/>
      <c r="AX1514"/>
    </row>
    <row r="1515" spans="18:50" ht="12" customHeight="1" x14ac:dyDescent="0.25">
      <c r="R1515" s="140"/>
      <c r="S1515" s="25"/>
      <c r="T1515" s="25"/>
      <c r="U1515" s="25"/>
      <c r="V1515" s="25"/>
      <c r="W1515" s="25"/>
      <c r="X1515" s="25"/>
      <c r="Y1515" s="25"/>
      <c r="Z1515" s="25"/>
      <c r="AA1515" s="25"/>
      <c r="AB1515" s="25"/>
      <c r="AC1515" s="25"/>
      <c r="AD1515" s="25"/>
      <c r="AP1515"/>
      <c r="AQ1515"/>
      <c r="AX1515"/>
    </row>
    <row r="1516" spans="18:50" ht="12" customHeight="1" x14ac:dyDescent="0.25">
      <c r="R1516" s="140"/>
      <c r="S1516" s="25"/>
      <c r="T1516" s="25"/>
      <c r="U1516" s="25"/>
      <c r="V1516" s="25"/>
      <c r="W1516" s="25"/>
      <c r="X1516" s="25"/>
      <c r="Y1516" s="25"/>
      <c r="Z1516" s="25"/>
      <c r="AA1516" s="25"/>
      <c r="AB1516" s="25"/>
      <c r="AC1516" s="25"/>
      <c r="AD1516" s="25"/>
      <c r="AP1516"/>
      <c r="AQ1516"/>
      <c r="AX1516"/>
    </row>
    <row r="1517" spans="18:50" ht="12" customHeight="1" x14ac:dyDescent="0.25">
      <c r="R1517" s="140"/>
      <c r="S1517" s="25"/>
      <c r="T1517" s="25"/>
      <c r="U1517" s="25"/>
      <c r="V1517" s="25"/>
      <c r="W1517" s="25"/>
      <c r="X1517" s="25"/>
      <c r="Y1517" s="25"/>
      <c r="Z1517" s="25"/>
      <c r="AA1517" s="25"/>
      <c r="AB1517" s="25"/>
      <c r="AC1517" s="25"/>
      <c r="AD1517" s="25"/>
      <c r="AP1517"/>
      <c r="AQ1517"/>
      <c r="AX1517"/>
    </row>
    <row r="1518" spans="18:50" ht="12" customHeight="1" x14ac:dyDescent="0.25">
      <c r="R1518" s="140"/>
      <c r="S1518" s="25"/>
      <c r="T1518" s="25"/>
      <c r="U1518" s="25"/>
      <c r="V1518" s="25"/>
      <c r="W1518" s="25"/>
      <c r="X1518" s="25"/>
      <c r="Y1518" s="25"/>
      <c r="Z1518" s="25"/>
      <c r="AA1518" s="25"/>
      <c r="AB1518" s="25"/>
      <c r="AC1518" s="25"/>
      <c r="AD1518" s="25"/>
      <c r="AP1518"/>
      <c r="AQ1518"/>
      <c r="AX1518"/>
    </row>
    <row r="1519" spans="18:50" ht="12" customHeight="1" x14ac:dyDescent="0.25">
      <c r="R1519" s="140"/>
      <c r="S1519" s="25"/>
      <c r="T1519" s="25"/>
      <c r="U1519" s="25"/>
      <c r="V1519" s="25"/>
      <c r="W1519" s="25"/>
      <c r="X1519" s="25"/>
      <c r="Y1519" s="25"/>
      <c r="Z1519" s="25"/>
      <c r="AA1519" s="25"/>
      <c r="AB1519" s="25"/>
      <c r="AC1519" s="25"/>
      <c r="AD1519" s="25"/>
      <c r="AP1519"/>
      <c r="AQ1519"/>
      <c r="AX1519"/>
    </row>
    <row r="1520" spans="18:50" ht="12" customHeight="1" x14ac:dyDescent="0.25">
      <c r="R1520" s="140"/>
      <c r="S1520" s="25"/>
      <c r="T1520" s="25"/>
      <c r="U1520" s="25"/>
      <c r="V1520" s="25"/>
      <c r="W1520" s="25"/>
      <c r="X1520" s="25"/>
      <c r="Y1520" s="25"/>
      <c r="Z1520" s="25"/>
      <c r="AA1520" s="25"/>
      <c r="AB1520" s="25"/>
      <c r="AC1520" s="25"/>
      <c r="AD1520" s="25"/>
      <c r="AP1520"/>
      <c r="AQ1520"/>
      <c r="AX1520"/>
    </row>
    <row r="1521" spans="18:50" ht="12" customHeight="1" x14ac:dyDescent="0.25">
      <c r="R1521" s="140"/>
      <c r="S1521" s="25"/>
      <c r="T1521" s="25"/>
      <c r="U1521" s="25"/>
      <c r="V1521" s="25"/>
      <c r="W1521" s="25"/>
      <c r="X1521" s="25"/>
      <c r="Y1521" s="25"/>
      <c r="Z1521" s="25"/>
      <c r="AA1521" s="25"/>
      <c r="AB1521" s="25"/>
      <c r="AC1521" s="25"/>
      <c r="AD1521" s="25"/>
      <c r="AP1521"/>
      <c r="AQ1521"/>
      <c r="AX1521"/>
    </row>
    <row r="1522" spans="18:50" ht="12" customHeight="1" x14ac:dyDescent="0.25">
      <c r="R1522" s="140"/>
      <c r="S1522" s="25"/>
      <c r="T1522" s="25"/>
      <c r="U1522" s="25"/>
      <c r="V1522" s="25"/>
      <c r="W1522" s="25"/>
      <c r="X1522" s="25"/>
      <c r="Y1522" s="25"/>
      <c r="Z1522" s="25"/>
      <c r="AA1522" s="25"/>
      <c r="AB1522" s="25"/>
      <c r="AC1522" s="25"/>
      <c r="AD1522" s="25"/>
      <c r="AP1522"/>
      <c r="AQ1522"/>
      <c r="AX1522"/>
    </row>
    <row r="1523" spans="18:50" ht="12" customHeight="1" x14ac:dyDescent="0.25">
      <c r="R1523" s="140"/>
      <c r="S1523" s="25"/>
      <c r="T1523" s="25"/>
      <c r="U1523" s="25"/>
      <c r="V1523" s="25"/>
      <c r="W1523" s="25"/>
      <c r="X1523" s="25"/>
      <c r="Y1523" s="25"/>
      <c r="Z1523" s="25"/>
      <c r="AA1523" s="25"/>
      <c r="AB1523" s="25"/>
      <c r="AC1523" s="25"/>
      <c r="AD1523" s="25"/>
      <c r="AP1523"/>
      <c r="AQ1523"/>
      <c r="AX1523"/>
    </row>
    <row r="1524" spans="18:50" ht="12" customHeight="1" x14ac:dyDescent="0.25">
      <c r="R1524" s="140"/>
      <c r="S1524" s="25"/>
      <c r="T1524" s="25"/>
      <c r="U1524" s="25"/>
      <c r="V1524" s="25"/>
      <c r="W1524" s="25"/>
      <c r="X1524" s="25"/>
      <c r="Y1524" s="25"/>
      <c r="Z1524" s="25"/>
      <c r="AA1524" s="25"/>
      <c r="AB1524" s="25"/>
      <c r="AC1524" s="25"/>
      <c r="AD1524" s="25"/>
      <c r="AP1524"/>
      <c r="AQ1524"/>
      <c r="AX1524"/>
    </row>
    <row r="1525" spans="18:50" ht="12" customHeight="1" x14ac:dyDescent="0.25">
      <c r="R1525" s="140"/>
      <c r="S1525" s="25"/>
      <c r="T1525" s="25"/>
      <c r="U1525" s="25"/>
      <c r="V1525" s="25"/>
      <c r="W1525" s="25"/>
      <c r="X1525" s="25"/>
      <c r="Y1525" s="25"/>
      <c r="Z1525" s="25"/>
      <c r="AA1525" s="25"/>
      <c r="AB1525" s="25"/>
      <c r="AC1525" s="25"/>
      <c r="AD1525" s="25"/>
      <c r="AP1525"/>
      <c r="AQ1525"/>
      <c r="AX1525"/>
    </row>
    <row r="1526" spans="18:50" ht="12" customHeight="1" x14ac:dyDescent="0.25">
      <c r="R1526" s="140"/>
      <c r="S1526" s="25"/>
      <c r="T1526" s="25"/>
      <c r="U1526" s="25"/>
      <c r="V1526" s="25"/>
      <c r="W1526" s="25"/>
      <c r="X1526" s="25"/>
      <c r="Y1526" s="25"/>
      <c r="Z1526" s="25"/>
      <c r="AA1526" s="25"/>
      <c r="AB1526" s="25"/>
      <c r="AC1526" s="25"/>
      <c r="AD1526" s="25"/>
      <c r="AP1526"/>
      <c r="AQ1526"/>
      <c r="AX1526"/>
    </row>
    <row r="1527" spans="18:50" ht="12" customHeight="1" x14ac:dyDescent="0.25">
      <c r="R1527" s="140"/>
      <c r="S1527" s="25"/>
      <c r="T1527" s="25"/>
      <c r="U1527" s="25"/>
      <c r="V1527" s="25"/>
      <c r="W1527" s="25"/>
      <c r="X1527" s="25"/>
      <c r="Y1527" s="25"/>
      <c r="Z1527" s="25"/>
      <c r="AA1527" s="25"/>
      <c r="AB1527" s="25"/>
      <c r="AC1527" s="25"/>
      <c r="AD1527" s="25"/>
      <c r="AP1527"/>
      <c r="AQ1527"/>
      <c r="AX1527"/>
    </row>
    <row r="1528" spans="18:50" ht="12" customHeight="1" x14ac:dyDescent="0.25">
      <c r="R1528" s="140"/>
      <c r="S1528" s="25"/>
      <c r="T1528" s="25"/>
      <c r="U1528" s="25"/>
      <c r="V1528" s="25"/>
      <c r="W1528" s="25"/>
      <c r="X1528" s="25"/>
      <c r="Y1528" s="25"/>
      <c r="Z1528" s="25"/>
      <c r="AA1528" s="25"/>
      <c r="AB1528" s="25"/>
      <c r="AC1528" s="25"/>
      <c r="AD1528" s="25"/>
      <c r="AP1528"/>
      <c r="AQ1528"/>
      <c r="AX1528"/>
    </row>
    <row r="1529" spans="18:50" ht="12" customHeight="1" x14ac:dyDescent="0.25">
      <c r="R1529" s="140"/>
      <c r="S1529" s="25"/>
      <c r="T1529" s="25"/>
      <c r="U1529" s="25"/>
      <c r="V1529" s="25"/>
      <c r="W1529" s="25"/>
      <c r="X1529" s="25"/>
      <c r="Y1529" s="25"/>
      <c r="Z1529" s="25"/>
      <c r="AA1529" s="25"/>
      <c r="AB1529" s="25"/>
      <c r="AC1529" s="25"/>
      <c r="AD1529" s="25"/>
      <c r="AP1529"/>
      <c r="AQ1529"/>
      <c r="AX1529"/>
    </row>
    <row r="1530" spans="18:50" ht="12" customHeight="1" x14ac:dyDescent="0.25">
      <c r="R1530" s="140"/>
      <c r="S1530" s="25"/>
      <c r="T1530" s="25"/>
      <c r="U1530" s="25"/>
      <c r="V1530" s="25"/>
      <c r="W1530" s="25"/>
      <c r="X1530" s="25"/>
      <c r="Y1530" s="25"/>
      <c r="Z1530" s="25"/>
      <c r="AA1530" s="25"/>
      <c r="AB1530" s="25"/>
      <c r="AC1530" s="25"/>
      <c r="AD1530" s="25"/>
      <c r="AP1530"/>
      <c r="AQ1530"/>
      <c r="AX1530"/>
    </row>
    <row r="1531" spans="18:50" ht="12" customHeight="1" x14ac:dyDescent="0.25">
      <c r="R1531" s="140"/>
      <c r="S1531" s="25"/>
      <c r="T1531" s="25"/>
      <c r="U1531" s="25"/>
      <c r="V1531" s="25"/>
      <c r="W1531" s="25"/>
      <c r="X1531" s="25"/>
      <c r="Y1531" s="25"/>
      <c r="Z1531" s="25"/>
      <c r="AA1531" s="25"/>
      <c r="AB1531" s="25"/>
      <c r="AC1531" s="25"/>
      <c r="AD1531" s="25"/>
      <c r="AP1531"/>
      <c r="AQ1531"/>
      <c r="AX1531"/>
    </row>
    <row r="1532" spans="18:50" ht="12" customHeight="1" x14ac:dyDescent="0.25">
      <c r="R1532" s="140"/>
      <c r="S1532" s="25"/>
      <c r="T1532" s="25"/>
      <c r="U1532" s="25"/>
      <c r="V1532" s="25"/>
      <c r="W1532" s="25"/>
      <c r="X1532" s="25"/>
      <c r="Y1532" s="25"/>
      <c r="Z1532" s="25"/>
      <c r="AA1532" s="25"/>
      <c r="AB1532" s="25"/>
      <c r="AC1532" s="25"/>
      <c r="AD1532" s="25"/>
      <c r="AP1532"/>
      <c r="AQ1532"/>
      <c r="AX1532"/>
    </row>
    <row r="1533" spans="18:50" ht="12" customHeight="1" x14ac:dyDescent="0.25">
      <c r="R1533" s="140"/>
      <c r="S1533" s="25"/>
      <c r="T1533" s="25"/>
      <c r="U1533" s="25"/>
      <c r="V1533" s="25"/>
      <c r="W1533" s="25"/>
      <c r="X1533" s="25"/>
      <c r="Y1533" s="25"/>
      <c r="Z1533" s="25"/>
      <c r="AA1533" s="25"/>
      <c r="AB1533" s="25"/>
      <c r="AC1533" s="25"/>
      <c r="AD1533" s="25"/>
      <c r="AP1533"/>
      <c r="AQ1533"/>
      <c r="AX1533"/>
    </row>
    <row r="1534" spans="18:50" ht="12" customHeight="1" x14ac:dyDescent="0.25">
      <c r="R1534" s="140"/>
      <c r="S1534" s="25"/>
      <c r="T1534" s="25"/>
      <c r="U1534" s="25"/>
      <c r="V1534" s="25"/>
      <c r="W1534" s="25"/>
      <c r="X1534" s="25"/>
      <c r="Y1534" s="25"/>
      <c r="Z1534" s="25"/>
      <c r="AA1534" s="25"/>
      <c r="AB1534" s="25"/>
      <c r="AC1534" s="25"/>
      <c r="AD1534" s="25"/>
      <c r="AP1534"/>
      <c r="AQ1534"/>
      <c r="AX1534"/>
    </row>
    <row r="1535" spans="18:50" ht="12" customHeight="1" x14ac:dyDescent="0.25">
      <c r="R1535" s="140"/>
      <c r="S1535" s="25"/>
      <c r="T1535" s="25"/>
      <c r="U1535" s="25"/>
      <c r="V1535" s="25"/>
      <c r="W1535" s="25"/>
      <c r="X1535" s="25"/>
      <c r="Y1535" s="25"/>
      <c r="Z1535" s="25"/>
      <c r="AA1535" s="25"/>
      <c r="AB1535" s="25"/>
      <c r="AC1535" s="25"/>
      <c r="AD1535" s="25"/>
      <c r="AP1535"/>
      <c r="AQ1535"/>
      <c r="AX1535"/>
    </row>
    <row r="1536" spans="18:50" ht="12" customHeight="1" x14ac:dyDescent="0.25">
      <c r="R1536" s="140"/>
      <c r="S1536" s="25"/>
      <c r="T1536" s="25"/>
      <c r="U1536" s="25"/>
      <c r="V1536" s="25"/>
      <c r="W1536" s="25"/>
      <c r="X1536" s="25"/>
      <c r="Y1536" s="25"/>
      <c r="Z1536" s="25"/>
      <c r="AA1536" s="25"/>
      <c r="AB1536" s="25"/>
      <c r="AC1536" s="25"/>
      <c r="AD1536" s="25"/>
      <c r="AP1536"/>
      <c r="AQ1536"/>
      <c r="AX1536"/>
    </row>
    <row r="1537" spans="18:50" ht="12" customHeight="1" x14ac:dyDescent="0.25">
      <c r="R1537" s="140"/>
      <c r="S1537" s="25"/>
      <c r="T1537" s="25"/>
      <c r="U1537" s="25"/>
      <c r="V1537" s="25"/>
      <c r="W1537" s="25"/>
      <c r="X1537" s="25"/>
      <c r="Y1537" s="25"/>
      <c r="Z1537" s="25"/>
      <c r="AA1537" s="25"/>
      <c r="AB1537" s="25"/>
      <c r="AC1537" s="25"/>
      <c r="AD1537" s="25"/>
      <c r="AP1537"/>
      <c r="AQ1537"/>
      <c r="AX1537"/>
    </row>
    <row r="1538" spans="18:50" ht="12" customHeight="1" x14ac:dyDescent="0.25">
      <c r="R1538" s="140"/>
      <c r="S1538" s="25"/>
      <c r="T1538" s="25"/>
      <c r="U1538" s="25"/>
      <c r="V1538" s="25"/>
      <c r="W1538" s="25"/>
      <c r="X1538" s="25"/>
      <c r="Y1538" s="25"/>
      <c r="Z1538" s="25"/>
      <c r="AA1538" s="25"/>
      <c r="AB1538" s="25"/>
      <c r="AC1538" s="25"/>
      <c r="AD1538" s="25"/>
      <c r="AP1538"/>
      <c r="AQ1538"/>
      <c r="AX1538"/>
    </row>
    <row r="1539" spans="18:50" ht="12" customHeight="1" x14ac:dyDescent="0.25">
      <c r="R1539" s="140"/>
      <c r="S1539" s="25"/>
      <c r="T1539" s="25"/>
      <c r="U1539" s="25"/>
      <c r="V1539" s="25"/>
      <c r="W1539" s="25"/>
      <c r="X1539" s="25"/>
      <c r="Y1539" s="25"/>
      <c r="Z1539" s="25"/>
      <c r="AA1539" s="25"/>
      <c r="AB1539" s="25"/>
      <c r="AC1539" s="25"/>
      <c r="AD1539" s="25"/>
      <c r="AP1539"/>
      <c r="AQ1539"/>
      <c r="AX1539"/>
    </row>
    <row r="1540" spans="18:50" ht="12" customHeight="1" x14ac:dyDescent="0.25">
      <c r="R1540" s="140"/>
      <c r="S1540" s="25"/>
      <c r="T1540" s="25"/>
      <c r="U1540" s="25"/>
      <c r="V1540" s="25"/>
      <c r="W1540" s="25"/>
      <c r="X1540" s="25"/>
      <c r="Y1540" s="25"/>
      <c r="Z1540" s="25"/>
      <c r="AA1540" s="25"/>
      <c r="AB1540" s="25"/>
      <c r="AC1540" s="25"/>
      <c r="AD1540" s="25"/>
      <c r="AP1540"/>
      <c r="AQ1540"/>
      <c r="AX1540"/>
    </row>
    <row r="1541" spans="18:50" ht="12" customHeight="1" x14ac:dyDescent="0.25">
      <c r="R1541" s="140"/>
      <c r="S1541" s="25"/>
      <c r="T1541" s="25"/>
      <c r="U1541" s="25"/>
      <c r="V1541" s="25"/>
      <c r="W1541" s="25"/>
      <c r="X1541" s="25"/>
      <c r="Y1541" s="25"/>
      <c r="Z1541" s="25"/>
      <c r="AA1541" s="25"/>
      <c r="AB1541" s="25"/>
      <c r="AC1541" s="25"/>
      <c r="AD1541" s="25"/>
      <c r="AP1541"/>
      <c r="AQ1541"/>
      <c r="AX1541"/>
    </row>
    <row r="1542" spans="18:50" ht="12" customHeight="1" x14ac:dyDescent="0.25">
      <c r="R1542" s="140"/>
      <c r="S1542" s="25"/>
      <c r="T1542" s="25"/>
      <c r="U1542" s="25"/>
      <c r="V1542" s="25"/>
      <c r="W1542" s="25"/>
      <c r="X1542" s="25"/>
      <c r="Y1542" s="25"/>
      <c r="Z1542" s="25"/>
      <c r="AA1542" s="25"/>
      <c r="AB1542" s="25"/>
      <c r="AC1542" s="25"/>
      <c r="AD1542" s="25"/>
      <c r="AP1542"/>
      <c r="AQ1542"/>
      <c r="AX1542"/>
    </row>
    <row r="1543" spans="18:50" ht="12" customHeight="1" x14ac:dyDescent="0.25">
      <c r="R1543" s="140"/>
      <c r="S1543" s="25"/>
      <c r="T1543" s="25"/>
      <c r="U1543" s="25"/>
      <c r="V1543" s="25"/>
      <c r="W1543" s="25"/>
      <c r="X1543" s="25"/>
      <c r="Y1543" s="25"/>
      <c r="Z1543" s="25"/>
      <c r="AA1543" s="25"/>
      <c r="AB1543" s="25"/>
      <c r="AC1543" s="25"/>
      <c r="AD1543" s="25"/>
      <c r="AP1543"/>
      <c r="AQ1543"/>
      <c r="AX1543"/>
    </row>
    <row r="1544" spans="18:50" ht="12" customHeight="1" x14ac:dyDescent="0.25">
      <c r="R1544" s="140"/>
      <c r="S1544" s="25"/>
      <c r="T1544" s="25"/>
      <c r="U1544" s="25"/>
      <c r="V1544" s="25"/>
      <c r="W1544" s="25"/>
      <c r="X1544" s="25"/>
      <c r="Y1544" s="25"/>
      <c r="Z1544" s="25"/>
      <c r="AA1544" s="25"/>
      <c r="AB1544" s="25"/>
      <c r="AC1544" s="25"/>
      <c r="AD1544" s="25"/>
      <c r="AP1544"/>
      <c r="AQ1544"/>
      <c r="AX1544"/>
    </row>
    <row r="1545" spans="18:50" ht="12" customHeight="1" x14ac:dyDescent="0.25">
      <c r="R1545" s="140"/>
      <c r="S1545" s="25"/>
      <c r="T1545" s="25"/>
      <c r="U1545" s="25"/>
      <c r="V1545" s="25"/>
      <c r="W1545" s="25"/>
      <c r="X1545" s="25"/>
      <c r="Y1545" s="25"/>
      <c r="Z1545" s="25"/>
      <c r="AA1545" s="25"/>
      <c r="AB1545" s="25"/>
      <c r="AC1545" s="25"/>
      <c r="AD1545" s="25"/>
      <c r="AP1545"/>
      <c r="AQ1545"/>
      <c r="AX1545"/>
    </row>
    <row r="1546" spans="18:50" ht="12" customHeight="1" x14ac:dyDescent="0.25">
      <c r="R1546" s="140"/>
      <c r="S1546" s="25"/>
      <c r="T1546" s="25"/>
      <c r="U1546" s="25"/>
      <c r="V1546" s="25"/>
      <c r="W1546" s="25"/>
      <c r="X1546" s="25"/>
      <c r="Y1546" s="25"/>
      <c r="Z1546" s="25"/>
      <c r="AA1546" s="25"/>
      <c r="AB1546" s="25"/>
      <c r="AC1546" s="25"/>
      <c r="AD1546" s="25"/>
      <c r="AP1546"/>
      <c r="AQ1546"/>
      <c r="AX1546"/>
    </row>
    <row r="1547" spans="18:50" ht="12" customHeight="1" x14ac:dyDescent="0.25">
      <c r="R1547" s="140"/>
      <c r="S1547" s="25"/>
      <c r="T1547" s="25"/>
      <c r="U1547" s="25"/>
      <c r="V1547" s="25"/>
      <c r="W1547" s="25"/>
      <c r="X1547" s="25"/>
      <c r="Y1547" s="25"/>
      <c r="Z1547" s="25"/>
      <c r="AA1547" s="25"/>
      <c r="AB1547" s="25"/>
      <c r="AC1547" s="25"/>
      <c r="AD1547" s="25"/>
      <c r="AP1547"/>
      <c r="AQ1547"/>
      <c r="AX1547"/>
    </row>
    <row r="1548" spans="18:50" ht="12" customHeight="1" x14ac:dyDescent="0.25">
      <c r="R1548" s="140"/>
      <c r="S1548" s="25"/>
      <c r="T1548" s="25"/>
      <c r="U1548" s="25"/>
      <c r="V1548" s="25"/>
      <c r="W1548" s="25"/>
      <c r="X1548" s="25"/>
      <c r="Y1548" s="25"/>
      <c r="Z1548" s="25"/>
      <c r="AA1548" s="25"/>
      <c r="AB1548" s="25"/>
      <c r="AC1548" s="25"/>
      <c r="AD1548" s="25"/>
      <c r="AP1548"/>
      <c r="AQ1548"/>
      <c r="AX1548"/>
    </row>
    <row r="1549" spans="18:50" ht="12" customHeight="1" x14ac:dyDescent="0.25">
      <c r="R1549" s="140"/>
      <c r="S1549" s="25"/>
      <c r="T1549" s="25"/>
      <c r="U1549" s="25"/>
      <c r="V1549" s="25"/>
      <c r="W1549" s="25"/>
      <c r="X1549" s="25"/>
      <c r="Y1549" s="25"/>
      <c r="Z1549" s="25"/>
      <c r="AA1549" s="25"/>
      <c r="AB1549" s="25"/>
      <c r="AC1549" s="25"/>
      <c r="AD1549" s="25"/>
      <c r="AP1549"/>
      <c r="AQ1549"/>
      <c r="AX1549"/>
    </row>
    <row r="1550" spans="18:50" ht="12" customHeight="1" x14ac:dyDescent="0.25">
      <c r="R1550" s="140"/>
      <c r="S1550" s="25"/>
      <c r="T1550" s="25"/>
      <c r="U1550" s="25"/>
      <c r="V1550" s="25"/>
      <c r="W1550" s="25"/>
      <c r="X1550" s="25"/>
      <c r="Y1550" s="25"/>
      <c r="Z1550" s="25"/>
      <c r="AA1550" s="25"/>
      <c r="AB1550" s="25"/>
      <c r="AC1550" s="25"/>
      <c r="AD1550" s="25"/>
      <c r="AP1550"/>
      <c r="AQ1550"/>
      <c r="AX1550"/>
    </row>
    <row r="1551" spans="18:50" ht="12" customHeight="1" x14ac:dyDescent="0.25">
      <c r="R1551" s="140"/>
      <c r="S1551" s="25"/>
      <c r="T1551" s="25"/>
      <c r="U1551" s="25"/>
      <c r="V1551" s="25"/>
      <c r="W1551" s="25"/>
      <c r="X1551" s="25"/>
      <c r="Y1551" s="25"/>
      <c r="Z1551" s="25"/>
      <c r="AA1551" s="25"/>
      <c r="AB1551" s="25"/>
      <c r="AC1551" s="25"/>
      <c r="AD1551" s="25"/>
      <c r="AP1551"/>
      <c r="AQ1551"/>
      <c r="AX1551"/>
    </row>
    <row r="1552" spans="18:50" ht="12" customHeight="1" x14ac:dyDescent="0.25">
      <c r="R1552" s="140"/>
      <c r="S1552" s="25"/>
      <c r="T1552" s="25"/>
      <c r="U1552" s="25"/>
      <c r="V1552" s="25"/>
      <c r="W1552" s="25"/>
      <c r="X1552" s="25"/>
      <c r="Y1552" s="25"/>
      <c r="Z1552" s="25"/>
      <c r="AA1552" s="25"/>
      <c r="AB1552" s="25"/>
      <c r="AC1552" s="25"/>
      <c r="AD1552" s="25"/>
      <c r="AP1552"/>
      <c r="AQ1552"/>
      <c r="AX1552"/>
    </row>
    <row r="1553" spans="18:50" ht="12" customHeight="1" x14ac:dyDescent="0.25">
      <c r="R1553" s="140"/>
      <c r="S1553" s="25"/>
      <c r="T1553" s="25"/>
      <c r="U1553" s="25"/>
      <c r="V1553" s="25"/>
      <c r="W1553" s="25"/>
      <c r="X1553" s="25"/>
      <c r="Y1553" s="25"/>
      <c r="Z1553" s="25"/>
      <c r="AA1553" s="25"/>
      <c r="AB1553" s="25"/>
      <c r="AC1553" s="25"/>
      <c r="AD1553" s="25"/>
      <c r="AP1553"/>
      <c r="AQ1553"/>
      <c r="AX1553"/>
    </row>
    <row r="1554" spans="18:50" ht="12" customHeight="1" x14ac:dyDescent="0.25">
      <c r="R1554" s="140"/>
      <c r="S1554" s="25"/>
      <c r="T1554" s="25"/>
      <c r="U1554" s="25"/>
      <c r="V1554" s="25"/>
      <c r="W1554" s="25"/>
      <c r="X1554" s="25"/>
      <c r="Y1554" s="25"/>
      <c r="Z1554" s="25"/>
      <c r="AA1554" s="25"/>
      <c r="AB1554" s="25"/>
      <c r="AC1554" s="25"/>
      <c r="AD1554" s="25"/>
      <c r="AP1554"/>
      <c r="AQ1554"/>
      <c r="AX1554"/>
    </row>
    <row r="1555" spans="18:50" ht="12" customHeight="1" x14ac:dyDescent="0.25">
      <c r="R1555" s="140"/>
      <c r="S1555" s="25"/>
      <c r="T1555" s="25"/>
      <c r="U1555" s="25"/>
      <c r="V1555" s="25"/>
      <c r="W1555" s="25"/>
      <c r="X1555" s="25"/>
      <c r="Y1555" s="25"/>
      <c r="Z1555" s="25"/>
      <c r="AA1555" s="25"/>
      <c r="AB1555" s="25"/>
      <c r="AC1555" s="25"/>
      <c r="AD1555" s="25"/>
      <c r="AP1555"/>
      <c r="AQ1555"/>
      <c r="AX1555"/>
    </row>
    <row r="1556" spans="18:50" ht="12" customHeight="1" x14ac:dyDescent="0.25">
      <c r="R1556" s="140"/>
      <c r="S1556" s="25"/>
      <c r="T1556" s="25"/>
      <c r="U1556" s="25"/>
      <c r="V1556" s="25"/>
      <c r="W1556" s="25"/>
      <c r="X1556" s="25"/>
      <c r="Y1556" s="25"/>
      <c r="Z1556" s="25"/>
      <c r="AA1556" s="25"/>
      <c r="AB1556" s="25"/>
      <c r="AC1556" s="25"/>
      <c r="AD1556" s="25"/>
      <c r="AP1556"/>
      <c r="AQ1556"/>
      <c r="AX1556"/>
    </row>
    <row r="1557" spans="18:50" ht="12" customHeight="1" x14ac:dyDescent="0.25">
      <c r="R1557" s="140"/>
      <c r="S1557" s="25"/>
      <c r="T1557" s="25"/>
      <c r="U1557" s="25"/>
      <c r="V1557" s="25"/>
      <c r="W1557" s="25"/>
      <c r="X1557" s="25"/>
      <c r="Y1557" s="25"/>
      <c r="Z1557" s="25"/>
      <c r="AA1557" s="25"/>
      <c r="AB1557" s="25"/>
      <c r="AC1557" s="25"/>
      <c r="AD1557" s="25"/>
      <c r="AP1557"/>
      <c r="AQ1557"/>
      <c r="AX1557"/>
    </row>
    <row r="1558" spans="18:50" ht="12" customHeight="1" x14ac:dyDescent="0.25">
      <c r="R1558" s="140"/>
      <c r="S1558" s="25"/>
      <c r="T1558" s="25"/>
      <c r="U1558" s="25"/>
      <c r="V1558" s="25"/>
      <c r="W1558" s="25"/>
      <c r="X1558" s="25"/>
      <c r="Y1558" s="25"/>
      <c r="Z1558" s="25"/>
      <c r="AA1558" s="25"/>
      <c r="AB1558" s="25"/>
      <c r="AC1558" s="25"/>
      <c r="AD1558" s="25"/>
      <c r="AP1558"/>
      <c r="AQ1558"/>
      <c r="AX1558"/>
    </row>
    <row r="1559" spans="18:50" ht="12" customHeight="1" x14ac:dyDescent="0.25">
      <c r="R1559" s="140"/>
      <c r="S1559" s="25"/>
      <c r="T1559" s="25"/>
      <c r="U1559" s="25"/>
      <c r="V1559" s="25"/>
      <c r="W1559" s="25"/>
      <c r="X1559" s="25"/>
      <c r="Y1559" s="25"/>
      <c r="Z1559" s="25"/>
      <c r="AA1559" s="25"/>
      <c r="AB1559" s="25"/>
      <c r="AC1559" s="25"/>
      <c r="AD1559" s="25"/>
      <c r="AP1559"/>
      <c r="AQ1559"/>
      <c r="AX1559"/>
    </row>
    <row r="1560" spans="18:50" ht="12" customHeight="1" x14ac:dyDescent="0.25">
      <c r="R1560" s="140"/>
      <c r="S1560" s="25"/>
      <c r="T1560" s="25"/>
      <c r="U1560" s="25"/>
      <c r="V1560" s="25"/>
      <c r="W1560" s="25"/>
      <c r="X1560" s="25"/>
      <c r="Y1560" s="25"/>
      <c r="Z1560" s="25"/>
      <c r="AA1560" s="25"/>
      <c r="AB1560" s="25"/>
      <c r="AC1560" s="25"/>
      <c r="AD1560" s="25"/>
      <c r="AP1560"/>
      <c r="AQ1560"/>
      <c r="AX1560"/>
    </row>
    <row r="1561" spans="18:50" ht="12" customHeight="1" x14ac:dyDescent="0.25">
      <c r="R1561" s="140"/>
      <c r="S1561" s="25"/>
      <c r="T1561" s="25"/>
      <c r="U1561" s="25"/>
      <c r="V1561" s="25"/>
      <c r="W1561" s="25"/>
      <c r="X1561" s="25"/>
      <c r="Y1561" s="25"/>
      <c r="Z1561" s="25"/>
      <c r="AA1561" s="25"/>
      <c r="AB1561" s="25"/>
      <c r="AC1561" s="25"/>
      <c r="AD1561" s="25"/>
      <c r="AP1561"/>
      <c r="AQ1561"/>
      <c r="AX1561"/>
    </row>
    <row r="1562" spans="18:50" ht="12" customHeight="1" x14ac:dyDescent="0.25">
      <c r="R1562" s="140"/>
      <c r="S1562" s="25"/>
      <c r="T1562" s="25"/>
      <c r="U1562" s="25"/>
      <c r="V1562" s="25"/>
      <c r="W1562" s="25"/>
      <c r="X1562" s="25"/>
      <c r="Y1562" s="25"/>
      <c r="Z1562" s="25"/>
      <c r="AA1562" s="25"/>
      <c r="AB1562" s="25"/>
      <c r="AC1562" s="25"/>
      <c r="AD1562" s="25"/>
      <c r="AP1562"/>
      <c r="AQ1562"/>
      <c r="AX1562"/>
    </row>
    <row r="1563" spans="18:50" ht="12" customHeight="1" x14ac:dyDescent="0.25">
      <c r="R1563" s="140"/>
      <c r="S1563" s="25"/>
      <c r="T1563" s="25"/>
      <c r="U1563" s="25"/>
      <c r="V1563" s="25"/>
      <c r="W1563" s="25"/>
      <c r="X1563" s="25"/>
      <c r="Y1563" s="25"/>
      <c r="Z1563" s="25"/>
      <c r="AA1563" s="25"/>
      <c r="AB1563" s="25"/>
      <c r="AC1563" s="25"/>
      <c r="AD1563" s="25"/>
      <c r="AP1563"/>
      <c r="AQ1563"/>
      <c r="AX1563"/>
    </row>
    <row r="1564" spans="18:50" ht="12" customHeight="1" x14ac:dyDescent="0.25">
      <c r="R1564" s="140"/>
      <c r="S1564" s="25"/>
      <c r="T1564" s="25"/>
      <c r="U1564" s="25"/>
      <c r="V1564" s="25"/>
      <c r="W1564" s="25"/>
      <c r="X1564" s="25"/>
      <c r="Y1564" s="25"/>
      <c r="Z1564" s="25"/>
      <c r="AA1564" s="25"/>
      <c r="AB1564" s="25"/>
      <c r="AC1564" s="25"/>
      <c r="AD1564" s="25"/>
      <c r="AP1564"/>
      <c r="AQ1564"/>
      <c r="AX1564"/>
    </row>
    <row r="1565" spans="18:50" ht="12" customHeight="1" x14ac:dyDescent="0.25">
      <c r="R1565" s="140"/>
      <c r="S1565" s="25"/>
      <c r="T1565" s="25"/>
      <c r="U1565" s="25"/>
      <c r="V1565" s="25"/>
      <c r="W1565" s="25"/>
      <c r="X1565" s="25"/>
      <c r="Y1565" s="25"/>
      <c r="Z1565" s="25"/>
      <c r="AA1565" s="25"/>
      <c r="AB1565" s="25"/>
      <c r="AC1565" s="25"/>
      <c r="AD1565" s="25"/>
      <c r="AP1565"/>
      <c r="AQ1565"/>
      <c r="AX1565"/>
    </row>
    <row r="1566" spans="18:50" ht="12" customHeight="1" x14ac:dyDescent="0.25">
      <c r="R1566" s="140"/>
      <c r="S1566" s="25"/>
      <c r="T1566" s="25"/>
      <c r="U1566" s="25"/>
      <c r="V1566" s="25"/>
      <c r="W1566" s="25"/>
      <c r="X1566" s="25"/>
      <c r="Y1566" s="25"/>
      <c r="Z1566" s="25"/>
      <c r="AA1566" s="25"/>
      <c r="AB1566" s="25"/>
      <c r="AC1566" s="25"/>
      <c r="AD1566" s="25"/>
      <c r="AP1566"/>
      <c r="AQ1566"/>
      <c r="AX1566"/>
    </row>
    <row r="1567" spans="18:50" ht="12" customHeight="1" x14ac:dyDescent="0.25">
      <c r="R1567" s="140"/>
      <c r="S1567" s="25"/>
      <c r="T1567" s="25"/>
      <c r="U1567" s="25"/>
      <c r="V1567" s="25"/>
      <c r="W1567" s="25"/>
      <c r="X1567" s="25"/>
      <c r="Y1567" s="25"/>
      <c r="Z1567" s="25"/>
      <c r="AA1567" s="25"/>
      <c r="AB1567" s="25"/>
      <c r="AC1567" s="25"/>
      <c r="AD1567" s="25"/>
      <c r="AP1567"/>
      <c r="AQ1567"/>
      <c r="AX1567"/>
    </row>
    <row r="1568" spans="18:50" ht="12" customHeight="1" x14ac:dyDescent="0.25">
      <c r="R1568" s="140"/>
      <c r="S1568" s="25"/>
      <c r="T1568" s="25"/>
      <c r="U1568" s="25"/>
      <c r="V1568" s="25"/>
      <c r="W1568" s="25"/>
      <c r="X1568" s="25"/>
      <c r="Y1568" s="25"/>
      <c r="Z1568" s="25"/>
      <c r="AA1568" s="25"/>
      <c r="AB1568" s="25"/>
      <c r="AC1568" s="25"/>
      <c r="AD1568" s="25"/>
      <c r="AP1568"/>
      <c r="AQ1568"/>
      <c r="AX1568"/>
    </row>
    <row r="1569" spans="18:50" ht="12" customHeight="1" x14ac:dyDescent="0.25">
      <c r="R1569" s="140"/>
      <c r="S1569" s="25"/>
      <c r="T1569" s="25"/>
      <c r="U1569" s="25"/>
      <c r="V1569" s="25"/>
      <c r="W1569" s="25"/>
      <c r="X1569" s="25"/>
      <c r="Y1569" s="25"/>
      <c r="Z1569" s="25"/>
      <c r="AA1569" s="25"/>
      <c r="AB1569" s="25"/>
      <c r="AC1569" s="25"/>
      <c r="AD1569" s="25"/>
      <c r="AP1569"/>
      <c r="AQ1569"/>
      <c r="AX1569"/>
    </row>
    <row r="1570" spans="18:50" ht="12" customHeight="1" x14ac:dyDescent="0.25">
      <c r="R1570" s="140"/>
      <c r="S1570" s="25"/>
      <c r="T1570" s="25"/>
      <c r="U1570" s="25"/>
      <c r="V1570" s="25"/>
      <c r="W1570" s="25"/>
      <c r="X1570" s="25"/>
      <c r="Y1570" s="25"/>
      <c r="Z1570" s="25"/>
      <c r="AA1570" s="25"/>
      <c r="AB1570" s="25"/>
      <c r="AC1570" s="25"/>
      <c r="AD1570" s="25"/>
      <c r="AP1570"/>
      <c r="AQ1570"/>
      <c r="AX1570"/>
    </row>
    <row r="1571" spans="18:50" ht="12" customHeight="1" x14ac:dyDescent="0.25">
      <c r="R1571" s="140"/>
      <c r="S1571" s="25"/>
      <c r="T1571" s="25"/>
      <c r="U1571" s="25"/>
      <c r="V1571" s="25"/>
      <c r="W1571" s="25"/>
      <c r="X1571" s="25"/>
      <c r="Y1571" s="25"/>
      <c r="Z1571" s="25"/>
      <c r="AA1571" s="25"/>
      <c r="AB1571" s="25"/>
      <c r="AC1571" s="25"/>
      <c r="AD1571" s="25"/>
      <c r="AP1571"/>
      <c r="AQ1571"/>
      <c r="AX1571"/>
    </row>
    <row r="1572" spans="18:50" ht="12" customHeight="1" x14ac:dyDescent="0.25">
      <c r="R1572" s="140"/>
      <c r="S1572" s="25"/>
      <c r="T1572" s="25"/>
      <c r="U1572" s="25"/>
      <c r="V1572" s="25"/>
      <c r="W1572" s="25"/>
      <c r="X1572" s="25"/>
      <c r="Y1572" s="25"/>
      <c r="Z1572" s="25"/>
      <c r="AA1572" s="25"/>
      <c r="AB1572" s="25"/>
      <c r="AC1572" s="25"/>
      <c r="AD1572" s="25"/>
      <c r="AP1572"/>
      <c r="AQ1572"/>
      <c r="AX1572"/>
    </row>
    <row r="1573" spans="18:50" ht="12" customHeight="1" x14ac:dyDescent="0.25">
      <c r="R1573" s="140"/>
      <c r="S1573" s="25"/>
      <c r="T1573" s="25"/>
      <c r="U1573" s="25"/>
      <c r="V1573" s="25"/>
      <c r="W1573" s="25"/>
      <c r="X1573" s="25"/>
      <c r="Y1573" s="25"/>
      <c r="Z1573" s="25"/>
      <c r="AA1573" s="25"/>
      <c r="AB1573" s="25"/>
      <c r="AC1573" s="25"/>
      <c r="AD1573" s="25"/>
      <c r="AP1573"/>
      <c r="AQ1573"/>
      <c r="AX1573"/>
    </row>
    <row r="1574" spans="18:50" ht="12" customHeight="1" x14ac:dyDescent="0.25">
      <c r="R1574" s="140"/>
      <c r="S1574" s="25"/>
      <c r="T1574" s="25"/>
      <c r="U1574" s="25"/>
      <c r="V1574" s="25"/>
      <c r="W1574" s="25"/>
      <c r="X1574" s="25"/>
      <c r="Y1574" s="25"/>
      <c r="Z1574" s="25"/>
      <c r="AA1574" s="25"/>
      <c r="AB1574" s="25"/>
      <c r="AC1574" s="25"/>
      <c r="AD1574" s="25"/>
      <c r="AP1574"/>
      <c r="AQ1574"/>
      <c r="AX1574"/>
    </row>
    <row r="1575" spans="18:50" ht="12" customHeight="1" x14ac:dyDescent="0.25">
      <c r="R1575" s="140"/>
      <c r="S1575" s="25"/>
      <c r="T1575" s="25"/>
      <c r="U1575" s="25"/>
      <c r="V1575" s="25"/>
      <c r="W1575" s="25"/>
      <c r="X1575" s="25"/>
      <c r="Y1575" s="25"/>
      <c r="Z1575" s="25"/>
      <c r="AA1575" s="25"/>
      <c r="AB1575" s="25"/>
      <c r="AC1575" s="25"/>
      <c r="AD1575" s="25"/>
      <c r="AP1575"/>
      <c r="AQ1575"/>
      <c r="AX1575"/>
    </row>
    <row r="1576" spans="18:50" ht="12" customHeight="1" x14ac:dyDescent="0.25">
      <c r="R1576" s="140"/>
      <c r="S1576" s="25"/>
      <c r="T1576" s="25"/>
      <c r="U1576" s="25"/>
      <c r="V1576" s="25"/>
      <c r="W1576" s="25"/>
      <c r="X1576" s="25"/>
      <c r="Y1576" s="25"/>
      <c r="Z1576" s="25"/>
      <c r="AA1576" s="25"/>
      <c r="AB1576" s="25"/>
      <c r="AC1576" s="25"/>
      <c r="AD1576" s="25"/>
      <c r="AP1576"/>
      <c r="AQ1576"/>
      <c r="AX1576"/>
    </row>
    <row r="1577" spans="18:50" ht="12" customHeight="1" x14ac:dyDescent="0.25">
      <c r="R1577" s="140"/>
      <c r="S1577" s="25"/>
      <c r="T1577" s="25"/>
      <c r="U1577" s="25"/>
      <c r="V1577" s="25"/>
      <c r="W1577" s="25"/>
      <c r="X1577" s="25"/>
      <c r="Y1577" s="25"/>
      <c r="Z1577" s="25"/>
      <c r="AA1577" s="25"/>
      <c r="AB1577" s="25"/>
      <c r="AC1577" s="25"/>
      <c r="AD1577" s="25"/>
      <c r="AP1577"/>
      <c r="AQ1577"/>
      <c r="AX1577"/>
    </row>
    <row r="1578" spans="18:50" ht="12" customHeight="1" x14ac:dyDescent="0.25">
      <c r="R1578" s="140"/>
      <c r="S1578" s="25"/>
      <c r="T1578" s="25"/>
      <c r="U1578" s="25"/>
      <c r="V1578" s="25"/>
      <c r="W1578" s="25"/>
      <c r="X1578" s="25"/>
      <c r="Y1578" s="25"/>
      <c r="Z1578" s="25"/>
      <c r="AA1578" s="25"/>
      <c r="AB1578" s="25"/>
      <c r="AC1578" s="25"/>
      <c r="AD1578" s="25"/>
      <c r="AP1578"/>
      <c r="AQ1578"/>
      <c r="AX1578"/>
    </row>
    <row r="1579" spans="18:50" ht="12" customHeight="1" x14ac:dyDescent="0.25">
      <c r="R1579" s="140"/>
      <c r="S1579" s="25"/>
      <c r="T1579" s="25"/>
      <c r="U1579" s="25"/>
      <c r="V1579" s="25"/>
      <c r="W1579" s="25"/>
      <c r="X1579" s="25"/>
      <c r="Y1579" s="25"/>
      <c r="Z1579" s="25"/>
      <c r="AA1579" s="25"/>
      <c r="AB1579" s="25"/>
      <c r="AC1579" s="25"/>
      <c r="AD1579" s="25"/>
      <c r="AP1579"/>
      <c r="AQ1579"/>
      <c r="AX1579"/>
    </row>
    <row r="1580" spans="18:50" ht="12" customHeight="1" x14ac:dyDescent="0.25">
      <c r="R1580" s="140"/>
      <c r="S1580" s="25"/>
      <c r="T1580" s="25"/>
      <c r="U1580" s="25"/>
      <c r="V1580" s="25"/>
      <c r="W1580" s="25"/>
      <c r="X1580" s="25"/>
      <c r="Y1580" s="25"/>
      <c r="Z1580" s="25"/>
      <c r="AA1580" s="25"/>
      <c r="AB1580" s="25"/>
      <c r="AC1580" s="25"/>
      <c r="AD1580" s="25"/>
      <c r="AP1580"/>
      <c r="AQ1580"/>
      <c r="AX1580"/>
    </row>
    <row r="1581" spans="18:50" ht="12" customHeight="1" x14ac:dyDescent="0.25">
      <c r="R1581" s="140"/>
      <c r="S1581" s="25"/>
      <c r="T1581" s="25"/>
      <c r="U1581" s="25"/>
      <c r="V1581" s="25"/>
      <c r="W1581" s="25"/>
      <c r="X1581" s="25"/>
      <c r="Y1581" s="25"/>
      <c r="Z1581" s="25"/>
      <c r="AA1581" s="25"/>
      <c r="AB1581" s="25"/>
      <c r="AC1581" s="25"/>
      <c r="AD1581" s="25"/>
      <c r="AP1581"/>
      <c r="AQ1581"/>
      <c r="AX1581"/>
    </row>
    <row r="1582" spans="18:50" ht="12" customHeight="1" x14ac:dyDescent="0.25">
      <c r="R1582" s="140"/>
      <c r="S1582" s="25"/>
      <c r="T1582" s="25"/>
      <c r="U1582" s="25"/>
      <c r="V1582" s="25"/>
      <c r="W1582" s="25"/>
      <c r="X1582" s="25"/>
      <c r="Y1582" s="25"/>
      <c r="Z1582" s="25"/>
      <c r="AA1582" s="25"/>
      <c r="AB1582" s="25"/>
      <c r="AC1582" s="25"/>
      <c r="AD1582" s="25"/>
      <c r="AP1582"/>
      <c r="AQ1582"/>
      <c r="AX1582"/>
    </row>
    <row r="1583" spans="18:50" ht="12" customHeight="1" x14ac:dyDescent="0.25">
      <c r="R1583" s="140"/>
      <c r="S1583" s="25"/>
      <c r="T1583" s="25"/>
      <c r="U1583" s="25"/>
      <c r="V1583" s="25"/>
      <c r="W1583" s="25"/>
      <c r="X1583" s="25"/>
      <c r="Y1583" s="25"/>
      <c r="Z1583" s="25"/>
      <c r="AA1583" s="25"/>
      <c r="AB1583" s="25"/>
      <c r="AC1583" s="25"/>
      <c r="AD1583" s="25"/>
      <c r="AP1583"/>
      <c r="AQ1583"/>
      <c r="AX1583"/>
    </row>
    <row r="1584" spans="18:50" ht="12" customHeight="1" x14ac:dyDescent="0.25">
      <c r="R1584" s="140"/>
      <c r="S1584" s="25"/>
      <c r="T1584" s="25"/>
      <c r="U1584" s="25"/>
      <c r="V1584" s="25"/>
      <c r="W1584" s="25"/>
      <c r="X1584" s="25"/>
      <c r="Y1584" s="25"/>
      <c r="Z1584" s="25"/>
      <c r="AA1584" s="25"/>
      <c r="AB1584" s="25"/>
      <c r="AC1584" s="25"/>
      <c r="AD1584" s="25"/>
      <c r="AP1584"/>
      <c r="AQ1584"/>
      <c r="AX1584"/>
    </row>
    <row r="1585" spans="18:50" ht="12" customHeight="1" x14ac:dyDescent="0.25">
      <c r="R1585" s="140"/>
      <c r="S1585" s="25"/>
      <c r="T1585" s="25"/>
      <c r="U1585" s="25"/>
      <c r="V1585" s="25"/>
      <c r="W1585" s="25"/>
      <c r="X1585" s="25"/>
      <c r="Y1585" s="25"/>
      <c r="Z1585" s="25"/>
      <c r="AA1585" s="25"/>
      <c r="AB1585" s="25"/>
      <c r="AC1585" s="25"/>
      <c r="AD1585" s="25"/>
      <c r="AP1585"/>
      <c r="AQ1585"/>
      <c r="AX1585"/>
    </row>
    <row r="1586" spans="18:50" ht="12" customHeight="1" x14ac:dyDescent="0.25">
      <c r="R1586" s="140"/>
      <c r="S1586" s="25"/>
      <c r="T1586" s="25"/>
      <c r="U1586" s="25"/>
      <c r="V1586" s="25"/>
      <c r="W1586" s="25"/>
      <c r="X1586" s="25"/>
      <c r="Y1586" s="25"/>
      <c r="Z1586" s="25"/>
      <c r="AA1586" s="25"/>
      <c r="AB1586" s="25"/>
      <c r="AC1586" s="25"/>
      <c r="AD1586" s="25"/>
      <c r="AP1586"/>
      <c r="AQ1586"/>
      <c r="AX1586"/>
    </row>
    <row r="1587" spans="18:50" ht="12" customHeight="1" x14ac:dyDescent="0.25">
      <c r="R1587" s="140"/>
      <c r="S1587" s="25"/>
      <c r="T1587" s="25"/>
      <c r="U1587" s="25"/>
      <c r="V1587" s="25"/>
      <c r="W1587" s="25"/>
      <c r="X1587" s="25"/>
      <c r="Y1587" s="25"/>
      <c r="Z1587" s="25"/>
      <c r="AA1587" s="25"/>
      <c r="AB1587" s="25"/>
      <c r="AC1587" s="25"/>
      <c r="AD1587" s="25"/>
      <c r="AP1587"/>
      <c r="AQ1587"/>
      <c r="AX1587"/>
    </row>
    <row r="1588" spans="18:50" ht="12" customHeight="1" x14ac:dyDescent="0.25">
      <c r="R1588" s="140"/>
      <c r="S1588" s="25"/>
      <c r="T1588" s="25"/>
      <c r="U1588" s="25"/>
      <c r="V1588" s="25"/>
      <c r="W1588" s="25"/>
      <c r="X1588" s="25"/>
      <c r="Y1588" s="25"/>
      <c r="Z1588" s="25"/>
      <c r="AA1588" s="25"/>
      <c r="AB1588" s="25"/>
      <c r="AC1588" s="25"/>
      <c r="AD1588" s="25"/>
      <c r="AP1588"/>
      <c r="AQ1588"/>
      <c r="AX1588"/>
    </row>
    <row r="1589" spans="18:50" ht="12" customHeight="1" x14ac:dyDescent="0.25">
      <c r="R1589" s="140"/>
      <c r="S1589" s="25"/>
      <c r="T1589" s="25"/>
      <c r="U1589" s="25"/>
      <c r="V1589" s="25"/>
      <c r="W1589" s="25"/>
      <c r="X1589" s="25"/>
      <c r="Y1589" s="25"/>
      <c r="Z1589" s="25"/>
      <c r="AA1589" s="25"/>
      <c r="AB1589" s="25"/>
      <c r="AC1589" s="25"/>
      <c r="AD1589" s="25"/>
      <c r="AP1589"/>
      <c r="AQ1589"/>
      <c r="AX1589"/>
    </row>
    <row r="1590" spans="18:50" ht="12" customHeight="1" x14ac:dyDescent="0.25">
      <c r="R1590" s="140"/>
      <c r="S1590" s="25"/>
      <c r="T1590" s="25"/>
      <c r="U1590" s="25"/>
      <c r="V1590" s="25"/>
      <c r="W1590" s="25"/>
      <c r="X1590" s="25"/>
      <c r="Y1590" s="25"/>
      <c r="Z1590" s="25"/>
      <c r="AA1590" s="25"/>
      <c r="AB1590" s="25"/>
      <c r="AC1590" s="25"/>
      <c r="AD1590" s="25"/>
      <c r="AP1590"/>
      <c r="AQ1590"/>
      <c r="AX1590"/>
    </row>
    <row r="1591" spans="18:50" ht="12" customHeight="1" x14ac:dyDescent="0.25">
      <c r="R1591" s="140"/>
      <c r="S1591" s="25"/>
      <c r="T1591" s="25"/>
      <c r="U1591" s="25"/>
      <c r="V1591" s="25"/>
      <c r="W1591" s="25"/>
      <c r="X1591" s="25"/>
      <c r="Y1591" s="25"/>
      <c r="Z1591" s="25"/>
      <c r="AA1591" s="25"/>
      <c r="AB1591" s="25"/>
      <c r="AC1591" s="25"/>
      <c r="AD1591" s="25"/>
      <c r="AP1591"/>
      <c r="AQ1591"/>
      <c r="AX1591"/>
    </row>
    <row r="1592" spans="18:50" ht="12" customHeight="1" x14ac:dyDescent="0.25">
      <c r="R1592" s="140"/>
      <c r="S1592" s="25"/>
      <c r="T1592" s="25"/>
      <c r="U1592" s="25"/>
      <c r="V1592" s="25"/>
      <c r="W1592" s="25"/>
      <c r="X1592" s="25"/>
      <c r="Y1592" s="25"/>
      <c r="Z1592" s="25"/>
      <c r="AA1592" s="25"/>
      <c r="AB1592" s="25"/>
      <c r="AC1592" s="25"/>
      <c r="AD1592" s="25"/>
      <c r="AP1592"/>
      <c r="AQ1592"/>
      <c r="AX1592"/>
    </row>
    <row r="1593" spans="18:50" ht="12" customHeight="1" x14ac:dyDescent="0.25">
      <c r="R1593" s="140"/>
      <c r="S1593" s="25"/>
      <c r="T1593" s="25"/>
      <c r="U1593" s="25"/>
      <c r="V1593" s="25"/>
      <c r="W1593" s="25"/>
      <c r="X1593" s="25"/>
      <c r="Y1593" s="25"/>
      <c r="Z1593" s="25"/>
      <c r="AA1593" s="25"/>
      <c r="AB1593" s="25"/>
      <c r="AC1593" s="25"/>
      <c r="AD1593" s="25"/>
      <c r="AP1593"/>
      <c r="AQ1593"/>
      <c r="AX1593"/>
    </row>
    <row r="1594" spans="18:50" ht="12" customHeight="1" x14ac:dyDescent="0.25">
      <c r="R1594" s="140"/>
      <c r="S1594" s="25"/>
      <c r="T1594" s="25"/>
      <c r="U1594" s="25"/>
      <c r="V1594" s="25"/>
      <c r="W1594" s="25"/>
      <c r="X1594" s="25"/>
      <c r="Y1594" s="25"/>
      <c r="Z1594" s="25"/>
      <c r="AA1594" s="25"/>
      <c r="AB1594" s="25"/>
      <c r="AC1594" s="25"/>
      <c r="AD1594" s="25"/>
      <c r="AP1594"/>
      <c r="AQ1594"/>
      <c r="AX1594"/>
    </row>
    <row r="1595" spans="18:50" ht="12" customHeight="1" x14ac:dyDescent="0.25">
      <c r="R1595" s="140"/>
      <c r="S1595" s="25"/>
      <c r="T1595" s="25"/>
      <c r="U1595" s="25"/>
      <c r="V1595" s="25"/>
      <c r="W1595" s="25"/>
      <c r="X1595" s="25"/>
      <c r="Y1595" s="25"/>
      <c r="Z1595" s="25"/>
      <c r="AA1595" s="25"/>
      <c r="AB1595" s="25"/>
      <c r="AC1595" s="25"/>
      <c r="AD1595" s="25"/>
      <c r="AP1595"/>
      <c r="AQ1595"/>
      <c r="AX1595"/>
    </row>
    <row r="1596" spans="18:50" ht="12" customHeight="1" x14ac:dyDescent="0.25">
      <c r="R1596" s="140"/>
      <c r="S1596" s="25"/>
      <c r="T1596" s="25"/>
      <c r="U1596" s="25"/>
      <c r="V1596" s="25"/>
      <c r="W1596" s="25"/>
      <c r="X1596" s="25"/>
      <c r="Y1596" s="25"/>
      <c r="Z1596" s="25"/>
      <c r="AA1596" s="25"/>
      <c r="AB1596" s="25"/>
      <c r="AC1596" s="25"/>
      <c r="AD1596" s="25"/>
      <c r="AP1596"/>
      <c r="AQ1596"/>
      <c r="AX1596"/>
    </row>
    <row r="1597" spans="18:50" ht="12" customHeight="1" x14ac:dyDescent="0.25">
      <c r="R1597" s="140"/>
      <c r="S1597" s="25"/>
      <c r="T1597" s="25"/>
      <c r="U1597" s="25"/>
      <c r="V1597" s="25"/>
      <c r="W1597" s="25"/>
      <c r="X1597" s="25"/>
      <c r="Y1597" s="25"/>
      <c r="Z1597" s="25"/>
      <c r="AA1597" s="25"/>
      <c r="AB1597" s="25"/>
      <c r="AC1597" s="25"/>
      <c r="AD1597" s="25"/>
      <c r="AP1597"/>
      <c r="AQ1597"/>
      <c r="AX1597"/>
    </row>
    <row r="1598" spans="18:50" ht="12" customHeight="1" x14ac:dyDescent="0.25">
      <c r="R1598" s="140"/>
      <c r="S1598" s="25"/>
      <c r="T1598" s="25"/>
      <c r="U1598" s="25"/>
      <c r="V1598" s="25"/>
      <c r="W1598" s="25"/>
      <c r="X1598" s="25"/>
      <c r="Y1598" s="25"/>
      <c r="Z1598" s="25"/>
      <c r="AA1598" s="25"/>
      <c r="AB1598" s="25"/>
      <c r="AC1598" s="25"/>
      <c r="AD1598" s="25"/>
      <c r="AP1598"/>
      <c r="AQ1598"/>
      <c r="AX1598"/>
    </row>
    <row r="1599" spans="18:50" ht="12" customHeight="1" x14ac:dyDescent="0.25">
      <c r="R1599" s="140"/>
      <c r="S1599" s="25"/>
      <c r="T1599" s="25"/>
      <c r="U1599" s="25"/>
      <c r="V1599" s="25"/>
      <c r="W1599" s="25"/>
      <c r="X1599" s="25"/>
      <c r="Y1599" s="25"/>
      <c r="Z1599" s="25"/>
      <c r="AA1599" s="25"/>
      <c r="AB1599" s="25"/>
      <c r="AC1599" s="25"/>
      <c r="AD1599" s="25"/>
      <c r="AP1599"/>
      <c r="AQ1599"/>
      <c r="AX1599"/>
    </row>
    <row r="1600" spans="18:50" ht="12" customHeight="1" x14ac:dyDescent="0.25">
      <c r="R1600" s="140"/>
      <c r="S1600" s="25"/>
      <c r="T1600" s="25"/>
      <c r="U1600" s="25"/>
      <c r="V1600" s="25"/>
      <c r="W1600" s="25"/>
      <c r="X1600" s="25"/>
      <c r="Y1600" s="25"/>
      <c r="Z1600" s="25"/>
      <c r="AA1600" s="25"/>
      <c r="AB1600" s="25"/>
      <c r="AC1600" s="25"/>
      <c r="AD1600" s="25"/>
      <c r="AP1600"/>
      <c r="AQ1600"/>
      <c r="AX1600"/>
    </row>
    <row r="1601" spans="18:50" ht="12" customHeight="1" x14ac:dyDescent="0.25">
      <c r="R1601" s="140"/>
      <c r="S1601" s="25"/>
      <c r="T1601" s="25"/>
      <c r="U1601" s="25"/>
      <c r="V1601" s="25"/>
      <c r="W1601" s="25"/>
      <c r="X1601" s="25"/>
      <c r="Y1601" s="25"/>
      <c r="Z1601" s="25"/>
      <c r="AA1601" s="25"/>
      <c r="AB1601" s="25"/>
      <c r="AC1601" s="25"/>
      <c r="AD1601" s="25"/>
      <c r="AP1601"/>
      <c r="AQ1601"/>
      <c r="AX1601"/>
    </row>
    <row r="1602" spans="18:50" ht="12" customHeight="1" x14ac:dyDescent="0.25">
      <c r="R1602" s="140"/>
      <c r="S1602" s="25"/>
      <c r="T1602" s="25"/>
      <c r="U1602" s="25"/>
      <c r="V1602" s="25"/>
      <c r="W1602" s="25"/>
      <c r="X1602" s="25"/>
      <c r="Y1602" s="25"/>
      <c r="Z1602" s="25"/>
      <c r="AA1602" s="25"/>
      <c r="AB1602" s="25"/>
      <c r="AC1602" s="25"/>
      <c r="AD1602" s="25"/>
      <c r="AP1602"/>
      <c r="AQ1602"/>
      <c r="AX1602"/>
    </row>
    <row r="1603" spans="18:50" ht="12" customHeight="1" x14ac:dyDescent="0.25">
      <c r="R1603" s="140"/>
      <c r="S1603" s="25"/>
      <c r="T1603" s="25"/>
      <c r="U1603" s="25"/>
      <c r="V1603" s="25"/>
      <c r="W1603" s="25"/>
      <c r="X1603" s="25"/>
      <c r="Y1603" s="25"/>
      <c r="Z1603" s="25"/>
      <c r="AA1603" s="25"/>
      <c r="AB1603" s="25"/>
      <c r="AC1603" s="25"/>
      <c r="AD1603" s="25"/>
      <c r="AP1603"/>
      <c r="AQ1603"/>
      <c r="AX1603"/>
    </row>
    <row r="1604" spans="18:50" ht="12" customHeight="1" x14ac:dyDescent="0.25">
      <c r="R1604" s="140"/>
      <c r="S1604" s="25"/>
      <c r="T1604" s="25"/>
      <c r="U1604" s="25"/>
      <c r="V1604" s="25"/>
      <c r="W1604" s="25"/>
      <c r="X1604" s="25"/>
      <c r="Y1604" s="25"/>
      <c r="Z1604" s="25"/>
      <c r="AA1604" s="25"/>
      <c r="AB1604" s="25"/>
      <c r="AC1604" s="25"/>
      <c r="AD1604" s="25"/>
      <c r="AP1604"/>
      <c r="AQ1604"/>
      <c r="AX1604"/>
    </row>
    <row r="1605" spans="18:50" ht="12" customHeight="1" x14ac:dyDescent="0.25">
      <c r="R1605" s="140"/>
      <c r="S1605" s="25"/>
      <c r="T1605" s="25"/>
      <c r="U1605" s="25"/>
      <c r="V1605" s="25"/>
      <c r="W1605" s="25"/>
      <c r="X1605" s="25"/>
      <c r="Y1605" s="25"/>
      <c r="Z1605" s="25"/>
      <c r="AA1605" s="25"/>
      <c r="AB1605" s="25"/>
      <c r="AC1605" s="25"/>
      <c r="AD1605" s="25"/>
      <c r="AP1605"/>
      <c r="AQ1605"/>
      <c r="AX1605"/>
    </row>
    <row r="1606" spans="18:50" ht="12" customHeight="1" x14ac:dyDescent="0.25">
      <c r="R1606" s="140"/>
      <c r="S1606" s="25"/>
      <c r="T1606" s="25"/>
      <c r="U1606" s="25"/>
      <c r="V1606" s="25"/>
      <c r="W1606" s="25"/>
      <c r="X1606" s="25"/>
      <c r="Y1606" s="25"/>
      <c r="Z1606" s="25"/>
      <c r="AA1606" s="25"/>
      <c r="AB1606" s="25"/>
      <c r="AC1606" s="25"/>
      <c r="AD1606" s="25"/>
      <c r="AP1606"/>
      <c r="AQ1606"/>
      <c r="AX1606"/>
    </row>
    <row r="1607" spans="18:50" ht="12" customHeight="1" x14ac:dyDescent="0.25">
      <c r="R1607" s="140"/>
      <c r="S1607" s="25"/>
      <c r="T1607" s="25"/>
      <c r="U1607" s="25"/>
      <c r="V1607" s="25"/>
      <c r="W1607" s="25"/>
      <c r="X1607" s="25"/>
      <c r="Y1607" s="25"/>
      <c r="Z1607" s="25"/>
      <c r="AA1607" s="25"/>
      <c r="AB1607" s="25"/>
      <c r="AC1607" s="25"/>
      <c r="AD1607" s="25"/>
      <c r="AP1607"/>
      <c r="AQ1607"/>
      <c r="AX1607"/>
    </row>
    <row r="1608" spans="18:50" ht="12" customHeight="1" x14ac:dyDescent="0.25">
      <c r="R1608" s="140"/>
      <c r="S1608" s="25"/>
      <c r="T1608" s="25"/>
      <c r="U1608" s="25"/>
      <c r="V1608" s="25"/>
      <c r="W1608" s="25"/>
      <c r="X1608" s="25"/>
      <c r="Y1608" s="25"/>
      <c r="Z1608" s="25"/>
      <c r="AA1608" s="25"/>
      <c r="AB1608" s="25"/>
      <c r="AC1608" s="25"/>
      <c r="AD1608" s="25"/>
      <c r="AP1608"/>
      <c r="AQ1608"/>
      <c r="AX1608"/>
    </row>
    <row r="1609" spans="18:50" ht="12" customHeight="1" x14ac:dyDescent="0.25">
      <c r="R1609" s="140"/>
      <c r="S1609" s="25"/>
      <c r="T1609" s="25"/>
      <c r="U1609" s="25"/>
      <c r="V1609" s="25"/>
      <c r="W1609" s="25"/>
      <c r="X1609" s="25"/>
      <c r="Y1609" s="25"/>
      <c r="Z1609" s="25"/>
      <c r="AA1609" s="25"/>
      <c r="AB1609" s="25"/>
      <c r="AC1609" s="25"/>
      <c r="AD1609" s="25"/>
      <c r="AP1609"/>
      <c r="AQ1609"/>
      <c r="AX1609"/>
    </row>
    <row r="1610" spans="18:50" ht="12" customHeight="1" x14ac:dyDescent="0.25">
      <c r="R1610" s="140"/>
      <c r="S1610" s="25"/>
      <c r="T1610" s="25"/>
      <c r="U1610" s="25"/>
      <c r="V1610" s="25"/>
      <c r="W1610" s="25"/>
      <c r="X1610" s="25"/>
      <c r="Y1610" s="25"/>
      <c r="Z1610" s="25"/>
      <c r="AA1610" s="25"/>
      <c r="AB1610" s="25"/>
      <c r="AC1610" s="25"/>
      <c r="AD1610" s="25"/>
      <c r="AP1610"/>
      <c r="AQ1610"/>
      <c r="AX1610"/>
    </row>
    <row r="1611" spans="18:50" ht="12" customHeight="1" x14ac:dyDescent="0.25">
      <c r="R1611" s="140"/>
      <c r="S1611" s="25"/>
      <c r="T1611" s="25"/>
      <c r="U1611" s="25"/>
      <c r="V1611" s="25"/>
      <c r="W1611" s="25"/>
      <c r="X1611" s="25"/>
      <c r="Y1611" s="25"/>
      <c r="Z1611" s="25"/>
      <c r="AA1611" s="25"/>
      <c r="AB1611" s="25"/>
      <c r="AC1611" s="25"/>
      <c r="AD1611" s="25"/>
      <c r="AP1611"/>
      <c r="AQ1611"/>
      <c r="AX1611"/>
    </row>
    <row r="1612" spans="18:50" ht="12" customHeight="1" x14ac:dyDescent="0.25">
      <c r="R1612" s="140"/>
      <c r="S1612" s="25"/>
      <c r="T1612" s="25"/>
      <c r="U1612" s="25"/>
      <c r="V1612" s="25"/>
      <c r="W1612" s="25"/>
      <c r="X1612" s="25"/>
      <c r="Y1612" s="25"/>
      <c r="Z1612" s="25"/>
      <c r="AA1612" s="25"/>
      <c r="AB1612" s="25"/>
      <c r="AC1612" s="25"/>
      <c r="AD1612" s="25"/>
      <c r="AP1612"/>
      <c r="AQ1612"/>
      <c r="AX1612"/>
    </row>
    <row r="1613" spans="18:50" ht="12" customHeight="1" x14ac:dyDescent="0.25">
      <c r="R1613" s="140"/>
      <c r="S1613" s="25"/>
      <c r="T1613" s="25"/>
      <c r="U1613" s="25"/>
      <c r="V1613" s="25"/>
      <c r="W1613" s="25"/>
      <c r="X1613" s="25"/>
      <c r="Y1613" s="25"/>
      <c r="Z1613" s="25"/>
      <c r="AA1613" s="25"/>
      <c r="AB1613" s="25"/>
      <c r="AC1613" s="25"/>
      <c r="AD1613" s="25"/>
      <c r="AP1613"/>
      <c r="AQ1613"/>
      <c r="AX1613"/>
    </row>
    <row r="1614" spans="18:50" ht="12" customHeight="1" x14ac:dyDescent="0.25">
      <c r="R1614" s="140"/>
      <c r="S1614" s="25"/>
      <c r="T1614" s="25"/>
      <c r="U1614" s="25"/>
      <c r="V1614" s="25"/>
      <c r="W1614" s="25"/>
      <c r="X1614" s="25"/>
      <c r="Y1614" s="25"/>
      <c r="Z1614" s="25"/>
      <c r="AA1614" s="25"/>
      <c r="AB1614" s="25"/>
      <c r="AC1614" s="25"/>
      <c r="AD1614" s="25"/>
      <c r="AP1614"/>
      <c r="AQ1614"/>
      <c r="AX1614"/>
    </row>
    <row r="1615" spans="18:50" ht="12" customHeight="1" x14ac:dyDescent="0.25">
      <c r="R1615" s="140"/>
      <c r="S1615" s="25"/>
      <c r="T1615" s="25"/>
      <c r="U1615" s="25"/>
      <c r="V1615" s="25"/>
      <c r="W1615" s="25"/>
      <c r="X1615" s="25"/>
      <c r="Y1615" s="25"/>
      <c r="Z1615" s="25"/>
      <c r="AA1615" s="25"/>
      <c r="AB1615" s="25"/>
      <c r="AC1615" s="25"/>
      <c r="AD1615" s="25"/>
      <c r="AP1615"/>
      <c r="AQ1615"/>
      <c r="AX1615"/>
    </row>
    <row r="1616" spans="18:50" ht="12" customHeight="1" x14ac:dyDescent="0.25">
      <c r="R1616" s="140"/>
      <c r="S1616" s="25"/>
      <c r="T1616" s="25"/>
      <c r="U1616" s="25"/>
      <c r="V1616" s="25"/>
      <c r="W1616" s="25"/>
      <c r="X1616" s="25"/>
      <c r="Y1616" s="25"/>
      <c r="Z1616" s="25"/>
      <c r="AA1616" s="25"/>
      <c r="AB1616" s="25"/>
      <c r="AC1616" s="25"/>
      <c r="AD1616" s="25"/>
      <c r="AP1616"/>
      <c r="AQ1616"/>
      <c r="AX1616"/>
    </row>
    <row r="1617" spans="18:50" ht="12" customHeight="1" x14ac:dyDescent="0.25">
      <c r="R1617" s="140"/>
      <c r="S1617" s="25"/>
      <c r="T1617" s="25"/>
      <c r="U1617" s="25"/>
      <c r="V1617" s="25"/>
      <c r="W1617" s="25"/>
      <c r="X1617" s="25"/>
      <c r="Y1617" s="25"/>
      <c r="Z1617" s="25"/>
      <c r="AA1617" s="25"/>
      <c r="AB1617" s="25"/>
      <c r="AC1617" s="25"/>
      <c r="AD1617" s="25"/>
      <c r="AP1617"/>
      <c r="AQ1617"/>
      <c r="AX1617"/>
    </row>
    <row r="1618" spans="18:50" ht="12" customHeight="1" x14ac:dyDescent="0.25">
      <c r="R1618" s="140"/>
      <c r="S1618" s="25"/>
      <c r="T1618" s="25"/>
      <c r="U1618" s="25"/>
      <c r="V1618" s="25"/>
      <c r="W1618" s="25"/>
      <c r="X1618" s="25"/>
      <c r="Y1618" s="25"/>
      <c r="Z1618" s="25"/>
      <c r="AA1618" s="25"/>
      <c r="AB1618" s="25"/>
      <c r="AC1618" s="25"/>
      <c r="AD1618" s="25"/>
      <c r="AP1618"/>
      <c r="AQ1618"/>
      <c r="AX1618"/>
    </row>
    <row r="1619" spans="18:50" ht="12" customHeight="1" x14ac:dyDescent="0.25">
      <c r="R1619" s="140"/>
      <c r="S1619" s="25"/>
      <c r="T1619" s="25"/>
      <c r="U1619" s="25"/>
      <c r="V1619" s="25"/>
      <c r="W1619" s="25"/>
      <c r="X1619" s="25"/>
      <c r="Y1619" s="25"/>
      <c r="Z1619" s="25"/>
      <c r="AA1619" s="25"/>
      <c r="AB1619" s="25"/>
      <c r="AC1619" s="25"/>
      <c r="AD1619" s="25"/>
      <c r="AP1619"/>
      <c r="AQ1619"/>
      <c r="AX1619"/>
    </row>
    <row r="1620" spans="18:50" ht="12" customHeight="1" x14ac:dyDescent="0.25">
      <c r="R1620" s="140"/>
      <c r="S1620" s="25"/>
      <c r="T1620" s="25"/>
      <c r="U1620" s="25"/>
      <c r="V1620" s="25"/>
      <c r="W1620" s="25"/>
      <c r="X1620" s="25"/>
      <c r="Y1620" s="25"/>
      <c r="Z1620" s="25"/>
      <c r="AA1620" s="25"/>
      <c r="AB1620" s="25"/>
      <c r="AC1620" s="25"/>
      <c r="AD1620" s="25"/>
      <c r="AP1620"/>
      <c r="AQ1620"/>
      <c r="AX1620"/>
    </row>
    <row r="1621" spans="18:50" ht="12" customHeight="1" x14ac:dyDescent="0.25">
      <c r="R1621" s="140"/>
      <c r="S1621" s="25"/>
      <c r="T1621" s="25"/>
      <c r="U1621" s="25"/>
      <c r="V1621" s="25"/>
      <c r="W1621" s="25"/>
      <c r="X1621" s="25"/>
      <c r="Y1621" s="25"/>
      <c r="Z1621" s="25"/>
      <c r="AA1621" s="25"/>
      <c r="AB1621" s="25"/>
      <c r="AC1621" s="25"/>
      <c r="AD1621" s="25"/>
      <c r="AP1621"/>
      <c r="AQ1621"/>
      <c r="AX1621"/>
    </row>
    <row r="1622" spans="18:50" ht="12" customHeight="1" x14ac:dyDescent="0.25">
      <c r="R1622" s="140"/>
      <c r="S1622" s="25"/>
      <c r="T1622" s="25"/>
      <c r="U1622" s="25"/>
      <c r="V1622" s="25"/>
      <c r="W1622" s="25"/>
      <c r="X1622" s="25"/>
      <c r="Y1622" s="25"/>
      <c r="Z1622" s="25"/>
      <c r="AA1622" s="25"/>
      <c r="AB1622" s="25"/>
      <c r="AC1622" s="25"/>
      <c r="AD1622" s="25"/>
      <c r="AP1622"/>
      <c r="AQ1622"/>
      <c r="AX1622"/>
    </row>
    <row r="1623" spans="18:50" ht="12" customHeight="1" x14ac:dyDescent="0.25">
      <c r="R1623" s="140"/>
      <c r="S1623" s="25"/>
      <c r="T1623" s="25"/>
      <c r="U1623" s="25"/>
      <c r="V1623" s="25"/>
      <c r="W1623" s="25"/>
      <c r="X1623" s="25"/>
      <c r="Y1623" s="25"/>
      <c r="Z1623" s="25"/>
      <c r="AA1623" s="25"/>
      <c r="AB1623" s="25"/>
      <c r="AC1623" s="25"/>
      <c r="AD1623" s="25"/>
      <c r="AP1623"/>
      <c r="AQ1623"/>
      <c r="AX1623"/>
    </row>
    <row r="1624" spans="18:50" ht="12" customHeight="1" x14ac:dyDescent="0.25">
      <c r="R1624" s="140"/>
      <c r="S1624" s="25"/>
      <c r="T1624" s="25"/>
      <c r="U1624" s="25"/>
      <c r="V1624" s="25"/>
      <c r="W1624" s="25"/>
      <c r="X1624" s="25"/>
      <c r="Y1624" s="25"/>
      <c r="Z1624" s="25"/>
      <c r="AA1624" s="25"/>
      <c r="AB1624" s="25"/>
      <c r="AC1624" s="25"/>
      <c r="AD1624" s="25"/>
      <c r="AP1624"/>
      <c r="AQ1624"/>
      <c r="AX1624"/>
    </row>
    <row r="1625" spans="18:50" ht="12" customHeight="1" x14ac:dyDescent="0.25">
      <c r="R1625" s="140"/>
      <c r="S1625" s="25"/>
      <c r="T1625" s="25"/>
      <c r="U1625" s="25"/>
      <c r="V1625" s="25"/>
      <c r="W1625" s="25"/>
      <c r="X1625" s="25"/>
      <c r="Y1625" s="25"/>
      <c r="Z1625" s="25"/>
      <c r="AA1625" s="25"/>
      <c r="AB1625" s="25"/>
      <c r="AC1625" s="25"/>
      <c r="AD1625" s="25"/>
      <c r="AP1625"/>
      <c r="AQ1625"/>
      <c r="AX1625"/>
    </row>
    <row r="1626" spans="18:50" ht="12" customHeight="1" x14ac:dyDescent="0.25">
      <c r="R1626" s="140"/>
      <c r="S1626" s="25"/>
      <c r="T1626" s="25"/>
      <c r="U1626" s="25"/>
      <c r="V1626" s="25"/>
      <c r="W1626" s="25"/>
      <c r="X1626" s="25"/>
      <c r="Y1626" s="25"/>
      <c r="Z1626" s="25"/>
      <c r="AA1626" s="25"/>
      <c r="AB1626" s="25"/>
      <c r="AC1626" s="25"/>
      <c r="AD1626" s="25"/>
      <c r="AP1626"/>
      <c r="AQ1626"/>
      <c r="AX1626"/>
    </row>
    <row r="1627" spans="18:50" ht="12" customHeight="1" x14ac:dyDescent="0.25">
      <c r="R1627" s="140"/>
      <c r="S1627" s="25"/>
      <c r="T1627" s="25"/>
      <c r="U1627" s="25"/>
      <c r="V1627" s="25"/>
      <c r="W1627" s="25"/>
      <c r="X1627" s="25"/>
      <c r="Y1627" s="25"/>
      <c r="Z1627" s="25"/>
      <c r="AA1627" s="25"/>
      <c r="AB1627" s="25"/>
      <c r="AC1627" s="25"/>
      <c r="AD1627" s="25"/>
      <c r="AP1627"/>
      <c r="AQ1627"/>
      <c r="AX1627"/>
    </row>
    <row r="1628" spans="18:50" ht="12" customHeight="1" x14ac:dyDescent="0.25">
      <c r="R1628" s="140"/>
      <c r="S1628" s="25"/>
      <c r="T1628" s="25"/>
      <c r="U1628" s="25"/>
      <c r="V1628" s="25"/>
      <c r="W1628" s="25"/>
      <c r="X1628" s="25"/>
      <c r="Y1628" s="25"/>
      <c r="Z1628" s="25"/>
      <c r="AA1628" s="25"/>
      <c r="AB1628" s="25"/>
      <c r="AC1628" s="25"/>
      <c r="AD1628" s="25"/>
      <c r="AP1628"/>
      <c r="AQ1628"/>
      <c r="AX1628"/>
    </row>
    <row r="1629" spans="18:50" ht="12" customHeight="1" x14ac:dyDescent="0.25">
      <c r="R1629" s="140"/>
      <c r="S1629" s="25"/>
      <c r="T1629" s="25"/>
      <c r="U1629" s="25"/>
      <c r="V1629" s="25"/>
      <c r="W1629" s="25"/>
      <c r="X1629" s="25"/>
      <c r="Y1629" s="25"/>
      <c r="Z1629" s="25"/>
      <c r="AA1629" s="25"/>
      <c r="AB1629" s="25"/>
      <c r="AC1629" s="25"/>
      <c r="AD1629" s="25"/>
      <c r="AP1629"/>
      <c r="AQ1629"/>
      <c r="AX1629"/>
    </row>
    <row r="1630" spans="18:50" ht="12" customHeight="1" x14ac:dyDescent="0.25">
      <c r="R1630" s="140"/>
      <c r="S1630" s="25"/>
      <c r="T1630" s="25"/>
      <c r="U1630" s="25"/>
      <c r="V1630" s="25"/>
      <c r="W1630" s="25"/>
      <c r="X1630" s="25"/>
      <c r="Y1630" s="25"/>
      <c r="Z1630" s="25"/>
      <c r="AA1630" s="25"/>
      <c r="AB1630" s="25"/>
      <c r="AC1630" s="25"/>
      <c r="AD1630" s="25"/>
      <c r="AP1630"/>
      <c r="AQ1630"/>
      <c r="AX1630"/>
    </row>
    <row r="1631" spans="18:50" ht="12" customHeight="1" x14ac:dyDescent="0.25">
      <c r="R1631" s="140"/>
      <c r="S1631" s="25"/>
      <c r="T1631" s="25"/>
      <c r="U1631" s="25"/>
      <c r="V1631" s="25"/>
      <c r="W1631" s="25"/>
      <c r="X1631" s="25"/>
      <c r="Y1631" s="25"/>
      <c r="Z1631" s="25"/>
      <c r="AA1631" s="25"/>
      <c r="AB1631" s="25"/>
      <c r="AC1631" s="25"/>
      <c r="AD1631" s="25"/>
      <c r="AP1631"/>
      <c r="AQ1631"/>
      <c r="AX1631"/>
    </row>
    <row r="1632" spans="18:50" ht="12" customHeight="1" x14ac:dyDescent="0.25">
      <c r="R1632" s="140"/>
      <c r="S1632" s="25"/>
      <c r="T1632" s="25"/>
      <c r="U1632" s="25"/>
      <c r="V1632" s="25"/>
      <c r="W1632" s="25"/>
      <c r="X1632" s="25"/>
      <c r="Y1632" s="25"/>
      <c r="Z1632" s="25"/>
      <c r="AA1632" s="25"/>
      <c r="AB1632" s="25"/>
      <c r="AC1632" s="25"/>
      <c r="AD1632" s="25"/>
      <c r="AP1632"/>
      <c r="AQ1632"/>
      <c r="AX1632"/>
    </row>
    <row r="1633" spans="18:50" ht="12" customHeight="1" x14ac:dyDescent="0.25">
      <c r="R1633" s="140"/>
      <c r="S1633" s="25"/>
      <c r="T1633" s="25"/>
      <c r="U1633" s="25"/>
      <c r="V1633" s="25"/>
      <c r="W1633" s="25"/>
      <c r="X1633" s="25"/>
      <c r="Y1633" s="25"/>
      <c r="Z1633" s="25"/>
      <c r="AA1633" s="25"/>
      <c r="AB1633" s="25"/>
      <c r="AC1633" s="25"/>
      <c r="AD1633" s="25"/>
      <c r="AP1633"/>
      <c r="AQ1633"/>
      <c r="AX1633"/>
    </row>
    <row r="1634" spans="18:50" ht="12" customHeight="1" x14ac:dyDescent="0.25">
      <c r="R1634" s="140"/>
      <c r="S1634" s="25"/>
      <c r="T1634" s="25"/>
      <c r="U1634" s="25"/>
      <c r="V1634" s="25"/>
      <c r="W1634" s="25"/>
      <c r="X1634" s="25"/>
      <c r="Y1634" s="25"/>
      <c r="Z1634" s="25"/>
      <c r="AA1634" s="25"/>
      <c r="AB1634" s="25"/>
      <c r="AC1634" s="25"/>
      <c r="AD1634" s="25"/>
      <c r="AP1634"/>
      <c r="AQ1634"/>
      <c r="AX1634"/>
    </row>
    <row r="1635" spans="18:50" ht="12" customHeight="1" x14ac:dyDescent="0.25">
      <c r="R1635" s="140"/>
      <c r="S1635" s="25"/>
      <c r="T1635" s="25"/>
      <c r="U1635" s="25"/>
      <c r="V1635" s="25"/>
      <c r="W1635" s="25"/>
      <c r="X1635" s="25"/>
      <c r="Y1635" s="25"/>
      <c r="Z1635" s="25"/>
      <c r="AA1635" s="25"/>
      <c r="AB1635" s="25"/>
      <c r="AC1635" s="25"/>
      <c r="AD1635" s="25"/>
      <c r="AP1635"/>
      <c r="AQ1635"/>
      <c r="AX1635"/>
    </row>
    <row r="1636" spans="18:50" ht="12" customHeight="1" x14ac:dyDescent="0.25">
      <c r="R1636" s="140"/>
      <c r="S1636" s="25"/>
      <c r="T1636" s="25"/>
      <c r="U1636" s="25"/>
      <c r="V1636" s="25"/>
      <c r="W1636" s="25"/>
      <c r="X1636" s="25"/>
      <c r="Y1636" s="25"/>
      <c r="Z1636" s="25"/>
      <c r="AA1636" s="25"/>
      <c r="AB1636" s="25"/>
      <c r="AC1636" s="25"/>
      <c r="AD1636" s="25"/>
      <c r="AP1636"/>
      <c r="AQ1636"/>
      <c r="AX1636"/>
    </row>
    <row r="1637" spans="18:50" ht="12" customHeight="1" x14ac:dyDescent="0.25">
      <c r="R1637" s="140"/>
      <c r="S1637" s="25"/>
      <c r="T1637" s="25"/>
      <c r="U1637" s="25"/>
      <c r="V1637" s="25"/>
      <c r="W1637" s="25"/>
      <c r="X1637" s="25"/>
      <c r="Y1637" s="25"/>
      <c r="Z1637" s="25"/>
      <c r="AA1637" s="25"/>
      <c r="AB1637" s="25"/>
      <c r="AC1637" s="25"/>
      <c r="AD1637" s="25"/>
      <c r="AP1637"/>
      <c r="AQ1637"/>
      <c r="AX1637"/>
    </row>
    <row r="1638" spans="18:50" ht="12" customHeight="1" x14ac:dyDescent="0.25">
      <c r="R1638" s="140"/>
      <c r="S1638" s="25"/>
      <c r="T1638" s="25"/>
      <c r="U1638" s="25"/>
      <c r="V1638" s="25"/>
      <c r="W1638" s="25"/>
      <c r="X1638" s="25"/>
      <c r="Y1638" s="25"/>
      <c r="Z1638" s="25"/>
      <c r="AA1638" s="25"/>
      <c r="AB1638" s="25"/>
      <c r="AC1638" s="25"/>
      <c r="AD1638" s="25"/>
      <c r="AP1638"/>
      <c r="AQ1638"/>
      <c r="AX1638"/>
    </row>
    <row r="1639" spans="18:50" ht="12" customHeight="1" x14ac:dyDescent="0.25">
      <c r="R1639" s="140"/>
      <c r="S1639" s="25"/>
      <c r="T1639" s="25"/>
      <c r="U1639" s="25"/>
      <c r="V1639" s="25"/>
      <c r="W1639" s="25"/>
      <c r="X1639" s="25"/>
      <c r="Y1639" s="25"/>
      <c r="Z1639" s="25"/>
      <c r="AA1639" s="25"/>
      <c r="AB1639" s="25"/>
      <c r="AC1639" s="25"/>
      <c r="AD1639" s="25"/>
      <c r="AP1639"/>
      <c r="AQ1639"/>
      <c r="AX1639"/>
    </row>
    <row r="1640" spans="18:50" ht="12" customHeight="1" x14ac:dyDescent="0.25">
      <c r="R1640" s="140"/>
      <c r="S1640" s="25"/>
      <c r="T1640" s="25"/>
      <c r="U1640" s="25"/>
      <c r="V1640" s="25"/>
      <c r="W1640" s="25"/>
      <c r="X1640" s="25"/>
      <c r="Y1640" s="25"/>
      <c r="Z1640" s="25"/>
      <c r="AA1640" s="25"/>
      <c r="AB1640" s="25"/>
      <c r="AC1640" s="25"/>
      <c r="AD1640" s="25"/>
      <c r="AP1640"/>
      <c r="AQ1640"/>
      <c r="AX1640"/>
    </row>
    <row r="1641" spans="18:50" ht="12" customHeight="1" x14ac:dyDescent="0.25">
      <c r="R1641" s="140"/>
      <c r="S1641" s="25"/>
      <c r="T1641" s="25"/>
      <c r="U1641" s="25"/>
      <c r="V1641" s="25"/>
      <c r="W1641" s="25"/>
      <c r="X1641" s="25"/>
      <c r="Y1641" s="25"/>
      <c r="Z1641" s="25"/>
      <c r="AA1641" s="25"/>
      <c r="AB1641" s="25"/>
      <c r="AC1641" s="25"/>
      <c r="AD1641" s="25"/>
      <c r="AP1641"/>
      <c r="AQ1641"/>
      <c r="AX1641"/>
    </row>
    <row r="1642" spans="18:50" ht="12" customHeight="1" x14ac:dyDescent="0.25">
      <c r="R1642" s="140"/>
      <c r="S1642" s="25"/>
      <c r="T1642" s="25"/>
      <c r="U1642" s="25"/>
      <c r="V1642" s="25"/>
      <c r="W1642" s="25"/>
      <c r="X1642" s="25"/>
      <c r="Y1642" s="25"/>
      <c r="Z1642" s="25"/>
      <c r="AA1642" s="25"/>
      <c r="AB1642" s="25"/>
      <c r="AC1642" s="25"/>
      <c r="AD1642" s="25"/>
      <c r="AP1642"/>
      <c r="AQ1642"/>
      <c r="AX1642"/>
    </row>
    <row r="1643" spans="18:50" ht="12" customHeight="1" x14ac:dyDescent="0.25">
      <c r="R1643" s="140"/>
      <c r="S1643" s="25"/>
      <c r="T1643" s="25"/>
      <c r="U1643" s="25"/>
      <c r="V1643" s="25"/>
      <c r="W1643" s="25"/>
      <c r="X1643" s="25"/>
      <c r="Y1643" s="25"/>
      <c r="Z1643" s="25"/>
      <c r="AA1643" s="25"/>
      <c r="AB1643" s="25"/>
      <c r="AC1643" s="25"/>
      <c r="AD1643" s="25"/>
      <c r="AP1643"/>
      <c r="AQ1643"/>
      <c r="AX1643"/>
    </row>
    <row r="1644" spans="18:50" ht="12" customHeight="1" x14ac:dyDescent="0.25">
      <c r="R1644" s="140"/>
      <c r="S1644" s="25"/>
      <c r="T1644" s="25"/>
      <c r="U1644" s="25"/>
      <c r="V1644" s="25"/>
      <c r="W1644" s="25"/>
      <c r="X1644" s="25"/>
      <c r="Y1644" s="25"/>
      <c r="Z1644" s="25"/>
      <c r="AA1644" s="25"/>
      <c r="AB1644" s="25"/>
      <c r="AC1644" s="25"/>
      <c r="AD1644" s="25"/>
      <c r="AP1644"/>
      <c r="AQ1644"/>
      <c r="AX1644"/>
    </row>
    <row r="1645" spans="18:50" ht="12" customHeight="1" x14ac:dyDescent="0.25">
      <c r="R1645" s="140"/>
      <c r="S1645" s="25"/>
      <c r="T1645" s="25"/>
      <c r="U1645" s="25"/>
      <c r="V1645" s="25"/>
      <c r="W1645" s="25"/>
      <c r="X1645" s="25"/>
      <c r="Y1645" s="25"/>
      <c r="Z1645" s="25"/>
      <c r="AA1645" s="25"/>
      <c r="AB1645" s="25"/>
      <c r="AC1645" s="25"/>
      <c r="AD1645" s="25"/>
      <c r="AP1645"/>
      <c r="AQ1645"/>
      <c r="AX1645"/>
    </row>
    <row r="1646" spans="18:50" ht="12" customHeight="1" x14ac:dyDescent="0.25">
      <c r="R1646" s="140"/>
      <c r="S1646" s="25"/>
      <c r="T1646" s="25"/>
      <c r="U1646" s="25"/>
      <c r="V1646" s="25"/>
      <c r="W1646" s="25"/>
      <c r="X1646" s="25"/>
      <c r="Y1646" s="25"/>
      <c r="Z1646" s="25"/>
      <c r="AA1646" s="25"/>
      <c r="AB1646" s="25"/>
      <c r="AC1646" s="25"/>
      <c r="AD1646" s="25"/>
      <c r="AP1646"/>
      <c r="AQ1646"/>
      <c r="AX1646"/>
    </row>
    <row r="1647" spans="18:50" ht="12" customHeight="1" x14ac:dyDescent="0.25">
      <c r="R1647" s="140"/>
      <c r="S1647" s="25"/>
      <c r="T1647" s="25"/>
      <c r="U1647" s="25"/>
      <c r="V1647" s="25"/>
      <c r="W1647" s="25"/>
      <c r="X1647" s="25"/>
      <c r="Y1647" s="25"/>
      <c r="Z1647" s="25"/>
      <c r="AA1647" s="25"/>
      <c r="AB1647" s="25"/>
      <c r="AC1647" s="25"/>
      <c r="AD1647" s="25"/>
      <c r="AP1647"/>
      <c r="AQ1647"/>
      <c r="AX1647"/>
    </row>
    <row r="1648" spans="18:50" ht="12" customHeight="1" x14ac:dyDescent="0.25">
      <c r="R1648" s="140"/>
      <c r="S1648" s="25"/>
      <c r="T1648" s="25"/>
      <c r="U1648" s="25"/>
      <c r="V1648" s="25"/>
      <c r="W1648" s="25"/>
      <c r="X1648" s="25"/>
      <c r="Y1648" s="25"/>
      <c r="Z1648" s="25"/>
      <c r="AA1648" s="25"/>
      <c r="AB1648" s="25"/>
      <c r="AC1648" s="25"/>
      <c r="AD1648" s="25"/>
      <c r="AP1648"/>
      <c r="AQ1648"/>
      <c r="AX1648"/>
    </row>
    <row r="1649" spans="18:50" ht="12" customHeight="1" x14ac:dyDescent="0.25">
      <c r="R1649" s="140"/>
      <c r="S1649" s="25"/>
      <c r="T1649" s="25"/>
      <c r="U1649" s="25"/>
      <c r="V1649" s="25"/>
      <c r="W1649" s="25"/>
      <c r="X1649" s="25"/>
      <c r="Y1649" s="25"/>
      <c r="Z1649" s="25"/>
      <c r="AA1649" s="25"/>
      <c r="AB1649" s="25"/>
      <c r="AC1649" s="25"/>
      <c r="AD1649" s="25"/>
      <c r="AP1649"/>
      <c r="AQ1649"/>
      <c r="AX1649"/>
    </row>
    <row r="1650" spans="18:50" ht="12" customHeight="1" x14ac:dyDescent="0.25">
      <c r="R1650" s="140"/>
      <c r="S1650" s="25"/>
      <c r="T1650" s="25"/>
      <c r="U1650" s="25"/>
      <c r="V1650" s="25"/>
      <c r="W1650" s="25"/>
      <c r="X1650" s="25"/>
      <c r="Y1650" s="25"/>
      <c r="Z1650" s="25"/>
      <c r="AA1650" s="25"/>
      <c r="AB1650" s="25"/>
      <c r="AC1650" s="25"/>
      <c r="AD1650" s="25"/>
      <c r="AP1650"/>
      <c r="AQ1650"/>
      <c r="AX1650"/>
    </row>
    <row r="1651" spans="18:50" ht="12" customHeight="1" x14ac:dyDescent="0.25">
      <c r="R1651" s="140"/>
      <c r="S1651" s="25"/>
      <c r="T1651" s="25"/>
      <c r="U1651" s="25"/>
      <c r="V1651" s="25"/>
      <c r="W1651" s="25"/>
      <c r="X1651" s="25"/>
      <c r="Y1651" s="25"/>
      <c r="Z1651" s="25"/>
      <c r="AA1651" s="25"/>
      <c r="AB1651" s="25"/>
      <c r="AC1651" s="25"/>
      <c r="AD1651" s="25"/>
      <c r="AP1651"/>
      <c r="AQ1651"/>
      <c r="AX1651"/>
    </row>
    <row r="1652" spans="18:50" ht="12" customHeight="1" x14ac:dyDescent="0.25">
      <c r="R1652" s="140"/>
      <c r="S1652" s="25"/>
      <c r="T1652" s="25"/>
      <c r="U1652" s="25"/>
      <c r="V1652" s="25"/>
      <c r="W1652" s="25"/>
      <c r="X1652" s="25"/>
      <c r="Y1652" s="25"/>
      <c r="Z1652" s="25"/>
      <c r="AA1652" s="25"/>
      <c r="AB1652" s="25"/>
      <c r="AC1652" s="25"/>
      <c r="AD1652" s="25"/>
      <c r="AP1652"/>
      <c r="AQ1652"/>
      <c r="AX1652"/>
    </row>
    <row r="1653" spans="18:50" ht="12" customHeight="1" x14ac:dyDescent="0.25">
      <c r="R1653" s="140"/>
      <c r="S1653" s="25"/>
      <c r="T1653" s="25"/>
      <c r="U1653" s="25"/>
      <c r="V1653" s="25"/>
      <c r="W1653" s="25"/>
      <c r="X1653" s="25"/>
      <c r="Y1653" s="25"/>
      <c r="Z1653" s="25"/>
      <c r="AA1653" s="25"/>
      <c r="AB1653" s="25"/>
      <c r="AC1653" s="25"/>
      <c r="AD1653" s="25"/>
      <c r="AP1653"/>
      <c r="AQ1653"/>
      <c r="AX1653"/>
    </row>
    <row r="1654" spans="18:50" ht="12" customHeight="1" x14ac:dyDescent="0.25">
      <c r="R1654" s="140"/>
      <c r="S1654" s="25"/>
      <c r="T1654" s="25"/>
      <c r="U1654" s="25"/>
      <c r="V1654" s="25"/>
      <c r="W1654" s="25"/>
      <c r="X1654" s="25"/>
      <c r="Y1654" s="25"/>
      <c r="Z1654" s="25"/>
      <c r="AA1654" s="25"/>
      <c r="AB1654" s="25"/>
      <c r="AC1654" s="25"/>
      <c r="AD1654" s="25"/>
      <c r="AP1654"/>
      <c r="AQ1654"/>
      <c r="AX1654"/>
    </row>
    <row r="1655" spans="18:50" ht="12" customHeight="1" x14ac:dyDescent="0.25">
      <c r="R1655" s="140"/>
      <c r="S1655" s="25"/>
      <c r="T1655" s="25"/>
      <c r="U1655" s="25"/>
      <c r="V1655" s="25"/>
      <c r="W1655" s="25"/>
      <c r="X1655" s="25"/>
      <c r="Y1655" s="25"/>
      <c r="Z1655" s="25"/>
      <c r="AA1655" s="25"/>
      <c r="AB1655" s="25"/>
      <c r="AC1655" s="25"/>
      <c r="AD1655" s="25"/>
      <c r="AP1655"/>
      <c r="AQ1655"/>
      <c r="AX1655"/>
    </row>
    <row r="1656" spans="18:50" ht="12" customHeight="1" x14ac:dyDescent="0.25">
      <c r="R1656" s="140"/>
      <c r="S1656" s="25"/>
      <c r="T1656" s="25"/>
      <c r="U1656" s="25"/>
      <c r="V1656" s="25"/>
      <c r="W1656" s="25"/>
      <c r="X1656" s="25"/>
      <c r="Y1656" s="25"/>
      <c r="Z1656" s="25"/>
      <c r="AA1656" s="25"/>
      <c r="AB1656" s="25"/>
      <c r="AC1656" s="25"/>
      <c r="AD1656" s="25"/>
      <c r="AP1656"/>
      <c r="AQ1656"/>
      <c r="AX1656"/>
    </row>
    <row r="1657" spans="18:50" ht="12" customHeight="1" x14ac:dyDescent="0.25">
      <c r="R1657" s="140"/>
      <c r="S1657" s="25"/>
      <c r="T1657" s="25"/>
      <c r="U1657" s="25"/>
      <c r="V1657" s="25"/>
      <c r="W1657" s="25"/>
      <c r="X1657" s="25"/>
      <c r="Y1657" s="25"/>
      <c r="Z1657" s="25"/>
      <c r="AA1657" s="25"/>
      <c r="AB1657" s="25"/>
      <c r="AC1657" s="25"/>
      <c r="AD1657" s="25"/>
      <c r="AP1657"/>
      <c r="AQ1657"/>
      <c r="AX1657"/>
    </row>
    <row r="1658" spans="18:50" ht="12" customHeight="1" x14ac:dyDescent="0.25">
      <c r="R1658" s="140"/>
      <c r="S1658" s="25"/>
      <c r="T1658" s="25"/>
      <c r="U1658" s="25"/>
      <c r="V1658" s="25"/>
      <c r="W1658" s="25"/>
      <c r="X1658" s="25"/>
      <c r="Y1658" s="25"/>
      <c r="Z1658" s="25"/>
      <c r="AA1658" s="25"/>
      <c r="AB1658" s="25"/>
      <c r="AC1658" s="25"/>
      <c r="AD1658" s="25"/>
      <c r="AP1658"/>
      <c r="AQ1658"/>
      <c r="AX1658"/>
    </row>
    <row r="1659" spans="18:50" ht="12" customHeight="1" x14ac:dyDescent="0.25">
      <c r="R1659" s="140"/>
      <c r="S1659" s="25"/>
      <c r="T1659" s="25"/>
      <c r="U1659" s="25"/>
      <c r="V1659" s="25"/>
      <c r="W1659" s="25"/>
      <c r="X1659" s="25"/>
      <c r="Y1659" s="25"/>
      <c r="Z1659" s="25"/>
      <c r="AA1659" s="25"/>
      <c r="AB1659" s="25"/>
      <c r="AC1659" s="25"/>
      <c r="AD1659" s="25"/>
      <c r="AP1659"/>
      <c r="AQ1659"/>
      <c r="AX1659"/>
    </row>
    <row r="1660" spans="18:50" ht="12" customHeight="1" x14ac:dyDescent="0.25">
      <c r="R1660" s="140"/>
      <c r="S1660" s="25"/>
      <c r="T1660" s="25"/>
      <c r="U1660" s="25"/>
      <c r="V1660" s="25"/>
      <c r="W1660" s="25"/>
      <c r="X1660" s="25"/>
      <c r="Y1660" s="25"/>
      <c r="Z1660" s="25"/>
      <c r="AA1660" s="25"/>
      <c r="AB1660" s="25"/>
      <c r="AC1660" s="25"/>
      <c r="AD1660" s="25"/>
      <c r="AP1660"/>
      <c r="AQ1660"/>
      <c r="AX1660"/>
    </row>
    <row r="1661" spans="18:50" ht="12" customHeight="1" x14ac:dyDescent="0.25">
      <c r="R1661" s="140"/>
      <c r="S1661" s="25"/>
      <c r="T1661" s="25"/>
      <c r="U1661" s="25"/>
      <c r="V1661" s="25"/>
      <c r="W1661" s="25"/>
      <c r="X1661" s="25"/>
      <c r="Y1661" s="25"/>
      <c r="Z1661" s="25"/>
      <c r="AA1661" s="25"/>
      <c r="AB1661" s="25"/>
      <c r="AC1661" s="25"/>
      <c r="AD1661" s="25"/>
      <c r="AP1661"/>
      <c r="AQ1661"/>
      <c r="AX1661"/>
    </row>
    <row r="1662" spans="18:50" ht="12" customHeight="1" x14ac:dyDescent="0.25">
      <c r="R1662" s="140"/>
      <c r="S1662" s="25"/>
      <c r="T1662" s="25"/>
      <c r="U1662" s="25"/>
      <c r="V1662" s="25"/>
      <c r="W1662" s="25"/>
      <c r="X1662" s="25"/>
      <c r="Y1662" s="25"/>
      <c r="Z1662" s="25"/>
      <c r="AA1662" s="25"/>
      <c r="AB1662" s="25"/>
      <c r="AC1662" s="25"/>
      <c r="AD1662" s="25"/>
      <c r="AP1662"/>
      <c r="AQ1662"/>
      <c r="AX1662"/>
    </row>
    <row r="1663" spans="18:50" ht="12" customHeight="1" x14ac:dyDescent="0.25">
      <c r="R1663" s="140"/>
      <c r="S1663" s="25"/>
      <c r="T1663" s="25"/>
      <c r="U1663" s="25"/>
      <c r="V1663" s="25"/>
      <c r="W1663" s="25"/>
      <c r="X1663" s="25"/>
      <c r="Y1663" s="25"/>
      <c r="Z1663" s="25"/>
      <c r="AA1663" s="25"/>
      <c r="AB1663" s="25"/>
      <c r="AC1663" s="25"/>
      <c r="AD1663" s="25"/>
      <c r="AP1663"/>
      <c r="AQ1663"/>
      <c r="AX1663"/>
    </row>
    <row r="1664" spans="18:50" ht="12" customHeight="1" x14ac:dyDescent="0.25">
      <c r="R1664" s="140"/>
      <c r="S1664" s="25"/>
      <c r="T1664" s="25"/>
      <c r="U1664" s="25"/>
      <c r="V1664" s="25"/>
      <c r="W1664" s="25"/>
      <c r="X1664" s="25"/>
      <c r="Y1664" s="25"/>
      <c r="Z1664" s="25"/>
      <c r="AA1664" s="25"/>
      <c r="AB1664" s="25"/>
      <c r="AC1664" s="25"/>
      <c r="AD1664" s="25"/>
      <c r="AP1664"/>
      <c r="AQ1664"/>
      <c r="AX1664"/>
    </row>
    <row r="1665" spans="18:50" ht="12" customHeight="1" x14ac:dyDescent="0.25">
      <c r="R1665" s="140"/>
      <c r="S1665" s="25"/>
      <c r="T1665" s="25"/>
      <c r="U1665" s="25"/>
      <c r="V1665" s="25"/>
      <c r="W1665" s="25"/>
      <c r="X1665" s="25"/>
      <c r="Y1665" s="25"/>
      <c r="Z1665" s="25"/>
      <c r="AA1665" s="25"/>
      <c r="AB1665" s="25"/>
      <c r="AC1665" s="25"/>
      <c r="AD1665" s="25"/>
      <c r="AP1665"/>
      <c r="AQ1665"/>
      <c r="AX1665"/>
    </row>
    <row r="1666" spans="18:50" ht="12" customHeight="1" x14ac:dyDescent="0.25">
      <c r="R1666" s="140"/>
      <c r="S1666" s="25"/>
      <c r="T1666" s="25"/>
      <c r="U1666" s="25"/>
      <c r="V1666" s="25"/>
      <c r="W1666" s="25"/>
      <c r="X1666" s="25"/>
      <c r="Y1666" s="25"/>
      <c r="Z1666" s="25"/>
      <c r="AA1666" s="25"/>
      <c r="AB1666" s="25"/>
      <c r="AC1666" s="25"/>
      <c r="AD1666" s="25"/>
      <c r="AP1666"/>
      <c r="AQ1666"/>
      <c r="AX1666"/>
    </row>
    <row r="1667" spans="18:50" ht="12" customHeight="1" x14ac:dyDescent="0.25">
      <c r="R1667" s="140"/>
      <c r="S1667" s="25"/>
      <c r="T1667" s="25"/>
      <c r="U1667" s="25"/>
      <c r="V1667" s="25"/>
      <c r="W1667" s="25"/>
      <c r="X1667" s="25"/>
      <c r="Y1667" s="25"/>
      <c r="Z1667" s="25"/>
      <c r="AA1667" s="25"/>
      <c r="AB1667" s="25"/>
      <c r="AC1667" s="25"/>
      <c r="AD1667" s="25"/>
      <c r="AP1667"/>
      <c r="AQ1667"/>
      <c r="AX1667"/>
    </row>
    <row r="1668" spans="18:50" ht="12" customHeight="1" x14ac:dyDescent="0.25">
      <c r="R1668" s="140"/>
      <c r="S1668" s="25"/>
      <c r="T1668" s="25"/>
      <c r="U1668" s="25"/>
      <c r="V1668" s="25"/>
      <c r="W1668" s="25"/>
      <c r="X1668" s="25"/>
      <c r="Y1668" s="25"/>
      <c r="Z1668" s="25"/>
      <c r="AA1668" s="25"/>
      <c r="AB1668" s="25"/>
      <c r="AC1668" s="25"/>
      <c r="AD1668" s="25"/>
      <c r="AP1668"/>
      <c r="AQ1668"/>
      <c r="AX1668"/>
    </row>
    <row r="1669" spans="18:50" ht="12" customHeight="1" x14ac:dyDescent="0.25">
      <c r="R1669" s="140"/>
      <c r="S1669" s="25"/>
      <c r="T1669" s="25"/>
      <c r="U1669" s="25"/>
      <c r="V1669" s="25"/>
      <c r="W1669" s="25"/>
      <c r="X1669" s="25"/>
      <c r="Y1669" s="25"/>
      <c r="Z1669" s="25"/>
      <c r="AA1669" s="25"/>
      <c r="AB1669" s="25"/>
      <c r="AC1669" s="25"/>
      <c r="AD1669" s="25"/>
      <c r="AP1669"/>
      <c r="AQ1669"/>
      <c r="AX1669"/>
    </row>
    <row r="1670" spans="18:50" ht="12" customHeight="1" x14ac:dyDescent="0.25">
      <c r="R1670" s="140"/>
      <c r="S1670" s="25"/>
      <c r="T1670" s="25"/>
      <c r="U1670" s="25"/>
      <c r="V1670" s="25"/>
      <c r="W1670" s="25"/>
      <c r="X1670" s="25"/>
      <c r="Y1670" s="25"/>
      <c r="Z1670" s="25"/>
      <c r="AA1670" s="25"/>
      <c r="AB1670" s="25"/>
      <c r="AC1670" s="25"/>
      <c r="AD1670" s="25"/>
      <c r="AP1670"/>
      <c r="AQ1670"/>
      <c r="AX1670"/>
    </row>
    <row r="1671" spans="18:50" ht="12" customHeight="1" x14ac:dyDescent="0.25">
      <c r="R1671" s="140"/>
      <c r="S1671" s="25"/>
      <c r="T1671" s="25"/>
      <c r="U1671" s="25"/>
      <c r="V1671" s="25"/>
      <c r="W1671" s="25"/>
      <c r="X1671" s="25"/>
      <c r="Y1671" s="25"/>
      <c r="Z1671" s="25"/>
      <c r="AA1671" s="25"/>
      <c r="AB1671" s="25"/>
      <c r="AC1671" s="25"/>
      <c r="AD1671" s="25"/>
      <c r="AP1671"/>
      <c r="AQ1671"/>
      <c r="AX1671"/>
    </row>
    <row r="1672" spans="18:50" ht="12" customHeight="1" x14ac:dyDescent="0.25">
      <c r="R1672" s="140"/>
      <c r="S1672" s="25"/>
      <c r="T1672" s="25"/>
      <c r="U1672" s="25"/>
      <c r="V1672" s="25"/>
      <c r="W1672" s="25"/>
      <c r="X1672" s="25"/>
      <c r="Y1672" s="25"/>
      <c r="Z1672" s="25"/>
      <c r="AA1672" s="25"/>
      <c r="AB1672" s="25"/>
      <c r="AC1672" s="25"/>
      <c r="AD1672" s="25"/>
      <c r="AP1672"/>
      <c r="AQ1672"/>
      <c r="AX1672"/>
    </row>
    <row r="1673" spans="18:50" ht="12" customHeight="1" x14ac:dyDescent="0.25">
      <c r="R1673" s="140"/>
      <c r="S1673" s="25"/>
      <c r="T1673" s="25"/>
      <c r="U1673" s="25"/>
      <c r="V1673" s="25"/>
      <c r="W1673" s="25"/>
      <c r="X1673" s="25"/>
      <c r="Y1673" s="25"/>
      <c r="Z1673" s="25"/>
      <c r="AA1673" s="25"/>
      <c r="AB1673" s="25"/>
      <c r="AC1673" s="25"/>
      <c r="AD1673" s="25"/>
      <c r="AP1673"/>
      <c r="AQ1673"/>
      <c r="AX1673"/>
    </row>
    <row r="1674" spans="18:50" ht="12" customHeight="1" x14ac:dyDescent="0.25">
      <c r="R1674" s="140"/>
      <c r="S1674" s="25"/>
      <c r="T1674" s="25"/>
      <c r="U1674" s="25"/>
      <c r="V1674" s="25"/>
      <c r="W1674" s="25"/>
      <c r="X1674" s="25"/>
      <c r="Y1674" s="25"/>
      <c r="Z1674" s="25"/>
      <c r="AA1674" s="25"/>
      <c r="AB1674" s="25"/>
      <c r="AC1674" s="25"/>
      <c r="AD1674" s="25"/>
      <c r="AP1674"/>
      <c r="AQ1674"/>
      <c r="AX1674"/>
    </row>
    <row r="1675" spans="18:50" ht="12" customHeight="1" x14ac:dyDescent="0.25">
      <c r="R1675" s="140"/>
      <c r="S1675" s="25"/>
      <c r="T1675" s="25"/>
      <c r="U1675" s="25"/>
      <c r="V1675" s="25"/>
      <c r="W1675" s="25"/>
      <c r="X1675" s="25"/>
      <c r="Y1675" s="25"/>
      <c r="Z1675" s="25"/>
      <c r="AA1675" s="25"/>
      <c r="AB1675" s="25"/>
      <c r="AC1675" s="25"/>
      <c r="AD1675" s="25"/>
      <c r="AP1675"/>
      <c r="AQ1675"/>
      <c r="AX1675"/>
    </row>
    <row r="1676" spans="18:50" ht="12" customHeight="1" x14ac:dyDescent="0.25">
      <c r="R1676" s="140"/>
      <c r="S1676" s="25"/>
      <c r="T1676" s="25"/>
      <c r="U1676" s="25"/>
      <c r="V1676" s="25"/>
      <c r="W1676" s="25"/>
      <c r="X1676" s="25"/>
      <c r="Y1676" s="25"/>
      <c r="Z1676" s="25"/>
      <c r="AA1676" s="25"/>
      <c r="AB1676" s="25"/>
      <c r="AC1676" s="25"/>
      <c r="AD1676" s="25"/>
      <c r="AP1676"/>
      <c r="AQ1676"/>
      <c r="AX1676"/>
    </row>
    <row r="1677" spans="18:50" ht="12" customHeight="1" x14ac:dyDescent="0.25">
      <c r="R1677" s="140"/>
      <c r="S1677" s="25"/>
      <c r="T1677" s="25"/>
      <c r="U1677" s="25"/>
      <c r="V1677" s="25"/>
      <c r="W1677" s="25"/>
      <c r="X1677" s="25"/>
      <c r="Y1677" s="25"/>
      <c r="Z1677" s="25"/>
      <c r="AA1677" s="25"/>
      <c r="AB1677" s="25"/>
      <c r="AC1677" s="25"/>
      <c r="AD1677" s="25"/>
      <c r="AP1677"/>
      <c r="AQ1677"/>
      <c r="AX1677"/>
    </row>
    <row r="1678" spans="18:50" ht="12" customHeight="1" x14ac:dyDescent="0.25">
      <c r="R1678" s="140"/>
      <c r="S1678" s="25"/>
      <c r="T1678" s="25"/>
      <c r="U1678" s="25"/>
      <c r="V1678" s="25"/>
      <c r="W1678" s="25"/>
      <c r="X1678" s="25"/>
      <c r="Y1678" s="25"/>
      <c r="Z1678" s="25"/>
      <c r="AA1678" s="25"/>
      <c r="AB1678" s="25"/>
      <c r="AC1678" s="25"/>
      <c r="AD1678" s="25"/>
      <c r="AP1678"/>
      <c r="AQ1678"/>
      <c r="AX1678"/>
    </row>
    <row r="1679" spans="18:50" ht="12" customHeight="1" x14ac:dyDescent="0.25">
      <c r="R1679" s="140"/>
      <c r="S1679" s="25"/>
      <c r="T1679" s="25"/>
      <c r="U1679" s="25"/>
      <c r="V1679" s="25"/>
      <c r="W1679" s="25"/>
      <c r="X1679" s="25"/>
      <c r="Y1679" s="25"/>
      <c r="Z1679" s="25"/>
      <c r="AA1679" s="25"/>
      <c r="AB1679" s="25"/>
      <c r="AC1679" s="25"/>
      <c r="AD1679" s="25"/>
      <c r="AP1679"/>
      <c r="AQ1679"/>
      <c r="AX1679"/>
    </row>
    <row r="1680" spans="18:50" ht="12" customHeight="1" x14ac:dyDescent="0.25">
      <c r="R1680" s="140"/>
      <c r="S1680" s="25"/>
      <c r="T1680" s="25"/>
      <c r="U1680" s="25"/>
      <c r="V1680" s="25"/>
      <c r="W1680" s="25"/>
      <c r="X1680" s="25"/>
      <c r="Y1680" s="25"/>
      <c r="Z1680" s="25"/>
      <c r="AA1680" s="25"/>
      <c r="AB1680" s="25"/>
      <c r="AC1680" s="25"/>
      <c r="AD1680" s="25"/>
      <c r="AP1680"/>
      <c r="AQ1680"/>
      <c r="AX1680"/>
    </row>
    <row r="1681" spans="18:50" ht="12" customHeight="1" x14ac:dyDescent="0.25">
      <c r="R1681" s="140"/>
      <c r="S1681" s="25"/>
      <c r="T1681" s="25"/>
      <c r="U1681" s="25"/>
      <c r="V1681" s="25"/>
      <c r="W1681" s="25"/>
      <c r="X1681" s="25"/>
      <c r="Y1681" s="25"/>
      <c r="Z1681" s="25"/>
      <c r="AA1681" s="25"/>
      <c r="AB1681" s="25"/>
      <c r="AC1681" s="25"/>
      <c r="AD1681" s="25"/>
      <c r="AP1681"/>
      <c r="AQ1681"/>
      <c r="AX1681"/>
    </row>
    <row r="1682" spans="18:50" ht="12" customHeight="1" x14ac:dyDescent="0.25">
      <c r="R1682" s="140"/>
      <c r="S1682" s="25"/>
      <c r="T1682" s="25"/>
      <c r="U1682" s="25"/>
      <c r="V1682" s="25"/>
      <c r="W1682" s="25"/>
      <c r="X1682" s="25"/>
      <c r="Y1682" s="25"/>
      <c r="Z1682" s="25"/>
      <c r="AA1682" s="25"/>
      <c r="AB1682" s="25"/>
      <c r="AC1682" s="25"/>
      <c r="AD1682" s="25"/>
      <c r="AP1682"/>
      <c r="AQ1682"/>
      <c r="AX1682"/>
    </row>
    <row r="1683" spans="18:50" ht="12" customHeight="1" x14ac:dyDescent="0.25">
      <c r="R1683" s="140"/>
      <c r="S1683" s="25"/>
      <c r="T1683" s="25"/>
      <c r="U1683" s="25"/>
      <c r="V1683" s="25"/>
      <c r="W1683" s="25"/>
      <c r="X1683" s="25"/>
      <c r="Y1683" s="25"/>
      <c r="Z1683" s="25"/>
      <c r="AA1683" s="25"/>
      <c r="AB1683" s="25"/>
      <c r="AC1683" s="25"/>
      <c r="AD1683" s="25"/>
      <c r="AP1683"/>
      <c r="AQ1683"/>
      <c r="AX1683"/>
    </row>
    <row r="1684" spans="18:50" ht="12" customHeight="1" x14ac:dyDescent="0.25">
      <c r="R1684" s="140"/>
      <c r="S1684" s="25"/>
      <c r="T1684" s="25"/>
      <c r="U1684" s="25"/>
      <c r="V1684" s="25"/>
      <c r="W1684" s="25"/>
      <c r="X1684" s="25"/>
      <c r="Y1684" s="25"/>
      <c r="Z1684" s="25"/>
      <c r="AA1684" s="25"/>
      <c r="AB1684" s="25"/>
      <c r="AC1684" s="25"/>
      <c r="AD1684" s="25"/>
      <c r="AP1684"/>
      <c r="AQ1684"/>
      <c r="AX1684"/>
    </row>
    <row r="1685" spans="18:50" ht="12" customHeight="1" x14ac:dyDescent="0.25">
      <c r="R1685" s="140"/>
      <c r="S1685" s="25"/>
      <c r="T1685" s="25"/>
      <c r="U1685" s="25"/>
      <c r="V1685" s="25"/>
      <c r="W1685" s="25"/>
      <c r="X1685" s="25"/>
      <c r="Y1685" s="25"/>
      <c r="Z1685" s="25"/>
      <c r="AA1685" s="25"/>
      <c r="AB1685" s="25"/>
      <c r="AC1685" s="25"/>
      <c r="AD1685" s="25"/>
      <c r="AP1685"/>
      <c r="AQ1685"/>
      <c r="AX1685"/>
    </row>
    <row r="1686" spans="18:50" ht="12" customHeight="1" x14ac:dyDescent="0.25">
      <c r="R1686" s="140"/>
      <c r="S1686" s="25"/>
      <c r="T1686" s="25"/>
      <c r="U1686" s="25"/>
      <c r="V1686" s="25"/>
      <c r="W1686" s="25"/>
      <c r="X1686" s="25"/>
      <c r="Y1686" s="25"/>
      <c r="Z1686" s="25"/>
      <c r="AA1686" s="25"/>
      <c r="AB1686" s="25"/>
      <c r="AC1686" s="25"/>
      <c r="AD1686" s="25"/>
      <c r="AP1686"/>
      <c r="AQ1686"/>
      <c r="AX1686"/>
    </row>
    <row r="1687" spans="18:50" ht="12" customHeight="1" x14ac:dyDescent="0.25">
      <c r="R1687" s="140"/>
      <c r="S1687" s="25"/>
      <c r="T1687" s="25"/>
      <c r="U1687" s="25"/>
      <c r="V1687" s="25"/>
      <c r="W1687" s="25"/>
      <c r="X1687" s="25"/>
      <c r="Y1687" s="25"/>
      <c r="Z1687" s="25"/>
      <c r="AA1687" s="25"/>
      <c r="AB1687" s="25"/>
      <c r="AC1687" s="25"/>
      <c r="AD1687" s="25"/>
      <c r="AP1687"/>
      <c r="AQ1687"/>
      <c r="AX1687"/>
    </row>
    <row r="1688" spans="18:50" ht="12" customHeight="1" x14ac:dyDescent="0.25">
      <c r="R1688" s="140"/>
      <c r="S1688" s="25"/>
      <c r="T1688" s="25"/>
      <c r="U1688" s="25"/>
      <c r="V1688" s="25"/>
      <c r="W1688" s="25"/>
      <c r="X1688" s="25"/>
      <c r="Y1688" s="25"/>
      <c r="Z1688" s="25"/>
      <c r="AA1688" s="25"/>
      <c r="AB1688" s="25"/>
      <c r="AC1688" s="25"/>
      <c r="AD1688" s="25"/>
      <c r="AP1688"/>
      <c r="AQ1688"/>
      <c r="AX1688"/>
    </row>
    <row r="1689" spans="18:50" ht="12" customHeight="1" x14ac:dyDescent="0.25">
      <c r="R1689" s="140"/>
      <c r="S1689" s="25"/>
      <c r="T1689" s="25"/>
      <c r="U1689" s="25"/>
      <c r="V1689" s="25"/>
      <c r="W1689" s="25"/>
      <c r="X1689" s="25"/>
      <c r="Y1689" s="25"/>
      <c r="Z1689" s="25"/>
      <c r="AA1689" s="25"/>
      <c r="AB1689" s="25"/>
      <c r="AC1689" s="25"/>
      <c r="AD1689" s="25"/>
      <c r="AP1689"/>
      <c r="AQ1689"/>
      <c r="AX1689"/>
    </row>
    <row r="1690" spans="18:50" ht="12" customHeight="1" x14ac:dyDescent="0.25">
      <c r="R1690" s="140"/>
      <c r="S1690" s="25"/>
      <c r="T1690" s="25"/>
      <c r="U1690" s="25"/>
      <c r="V1690" s="25"/>
      <c r="W1690" s="25"/>
      <c r="X1690" s="25"/>
      <c r="Y1690" s="25"/>
      <c r="Z1690" s="25"/>
      <c r="AA1690" s="25"/>
      <c r="AB1690" s="25"/>
      <c r="AC1690" s="25"/>
      <c r="AD1690" s="25"/>
      <c r="AP1690"/>
      <c r="AQ1690"/>
      <c r="AX1690"/>
    </row>
    <row r="1691" spans="18:50" ht="12" customHeight="1" x14ac:dyDescent="0.25">
      <c r="R1691" s="140"/>
      <c r="S1691" s="25"/>
      <c r="T1691" s="25"/>
      <c r="U1691" s="25"/>
      <c r="V1691" s="25"/>
      <c r="W1691" s="25"/>
      <c r="X1691" s="25"/>
      <c r="Y1691" s="25"/>
      <c r="Z1691" s="25"/>
      <c r="AA1691" s="25"/>
      <c r="AB1691" s="25"/>
      <c r="AC1691" s="25"/>
      <c r="AD1691" s="25"/>
      <c r="AP1691"/>
      <c r="AQ1691"/>
      <c r="AX1691"/>
    </row>
    <row r="1692" spans="18:50" ht="12" customHeight="1" x14ac:dyDescent="0.25">
      <c r="R1692" s="140"/>
      <c r="S1692" s="25"/>
      <c r="T1692" s="25"/>
      <c r="U1692" s="25"/>
      <c r="V1692" s="25"/>
      <c r="W1692" s="25"/>
      <c r="X1692" s="25"/>
      <c r="Y1692" s="25"/>
      <c r="Z1692" s="25"/>
      <c r="AA1692" s="25"/>
      <c r="AB1692" s="25"/>
      <c r="AC1692" s="25"/>
      <c r="AD1692" s="25"/>
      <c r="AP1692"/>
      <c r="AQ1692"/>
      <c r="AX1692"/>
    </row>
    <row r="1693" spans="18:50" ht="12" customHeight="1" x14ac:dyDescent="0.25">
      <c r="R1693" s="140"/>
      <c r="S1693" s="25"/>
      <c r="T1693" s="25"/>
      <c r="U1693" s="25"/>
      <c r="V1693" s="25"/>
      <c r="W1693" s="25"/>
      <c r="X1693" s="25"/>
      <c r="Y1693" s="25"/>
      <c r="Z1693" s="25"/>
      <c r="AA1693" s="25"/>
      <c r="AB1693" s="25"/>
      <c r="AC1693" s="25"/>
      <c r="AD1693" s="25"/>
      <c r="AP1693"/>
      <c r="AQ1693"/>
      <c r="AX1693"/>
    </row>
    <row r="1694" spans="18:50" ht="12" customHeight="1" x14ac:dyDescent="0.25">
      <c r="R1694" s="140"/>
      <c r="S1694" s="25"/>
      <c r="T1694" s="25"/>
      <c r="U1694" s="25"/>
      <c r="V1694" s="25"/>
      <c r="W1694" s="25"/>
      <c r="X1694" s="25"/>
      <c r="Y1694" s="25"/>
      <c r="Z1694" s="25"/>
      <c r="AA1694" s="25"/>
      <c r="AB1694" s="25"/>
      <c r="AC1694" s="25"/>
      <c r="AD1694" s="25"/>
      <c r="AP1694"/>
      <c r="AQ1694"/>
      <c r="AX1694"/>
    </row>
    <row r="1695" spans="18:50" ht="12" customHeight="1" x14ac:dyDescent="0.25">
      <c r="R1695" s="140"/>
      <c r="S1695" s="25"/>
      <c r="T1695" s="25"/>
      <c r="U1695" s="25"/>
      <c r="V1695" s="25"/>
      <c r="W1695" s="25"/>
      <c r="X1695" s="25"/>
      <c r="Y1695" s="25"/>
      <c r="Z1695" s="25"/>
      <c r="AA1695" s="25"/>
      <c r="AB1695" s="25"/>
      <c r="AC1695" s="25"/>
      <c r="AD1695" s="25"/>
      <c r="AP1695"/>
      <c r="AQ1695"/>
      <c r="AX1695"/>
    </row>
    <row r="1696" spans="18:50" ht="12" customHeight="1" x14ac:dyDescent="0.25">
      <c r="R1696" s="140"/>
      <c r="S1696" s="25"/>
      <c r="T1696" s="25"/>
      <c r="U1696" s="25"/>
      <c r="V1696" s="25"/>
      <c r="W1696" s="25"/>
      <c r="X1696" s="25"/>
      <c r="Y1696" s="25"/>
      <c r="Z1696" s="25"/>
      <c r="AA1696" s="25"/>
      <c r="AB1696" s="25"/>
      <c r="AC1696" s="25"/>
      <c r="AD1696" s="25"/>
      <c r="AP1696"/>
      <c r="AQ1696"/>
      <c r="AX1696"/>
    </row>
    <row r="1697" spans="18:50" ht="12" customHeight="1" x14ac:dyDescent="0.25">
      <c r="R1697" s="140"/>
      <c r="S1697" s="25"/>
      <c r="T1697" s="25"/>
      <c r="U1697" s="25"/>
      <c r="V1697" s="25"/>
      <c r="W1697" s="25"/>
      <c r="X1697" s="25"/>
      <c r="Y1697" s="25"/>
      <c r="Z1697" s="25"/>
      <c r="AA1697" s="25"/>
      <c r="AB1697" s="25"/>
      <c r="AC1697" s="25"/>
      <c r="AD1697" s="25"/>
      <c r="AP1697"/>
      <c r="AQ1697"/>
      <c r="AX1697"/>
    </row>
    <row r="1698" spans="18:50" ht="12" customHeight="1" x14ac:dyDescent="0.25">
      <c r="R1698" s="140"/>
      <c r="S1698" s="25"/>
      <c r="T1698" s="25"/>
      <c r="U1698" s="25"/>
      <c r="V1698" s="25"/>
      <c r="W1698" s="25"/>
      <c r="X1698" s="25"/>
      <c r="Y1698" s="25"/>
      <c r="Z1698" s="25"/>
      <c r="AA1698" s="25"/>
      <c r="AB1698" s="25"/>
      <c r="AC1698" s="25"/>
      <c r="AD1698" s="25"/>
      <c r="AP1698"/>
      <c r="AQ1698"/>
      <c r="AX1698"/>
    </row>
    <row r="1699" spans="18:50" ht="12" customHeight="1" x14ac:dyDescent="0.25">
      <c r="R1699" s="140"/>
      <c r="S1699" s="25"/>
      <c r="T1699" s="25"/>
      <c r="U1699" s="25"/>
      <c r="V1699" s="25"/>
      <c r="W1699" s="25"/>
      <c r="X1699" s="25"/>
      <c r="Y1699" s="25"/>
      <c r="Z1699" s="25"/>
      <c r="AA1699" s="25"/>
      <c r="AB1699" s="25"/>
      <c r="AC1699" s="25"/>
      <c r="AD1699" s="25"/>
      <c r="AP1699"/>
      <c r="AQ1699"/>
      <c r="AX1699"/>
    </row>
    <row r="1700" spans="18:50" ht="12" customHeight="1" x14ac:dyDescent="0.25">
      <c r="R1700" s="140"/>
      <c r="S1700" s="25"/>
      <c r="T1700" s="25"/>
      <c r="U1700" s="25"/>
      <c r="V1700" s="25"/>
      <c r="W1700" s="25"/>
      <c r="X1700" s="25"/>
      <c r="Y1700" s="25"/>
      <c r="Z1700" s="25"/>
      <c r="AA1700" s="25"/>
      <c r="AB1700" s="25"/>
      <c r="AC1700" s="25"/>
      <c r="AD1700" s="25"/>
      <c r="AP1700"/>
      <c r="AQ1700"/>
      <c r="AX1700"/>
    </row>
    <row r="1701" spans="18:50" ht="12" customHeight="1" x14ac:dyDescent="0.25">
      <c r="R1701" s="140"/>
      <c r="S1701" s="25"/>
      <c r="T1701" s="25"/>
      <c r="U1701" s="25"/>
      <c r="V1701" s="25"/>
      <c r="W1701" s="25"/>
      <c r="X1701" s="25"/>
      <c r="Y1701" s="25"/>
      <c r="Z1701" s="25"/>
      <c r="AA1701" s="25"/>
      <c r="AB1701" s="25"/>
      <c r="AC1701" s="25"/>
      <c r="AD1701" s="25"/>
      <c r="AP1701"/>
      <c r="AQ1701"/>
      <c r="AX1701"/>
    </row>
    <row r="1702" spans="18:50" ht="12" customHeight="1" x14ac:dyDescent="0.25">
      <c r="R1702" s="140"/>
      <c r="S1702" s="25"/>
      <c r="T1702" s="25"/>
      <c r="U1702" s="25"/>
      <c r="V1702" s="25"/>
      <c r="W1702" s="25"/>
      <c r="X1702" s="25"/>
      <c r="Y1702" s="25"/>
      <c r="Z1702" s="25"/>
      <c r="AA1702" s="25"/>
      <c r="AB1702" s="25"/>
      <c r="AC1702" s="25"/>
      <c r="AD1702" s="25"/>
      <c r="AP1702"/>
      <c r="AQ1702"/>
      <c r="AX1702"/>
    </row>
    <row r="1703" spans="18:50" ht="12" customHeight="1" x14ac:dyDescent="0.25">
      <c r="R1703" s="140"/>
      <c r="S1703" s="25"/>
      <c r="T1703" s="25"/>
      <c r="U1703" s="25"/>
      <c r="V1703" s="25"/>
      <c r="W1703" s="25"/>
      <c r="X1703" s="25"/>
      <c r="Y1703" s="25"/>
      <c r="Z1703" s="25"/>
      <c r="AA1703" s="25"/>
      <c r="AB1703" s="25"/>
      <c r="AC1703" s="25"/>
      <c r="AD1703" s="25"/>
      <c r="AP1703"/>
      <c r="AQ1703"/>
      <c r="AX1703"/>
    </row>
    <row r="1704" spans="18:50" ht="12" customHeight="1" x14ac:dyDescent="0.25">
      <c r="R1704" s="140"/>
      <c r="S1704" s="25"/>
      <c r="T1704" s="25"/>
      <c r="U1704" s="25"/>
      <c r="V1704" s="25"/>
      <c r="W1704" s="25"/>
      <c r="X1704" s="25"/>
      <c r="Y1704" s="25"/>
      <c r="Z1704" s="25"/>
      <c r="AA1704" s="25"/>
      <c r="AB1704" s="25"/>
      <c r="AC1704" s="25"/>
      <c r="AD1704" s="25"/>
      <c r="AP1704"/>
      <c r="AQ1704"/>
      <c r="AX1704"/>
    </row>
    <row r="1705" spans="18:50" ht="12" customHeight="1" x14ac:dyDescent="0.25">
      <c r="R1705" s="140"/>
      <c r="S1705" s="25"/>
      <c r="T1705" s="25"/>
      <c r="U1705" s="25"/>
      <c r="V1705" s="25"/>
      <c r="W1705" s="25"/>
      <c r="X1705" s="25"/>
      <c r="Y1705" s="25"/>
      <c r="Z1705" s="25"/>
      <c r="AA1705" s="25"/>
      <c r="AB1705" s="25"/>
      <c r="AC1705" s="25"/>
      <c r="AD1705" s="25"/>
      <c r="AP1705"/>
      <c r="AQ1705"/>
      <c r="AX1705"/>
    </row>
    <row r="1706" spans="18:50" ht="12" customHeight="1" x14ac:dyDescent="0.25">
      <c r="R1706" s="140"/>
      <c r="S1706" s="25"/>
      <c r="T1706" s="25"/>
      <c r="U1706" s="25"/>
      <c r="V1706" s="25"/>
      <c r="W1706" s="25"/>
      <c r="X1706" s="25"/>
      <c r="Y1706" s="25"/>
      <c r="Z1706" s="25"/>
      <c r="AA1706" s="25"/>
      <c r="AB1706" s="25"/>
      <c r="AC1706" s="25"/>
      <c r="AD1706" s="25"/>
      <c r="AP1706"/>
      <c r="AQ1706"/>
      <c r="AX1706"/>
    </row>
    <row r="1707" spans="18:50" ht="12" customHeight="1" x14ac:dyDescent="0.25">
      <c r="R1707" s="140"/>
      <c r="S1707" s="25"/>
      <c r="T1707" s="25"/>
      <c r="U1707" s="25"/>
      <c r="V1707" s="25"/>
      <c r="W1707" s="25"/>
      <c r="X1707" s="25"/>
      <c r="Y1707" s="25"/>
      <c r="Z1707" s="25"/>
      <c r="AA1707" s="25"/>
      <c r="AB1707" s="25"/>
      <c r="AC1707" s="25"/>
      <c r="AD1707" s="25"/>
      <c r="AP1707"/>
      <c r="AQ1707"/>
      <c r="AX1707"/>
    </row>
    <row r="1708" spans="18:50" ht="12" customHeight="1" x14ac:dyDescent="0.25">
      <c r="R1708" s="140"/>
      <c r="S1708" s="25"/>
      <c r="T1708" s="25"/>
      <c r="U1708" s="25"/>
      <c r="V1708" s="25"/>
      <c r="W1708" s="25"/>
      <c r="X1708" s="25"/>
      <c r="Y1708" s="25"/>
      <c r="Z1708" s="25"/>
      <c r="AA1708" s="25"/>
      <c r="AB1708" s="25"/>
      <c r="AC1708" s="25"/>
      <c r="AD1708" s="25"/>
      <c r="AP1708"/>
      <c r="AQ1708"/>
      <c r="AX1708"/>
    </row>
    <row r="1709" spans="18:50" ht="12" customHeight="1" x14ac:dyDescent="0.25">
      <c r="R1709" s="140"/>
      <c r="S1709" s="25"/>
      <c r="T1709" s="25"/>
      <c r="U1709" s="25"/>
      <c r="V1709" s="25"/>
      <c r="W1709" s="25"/>
      <c r="X1709" s="25"/>
      <c r="Y1709" s="25"/>
      <c r="Z1709" s="25"/>
      <c r="AA1709" s="25"/>
      <c r="AB1709" s="25"/>
      <c r="AC1709" s="25"/>
      <c r="AD1709" s="25"/>
      <c r="AP1709"/>
      <c r="AQ1709"/>
      <c r="AX1709"/>
    </row>
    <row r="1710" spans="18:50" ht="12" customHeight="1" x14ac:dyDescent="0.25">
      <c r="R1710" s="140"/>
      <c r="S1710" s="25"/>
      <c r="T1710" s="25"/>
      <c r="U1710" s="25"/>
      <c r="V1710" s="25"/>
      <c r="W1710" s="25"/>
      <c r="X1710" s="25"/>
      <c r="Y1710" s="25"/>
      <c r="Z1710" s="25"/>
      <c r="AA1710" s="25"/>
      <c r="AB1710" s="25"/>
      <c r="AC1710" s="25"/>
      <c r="AD1710" s="25"/>
      <c r="AP1710"/>
      <c r="AQ1710"/>
      <c r="AX1710"/>
    </row>
    <row r="1711" spans="18:50" ht="12" customHeight="1" x14ac:dyDescent="0.25">
      <c r="R1711" s="140"/>
      <c r="S1711" s="25"/>
      <c r="T1711" s="25"/>
      <c r="U1711" s="25"/>
      <c r="V1711" s="25"/>
      <c r="W1711" s="25"/>
      <c r="X1711" s="25"/>
      <c r="Y1711" s="25"/>
      <c r="Z1711" s="25"/>
      <c r="AA1711" s="25"/>
      <c r="AB1711" s="25"/>
      <c r="AC1711" s="25"/>
      <c r="AD1711" s="25"/>
      <c r="AP1711"/>
      <c r="AQ1711"/>
      <c r="AX1711"/>
    </row>
    <row r="1712" spans="18:50" ht="12" customHeight="1" x14ac:dyDescent="0.25">
      <c r="R1712" s="140"/>
      <c r="S1712" s="25"/>
      <c r="T1712" s="25"/>
      <c r="U1712" s="25"/>
      <c r="V1712" s="25"/>
      <c r="W1712" s="25"/>
      <c r="X1712" s="25"/>
      <c r="Y1712" s="25"/>
      <c r="Z1712" s="25"/>
      <c r="AA1712" s="25"/>
      <c r="AB1712" s="25"/>
      <c r="AC1712" s="25"/>
      <c r="AD1712" s="25"/>
      <c r="AP1712"/>
      <c r="AQ1712"/>
      <c r="AX1712"/>
    </row>
    <row r="1713" spans="18:50" ht="12" customHeight="1" x14ac:dyDescent="0.25">
      <c r="R1713" s="140"/>
      <c r="S1713" s="25"/>
      <c r="T1713" s="25"/>
      <c r="U1713" s="25"/>
      <c r="V1713" s="25"/>
      <c r="W1713" s="25"/>
      <c r="X1713" s="25"/>
      <c r="Y1713" s="25"/>
      <c r="Z1713" s="25"/>
      <c r="AA1713" s="25"/>
      <c r="AB1713" s="25"/>
      <c r="AC1713" s="25"/>
      <c r="AD1713" s="25"/>
      <c r="AP1713"/>
      <c r="AQ1713"/>
      <c r="AX1713"/>
    </row>
    <row r="1714" spans="18:50" ht="12" customHeight="1" x14ac:dyDescent="0.25">
      <c r="R1714" s="140"/>
      <c r="S1714" s="25"/>
      <c r="T1714" s="25"/>
      <c r="U1714" s="25"/>
      <c r="V1714" s="25"/>
      <c r="W1714" s="25"/>
      <c r="X1714" s="25"/>
      <c r="Y1714" s="25"/>
      <c r="Z1714" s="25"/>
      <c r="AA1714" s="25"/>
      <c r="AB1714" s="25"/>
      <c r="AC1714" s="25"/>
      <c r="AD1714" s="25"/>
      <c r="AP1714"/>
      <c r="AQ1714"/>
      <c r="AX1714"/>
    </row>
    <row r="1715" spans="18:50" ht="12" customHeight="1" x14ac:dyDescent="0.25">
      <c r="R1715" s="140"/>
      <c r="S1715" s="25"/>
      <c r="T1715" s="25"/>
      <c r="U1715" s="25"/>
      <c r="V1715" s="25"/>
      <c r="W1715" s="25"/>
      <c r="X1715" s="25"/>
      <c r="Y1715" s="25"/>
      <c r="Z1715" s="25"/>
      <c r="AA1715" s="25"/>
      <c r="AB1715" s="25"/>
      <c r="AC1715" s="25"/>
      <c r="AD1715" s="25"/>
      <c r="AP1715"/>
      <c r="AQ1715"/>
      <c r="AX1715"/>
    </row>
    <row r="1716" spans="18:50" ht="12" customHeight="1" x14ac:dyDescent="0.25">
      <c r="R1716" s="140"/>
      <c r="S1716" s="25"/>
      <c r="T1716" s="25"/>
      <c r="U1716" s="25"/>
      <c r="V1716" s="25"/>
      <c r="W1716" s="25"/>
      <c r="X1716" s="25"/>
      <c r="Y1716" s="25"/>
      <c r="Z1716" s="25"/>
      <c r="AA1716" s="25"/>
      <c r="AB1716" s="25"/>
      <c r="AC1716" s="25"/>
      <c r="AD1716" s="25"/>
      <c r="AP1716"/>
      <c r="AQ1716"/>
      <c r="AX1716"/>
    </row>
    <row r="1717" spans="18:50" ht="12" customHeight="1" x14ac:dyDescent="0.25">
      <c r="R1717" s="140"/>
      <c r="S1717" s="25"/>
      <c r="T1717" s="25"/>
      <c r="U1717" s="25"/>
      <c r="V1717" s="25"/>
      <c r="W1717" s="25"/>
      <c r="X1717" s="25"/>
      <c r="Y1717" s="25"/>
      <c r="Z1717" s="25"/>
      <c r="AA1717" s="25"/>
      <c r="AB1717" s="25"/>
      <c r="AC1717" s="25"/>
      <c r="AD1717" s="25"/>
      <c r="AP1717"/>
      <c r="AQ1717"/>
      <c r="AX1717"/>
    </row>
    <row r="1718" spans="18:50" ht="12" customHeight="1" x14ac:dyDescent="0.25">
      <c r="R1718" s="140"/>
      <c r="S1718" s="25"/>
      <c r="T1718" s="25"/>
      <c r="U1718" s="25"/>
      <c r="V1718" s="25"/>
      <c r="W1718" s="25"/>
      <c r="X1718" s="25"/>
      <c r="Y1718" s="25"/>
      <c r="Z1718" s="25"/>
      <c r="AA1718" s="25"/>
      <c r="AB1718" s="25"/>
      <c r="AC1718" s="25"/>
      <c r="AD1718" s="25"/>
      <c r="AP1718"/>
      <c r="AQ1718"/>
      <c r="AX1718"/>
    </row>
    <row r="1719" spans="18:50" ht="12" customHeight="1" x14ac:dyDescent="0.25">
      <c r="R1719" s="140"/>
      <c r="S1719" s="25"/>
      <c r="T1719" s="25"/>
      <c r="U1719" s="25"/>
      <c r="V1719" s="25"/>
      <c r="W1719" s="25"/>
      <c r="X1719" s="25"/>
      <c r="Y1719" s="25"/>
      <c r="Z1719" s="25"/>
      <c r="AA1719" s="25"/>
      <c r="AB1719" s="25"/>
      <c r="AC1719" s="25"/>
      <c r="AD1719" s="25"/>
      <c r="AP1719"/>
      <c r="AQ1719"/>
      <c r="AX1719"/>
    </row>
    <row r="1720" spans="18:50" ht="12" customHeight="1" x14ac:dyDescent="0.25">
      <c r="R1720" s="140"/>
      <c r="S1720" s="25"/>
      <c r="T1720" s="25"/>
      <c r="U1720" s="25"/>
      <c r="V1720" s="25"/>
      <c r="W1720" s="25"/>
      <c r="X1720" s="25"/>
      <c r="Y1720" s="25"/>
      <c r="Z1720" s="25"/>
      <c r="AA1720" s="25"/>
      <c r="AB1720" s="25"/>
      <c r="AC1720" s="25"/>
      <c r="AD1720" s="25"/>
      <c r="AP1720"/>
      <c r="AQ1720"/>
      <c r="AX1720"/>
    </row>
    <row r="1721" spans="18:50" ht="12" customHeight="1" x14ac:dyDescent="0.25">
      <c r="R1721" s="140"/>
      <c r="S1721" s="25"/>
      <c r="T1721" s="25"/>
      <c r="U1721" s="25"/>
      <c r="V1721" s="25"/>
      <c r="W1721" s="25"/>
      <c r="X1721" s="25"/>
      <c r="Y1721" s="25"/>
      <c r="Z1721" s="25"/>
      <c r="AA1721" s="25"/>
      <c r="AB1721" s="25"/>
      <c r="AC1721" s="25"/>
      <c r="AD1721" s="25"/>
      <c r="AP1721"/>
      <c r="AQ1721"/>
      <c r="AX1721"/>
    </row>
    <row r="1722" spans="18:50" ht="12" customHeight="1" x14ac:dyDescent="0.25">
      <c r="R1722" s="140"/>
      <c r="S1722" s="25"/>
      <c r="T1722" s="25"/>
      <c r="U1722" s="25"/>
      <c r="V1722" s="25"/>
      <c r="W1722" s="25"/>
      <c r="X1722" s="25"/>
      <c r="Y1722" s="25"/>
      <c r="Z1722" s="25"/>
      <c r="AA1722" s="25"/>
      <c r="AB1722" s="25"/>
      <c r="AC1722" s="25"/>
      <c r="AD1722" s="25"/>
      <c r="AP1722"/>
      <c r="AQ1722"/>
      <c r="AX1722"/>
    </row>
    <row r="1723" spans="18:50" ht="12" customHeight="1" x14ac:dyDescent="0.25">
      <c r="R1723" s="140"/>
      <c r="S1723" s="25"/>
      <c r="T1723" s="25"/>
      <c r="U1723" s="25"/>
      <c r="V1723" s="25"/>
      <c r="W1723" s="25"/>
      <c r="X1723" s="25"/>
      <c r="Y1723" s="25"/>
      <c r="Z1723" s="25"/>
      <c r="AA1723" s="25"/>
      <c r="AB1723" s="25"/>
      <c r="AC1723" s="25"/>
      <c r="AD1723" s="25"/>
      <c r="AP1723"/>
      <c r="AQ1723"/>
      <c r="AX1723"/>
    </row>
    <row r="1724" spans="18:50" ht="12" customHeight="1" x14ac:dyDescent="0.25">
      <c r="R1724" s="140"/>
      <c r="S1724" s="25"/>
      <c r="T1724" s="25"/>
      <c r="U1724" s="25"/>
      <c r="V1724" s="25"/>
      <c r="W1724" s="25"/>
      <c r="X1724" s="25"/>
      <c r="Y1724" s="25"/>
      <c r="Z1724" s="25"/>
      <c r="AA1724" s="25"/>
      <c r="AB1724" s="25"/>
      <c r="AC1724" s="25"/>
      <c r="AD1724" s="25"/>
      <c r="AP1724"/>
      <c r="AQ1724"/>
      <c r="AX1724"/>
    </row>
    <row r="1725" spans="18:50" ht="12" customHeight="1" x14ac:dyDescent="0.25">
      <c r="R1725" s="140"/>
      <c r="S1725" s="25"/>
      <c r="T1725" s="25"/>
      <c r="U1725" s="25"/>
      <c r="V1725" s="25"/>
      <c r="W1725" s="25"/>
      <c r="X1725" s="25"/>
      <c r="Y1725" s="25"/>
      <c r="Z1725" s="25"/>
      <c r="AA1725" s="25"/>
      <c r="AB1725" s="25"/>
      <c r="AC1725" s="25"/>
      <c r="AD1725" s="25"/>
      <c r="AP1725"/>
      <c r="AQ1725"/>
      <c r="AX1725"/>
    </row>
    <row r="1726" spans="18:50" ht="12" customHeight="1" x14ac:dyDescent="0.25">
      <c r="R1726" s="140"/>
      <c r="S1726" s="25"/>
      <c r="T1726" s="25"/>
      <c r="U1726" s="25"/>
      <c r="V1726" s="25"/>
      <c r="W1726" s="25"/>
      <c r="X1726" s="25"/>
      <c r="Y1726" s="25"/>
      <c r="Z1726" s="25"/>
      <c r="AA1726" s="25"/>
      <c r="AB1726" s="25"/>
      <c r="AC1726" s="25"/>
      <c r="AD1726" s="25"/>
      <c r="AP1726"/>
      <c r="AQ1726"/>
      <c r="AX1726"/>
    </row>
    <row r="1727" spans="18:50" ht="12" customHeight="1" x14ac:dyDescent="0.25">
      <c r="R1727" s="140"/>
      <c r="S1727" s="25"/>
      <c r="T1727" s="25"/>
      <c r="U1727" s="25"/>
      <c r="V1727" s="25"/>
      <c r="W1727" s="25"/>
      <c r="X1727" s="25"/>
      <c r="Y1727" s="25"/>
      <c r="Z1727" s="25"/>
      <c r="AA1727" s="25"/>
      <c r="AB1727" s="25"/>
      <c r="AC1727" s="25"/>
      <c r="AD1727" s="25"/>
      <c r="AP1727"/>
      <c r="AQ1727"/>
      <c r="AX1727"/>
    </row>
    <row r="1728" spans="18:50" ht="12" customHeight="1" x14ac:dyDescent="0.25">
      <c r="R1728" s="140"/>
      <c r="S1728" s="25"/>
      <c r="T1728" s="25"/>
      <c r="U1728" s="25"/>
      <c r="V1728" s="25"/>
      <c r="W1728" s="25"/>
      <c r="X1728" s="25"/>
      <c r="Y1728" s="25"/>
      <c r="Z1728" s="25"/>
      <c r="AA1728" s="25"/>
      <c r="AB1728" s="25"/>
      <c r="AC1728" s="25"/>
      <c r="AD1728" s="25"/>
      <c r="AP1728"/>
      <c r="AQ1728"/>
      <c r="AX1728"/>
    </row>
    <row r="1729" spans="18:50" ht="12" customHeight="1" x14ac:dyDescent="0.25">
      <c r="R1729" s="140"/>
      <c r="S1729" s="25"/>
      <c r="T1729" s="25"/>
      <c r="U1729" s="25"/>
      <c r="V1729" s="25"/>
      <c r="W1729" s="25"/>
      <c r="X1729" s="25"/>
      <c r="Y1729" s="25"/>
      <c r="Z1729" s="25"/>
      <c r="AA1729" s="25"/>
      <c r="AB1729" s="25"/>
      <c r="AC1729" s="25"/>
      <c r="AD1729" s="25"/>
      <c r="AP1729"/>
      <c r="AQ1729"/>
      <c r="AX1729"/>
    </row>
    <row r="1730" spans="18:50" ht="12" customHeight="1" x14ac:dyDescent="0.25">
      <c r="R1730" s="140"/>
      <c r="S1730" s="25"/>
      <c r="T1730" s="25"/>
      <c r="U1730" s="25"/>
      <c r="V1730" s="25"/>
      <c r="W1730" s="25"/>
      <c r="X1730" s="25"/>
      <c r="Y1730" s="25"/>
      <c r="Z1730" s="25"/>
      <c r="AA1730" s="25"/>
      <c r="AB1730" s="25"/>
      <c r="AC1730" s="25"/>
      <c r="AD1730" s="25"/>
      <c r="AP1730"/>
      <c r="AQ1730"/>
      <c r="AX1730"/>
    </row>
    <row r="1731" spans="18:50" ht="12" customHeight="1" x14ac:dyDescent="0.25">
      <c r="R1731" s="140"/>
      <c r="S1731" s="25"/>
      <c r="T1731" s="25"/>
      <c r="U1731" s="25"/>
      <c r="V1731" s="25"/>
      <c r="W1731" s="25"/>
      <c r="X1731" s="25"/>
      <c r="Y1731" s="25"/>
      <c r="Z1731" s="25"/>
      <c r="AA1731" s="25"/>
      <c r="AB1731" s="25"/>
      <c r="AC1731" s="25"/>
      <c r="AD1731" s="25"/>
      <c r="AP1731"/>
      <c r="AQ1731"/>
      <c r="AX1731"/>
    </row>
    <row r="1732" spans="18:50" ht="12" customHeight="1" x14ac:dyDescent="0.25">
      <c r="R1732" s="140"/>
      <c r="S1732" s="25"/>
      <c r="T1732" s="25"/>
      <c r="U1732" s="25"/>
      <c r="V1732" s="25"/>
      <c r="W1732" s="25"/>
      <c r="X1732" s="25"/>
      <c r="Y1732" s="25"/>
      <c r="Z1732" s="25"/>
      <c r="AA1732" s="25"/>
      <c r="AB1732" s="25"/>
      <c r="AC1732" s="25"/>
      <c r="AD1732" s="25"/>
      <c r="AP1732"/>
      <c r="AQ1732"/>
      <c r="AX1732"/>
    </row>
    <row r="1733" spans="18:50" ht="12" customHeight="1" x14ac:dyDescent="0.25">
      <c r="R1733" s="140"/>
      <c r="S1733" s="25"/>
      <c r="T1733" s="25"/>
      <c r="U1733" s="25"/>
      <c r="V1733" s="25"/>
      <c r="W1733" s="25"/>
      <c r="X1733" s="25"/>
      <c r="Y1733" s="25"/>
      <c r="Z1733" s="25"/>
      <c r="AA1733" s="25"/>
      <c r="AB1733" s="25"/>
      <c r="AC1733" s="25"/>
      <c r="AD1733" s="25"/>
      <c r="AP1733"/>
      <c r="AQ1733"/>
      <c r="AX1733"/>
    </row>
    <row r="1734" spans="18:50" ht="12" customHeight="1" x14ac:dyDescent="0.25">
      <c r="R1734" s="140"/>
      <c r="S1734" s="25"/>
      <c r="T1734" s="25"/>
      <c r="U1734" s="25"/>
      <c r="V1734" s="25"/>
      <c r="W1734" s="25"/>
      <c r="X1734" s="25"/>
      <c r="Y1734" s="25"/>
      <c r="Z1734" s="25"/>
      <c r="AA1734" s="25"/>
      <c r="AB1734" s="25"/>
      <c r="AC1734" s="25"/>
      <c r="AD1734" s="25"/>
      <c r="AP1734"/>
      <c r="AQ1734"/>
      <c r="AX1734"/>
    </row>
    <row r="1735" spans="18:50" ht="12" customHeight="1" x14ac:dyDescent="0.25">
      <c r="R1735" s="140"/>
      <c r="S1735" s="25"/>
      <c r="T1735" s="25"/>
      <c r="U1735" s="25"/>
      <c r="V1735" s="25"/>
      <c r="W1735" s="25"/>
      <c r="X1735" s="25"/>
      <c r="Y1735" s="25"/>
      <c r="Z1735" s="25"/>
      <c r="AA1735" s="25"/>
      <c r="AB1735" s="25"/>
      <c r="AC1735" s="25"/>
      <c r="AD1735" s="25"/>
      <c r="AP1735"/>
      <c r="AQ1735"/>
      <c r="AX1735"/>
    </row>
    <row r="1736" spans="18:50" ht="12" customHeight="1" x14ac:dyDescent="0.25">
      <c r="R1736" s="140"/>
      <c r="S1736" s="25"/>
      <c r="T1736" s="25"/>
      <c r="U1736" s="25"/>
      <c r="V1736" s="25"/>
      <c r="W1736" s="25"/>
      <c r="X1736" s="25"/>
      <c r="Y1736" s="25"/>
      <c r="Z1736" s="25"/>
      <c r="AA1736" s="25"/>
      <c r="AB1736" s="25"/>
      <c r="AC1736" s="25"/>
      <c r="AD1736" s="25"/>
      <c r="AP1736"/>
      <c r="AQ1736"/>
      <c r="AX1736"/>
    </row>
    <row r="1737" spans="18:50" ht="12" customHeight="1" x14ac:dyDescent="0.25">
      <c r="R1737" s="140"/>
      <c r="S1737" s="25"/>
      <c r="T1737" s="25"/>
      <c r="U1737" s="25"/>
      <c r="V1737" s="25"/>
      <c r="W1737" s="25"/>
      <c r="X1737" s="25"/>
      <c r="Y1737" s="25"/>
      <c r="Z1737" s="25"/>
      <c r="AA1737" s="25"/>
      <c r="AB1737" s="25"/>
      <c r="AC1737" s="25"/>
      <c r="AD1737" s="25"/>
      <c r="AP1737"/>
      <c r="AQ1737"/>
      <c r="AX1737"/>
    </row>
    <row r="1738" spans="18:50" ht="12" customHeight="1" x14ac:dyDescent="0.25">
      <c r="R1738" s="140"/>
      <c r="S1738" s="25"/>
      <c r="T1738" s="25"/>
      <c r="U1738" s="25"/>
      <c r="V1738" s="25"/>
      <c r="W1738" s="25"/>
      <c r="X1738" s="25"/>
      <c r="Y1738" s="25"/>
      <c r="Z1738" s="25"/>
      <c r="AA1738" s="25"/>
      <c r="AB1738" s="25"/>
      <c r="AC1738" s="25"/>
      <c r="AD1738" s="25"/>
      <c r="AP1738"/>
      <c r="AQ1738"/>
      <c r="AX1738"/>
    </row>
    <row r="1739" spans="18:50" ht="12" customHeight="1" x14ac:dyDescent="0.25">
      <c r="R1739" s="140"/>
      <c r="S1739" s="25"/>
      <c r="T1739" s="25"/>
      <c r="U1739" s="25"/>
      <c r="V1739" s="25"/>
      <c r="W1739" s="25"/>
      <c r="X1739" s="25"/>
      <c r="Y1739" s="25"/>
      <c r="Z1739" s="25"/>
      <c r="AA1739" s="25"/>
      <c r="AB1739" s="25"/>
      <c r="AC1739" s="25"/>
      <c r="AD1739" s="25"/>
      <c r="AP1739"/>
      <c r="AQ1739"/>
      <c r="AX1739"/>
    </row>
    <row r="1740" spans="18:50" ht="12" customHeight="1" x14ac:dyDescent="0.25">
      <c r="R1740" s="140"/>
      <c r="S1740" s="25"/>
      <c r="T1740" s="25"/>
      <c r="U1740" s="25"/>
      <c r="V1740" s="25"/>
      <c r="W1740" s="25"/>
      <c r="X1740" s="25"/>
      <c r="Y1740" s="25"/>
      <c r="Z1740" s="25"/>
      <c r="AA1740" s="25"/>
      <c r="AB1740" s="25"/>
      <c r="AC1740" s="25"/>
      <c r="AD1740" s="25"/>
      <c r="AP1740"/>
      <c r="AQ1740"/>
      <c r="AX1740"/>
    </row>
    <row r="1741" spans="18:50" ht="12" customHeight="1" x14ac:dyDescent="0.25">
      <c r="R1741" s="140"/>
      <c r="S1741" s="25"/>
      <c r="T1741" s="25"/>
      <c r="U1741" s="25"/>
      <c r="V1741" s="25"/>
      <c r="W1741" s="25"/>
      <c r="X1741" s="25"/>
      <c r="Y1741" s="25"/>
      <c r="Z1741" s="25"/>
      <c r="AA1741" s="25"/>
      <c r="AB1741" s="25"/>
      <c r="AC1741" s="25"/>
      <c r="AD1741" s="25"/>
      <c r="AP1741"/>
      <c r="AQ1741"/>
      <c r="AX1741"/>
    </row>
    <row r="1742" spans="18:50" ht="12" customHeight="1" x14ac:dyDescent="0.25">
      <c r="R1742" s="140"/>
      <c r="S1742" s="25"/>
      <c r="T1742" s="25"/>
      <c r="U1742" s="25"/>
      <c r="V1742" s="25"/>
      <c r="W1742" s="25"/>
      <c r="X1742" s="25"/>
      <c r="Y1742" s="25"/>
      <c r="Z1742" s="25"/>
      <c r="AA1742" s="25"/>
      <c r="AB1742" s="25"/>
      <c r="AC1742" s="25"/>
      <c r="AD1742" s="25"/>
      <c r="AP1742"/>
      <c r="AQ1742"/>
      <c r="AX1742"/>
    </row>
    <row r="1743" spans="18:50" ht="12" customHeight="1" x14ac:dyDescent="0.25">
      <c r="R1743" s="140"/>
      <c r="S1743" s="25"/>
      <c r="T1743" s="25"/>
      <c r="U1743" s="25"/>
      <c r="V1743" s="25"/>
      <c r="W1743" s="25"/>
      <c r="X1743" s="25"/>
      <c r="Y1743" s="25"/>
      <c r="Z1743" s="25"/>
      <c r="AA1743" s="25"/>
      <c r="AB1743" s="25"/>
      <c r="AC1743" s="25"/>
      <c r="AD1743" s="25"/>
      <c r="AP1743"/>
      <c r="AQ1743"/>
      <c r="AX1743"/>
    </row>
    <row r="1744" spans="18:50" ht="12" customHeight="1" x14ac:dyDescent="0.25">
      <c r="R1744" s="140"/>
      <c r="S1744" s="25"/>
      <c r="T1744" s="25"/>
      <c r="U1744" s="25"/>
      <c r="V1744" s="25"/>
      <c r="W1744" s="25"/>
      <c r="X1744" s="25"/>
      <c r="Y1744" s="25"/>
      <c r="Z1744" s="25"/>
      <c r="AA1744" s="25"/>
      <c r="AB1744" s="25"/>
      <c r="AC1744" s="25"/>
      <c r="AD1744" s="25"/>
      <c r="AP1744"/>
      <c r="AQ1744"/>
      <c r="AX1744"/>
    </row>
    <row r="1745" spans="18:50" ht="12" customHeight="1" x14ac:dyDescent="0.25">
      <c r="R1745" s="140"/>
      <c r="S1745" s="25"/>
      <c r="T1745" s="25"/>
      <c r="U1745" s="25"/>
      <c r="V1745" s="25"/>
      <c r="W1745" s="25"/>
      <c r="X1745" s="25"/>
      <c r="Y1745" s="25"/>
      <c r="Z1745" s="25"/>
      <c r="AA1745" s="25"/>
      <c r="AB1745" s="25"/>
      <c r="AC1745" s="25"/>
      <c r="AD1745" s="25"/>
      <c r="AP1745"/>
      <c r="AQ1745"/>
      <c r="AX1745"/>
    </row>
    <row r="1746" spans="18:50" ht="12" customHeight="1" x14ac:dyDescent="0.25">
      <c r="R1746" s="140"/>
      <c r="S1746" s="25"/>
      <c r="T1746" s="25"/>
      <c r="U1746" s="25"/>
      <c r="V1746" s="25"/>
      <c r="W1746" s="25"/>
      <c r="X1746" s="25"/>
      <c r="Y1746" s="25"/>
      <c r="Z1746" s="25"/>
      <c r="AA1746" s="25"/>
      <c r="AB1746" s="25"/>
      <c r="AC1746" s="25"/>
      <c r="AD1746" s="25"/>
      <c r="AP1746"/>
      <c r="AQ1746"/>
      <c r="AX1746"/>
    </row>
    <row r="1747" spans="18:50" ht="12" customHeight="1" x14ac:dyDescent="0.25">
      <c r="R1747" s="140"/>
      <c r="S1747" s="25"/>
      <c r="T1747" s="25"/>
      <c r="U1747" s="25"/>
      <c r="V1747" s="25"/>
      <c r="W1747" s="25"/>
      <c r="X1747" s="25"/>
      <c r="Y1747" s="25"/>
      <c r="Z1747" s="25"/>
      <c r="AA1747" s="25"/>
      <c r="AB1747" s="25"/>
      <c r="AC1747" s="25"/>
      <c r="AD1747" s="25"/>
      <c r="AP1747"/>
      <c r="AQ1747"/>
      <c r="AX1747"/>
    </row>
    <row r="1748" spans="18:50" ht="12" customHeight="1" x14ac:dyDescent="0.25">
      <c r="R1748" s="140"/>
      <c r="S1748" s="25"/>
      <c r="T1748" s="25"/>
      <c r="U1748" s="25"/>
      <c r="V1748" s="25"/>
      <c r="W1748" s="25"/>
      <c r="X1748" s="25"/>
      <c r="Y1748" s="25"/>
      <c r="Z1748" s="25"/>
      <c r="AA1748" s="25"/>
      <c r="AB1748" s="25"/>
      <c r="AC1748" s="25"/>
      <c r="AD1748" s="25"/>
      <c r="AP1748"/>
      <c r="AQ1748"/>
      <c r="AX1748"/>
    </row>
    <row r="1749" spans="18:50" ht="12" customHeight="1" x14ac:dyDescent="0.25">
      <c r="R1749" s="140"/>
      <c r="S1749" s="25"/>
      <c r="T1749" s="25"/>
      <c r="U1749" s="25"/>
      <c r="V1749" s="25"/>
      <c r="W1749" s="25"/>
      <c r="X1749" s="25"/>
      <c r="Y1749" s="25"/>
      <c r="Z1749" s="25"/>
      <c r="AA1749" s="25"/>
      <c r="AB1749" s="25"/>
      <c r="AC1749" s="25"/>
      <c r="AD1749" s="25"/>
      <c r="AP1749"/>
      <c r="AQ1749"/>
      <c r="AX1749"/>
    </row>
    <row r="1750" spans="18:50" ht="12" customHeight="1" x14ac:dyDescent="0.25">
      <c r="R1750" s="140"/>
      <c r="S1750" s="25"/>
      <c r="T1750" s="25"/>
      <c r="U1750" s="25"/>
      <c r="V1750" s="25"/>
      <c r="W1750" s="25"/>
      <c r="X1750" s="25"/>
      <c r="Y1750" s="25"/>
      <c r="Z1750" s="25"/>
      <c r="AA1750" s="25"/>
      <c r="AB1750" s="25"/>
      <c r="AC1750" s="25"/>
      <c r="AD1750" s="25"/>
      <c r="AP1750"/>
      <c r="AQ1750"/>
      <c r="AX1750"/>
    </row>
    <row r="1751" spans="18:50" ht="12" customHeight="1" x14ac:dyDescent="0.25">
      <c r="R1751" s="140"/>
      <c r="S1751" s="25"/>
      <c r="T1751" s="25"/>
      <c r="U1751" s="25"/>
      <c r="V1751" s="25"/>
      <c r="W1751" s="25"/>
      <c r="X1751" s="25"/>
      <c r="Y1751" s="25"/>
      <c r="Z1751" s="25"/>
      <c r="AA1751" s="25"/>
      <c r="AB1751" s="25"/>
      <c r="AC1751" s="25"/>
      <c r="AD1751" s="25"/>
      <c r="AP1751"/>
      <c r="AQ1751"/>
      <c r="AX1751"/>
    </row>
    <row r="1752" spans="18:50" ht="12" customHeight="1" x14ac:dyDescent="0.25">
      <c r="R1752" s="140"/>
      <c r="S1752" s="25"/>
      <c r="T1752" s="25"/>
      <c r="U1752" s="25"/>
      <c r="V1752" s="25"/>
      <c r="W1752" s="25"/>
      <c r="X1752" s="25"/>
      <c r="Y1752" s="25"/>
      <c r="Z1752" s="25"/>
      <c r="AA1752" s="25"/>
      <c r="AB1752" s="25"/>
      <c r="AC1752" s="25"/>
      <c r="AD1752" s="25"/>
      <c r="AP1752"/>
      <c r="AQ1752"/>
      <c r="AX1752"/>
    </row>
    <row r="1753" spans="18:50" ht="12" customHeight="1" x14ac:dyDescent="0.25">
      <c r="R1753" s="140"/>
      <c r="S1753" s="25"/>
      <c r="T1753" s="25"/>
      <c r="U1753" s="25"/>
      <c r="V1753" s="25"/>
      <c r="W1753" s="25"/>
      <c r="X1753" s="25"/>
      <c r="Y1753" s="25"/>
      <c r="Z1753" s="25"/>
      <c r="AA1753" s="25"/>
      <c r="AB1753" s="25"/>
      <c r="AC1753" s="25"/>
      <c r="AD1753" s="25"/>
      <c r="AP1753"/>
      <c r="AQ1753"/>
      <c r="AX1753"/>
    </row>
    <row r="1754" spans="18:50" ht="12" customHeight="1" x14ac:dyDescent="0.25">
      <c r="R1754" s="140"/>
      <c r="S1754" s="25"/>
      <c r="T1754" s="25"/>
      <c r="U1754" s="25"/>
      <c r="V1754" s="25"/>
      <c r="W1754" s="25"/>
      <c r="X1754" s="25"/>
      <c r="Y1754" s="25"/>
      <c r="Z1754" s="25"/>
      <c r="AA1754" s="25"/>
      <c r="AB1754" s="25"/>
      <c r="AC1754" s="25"/>
      <c r="AD1754" s="25"/>
      <c r="AP1754"/>
      <c r="AQ1754"/>
      <c r="AX1754"/>
    </row>
    <row r="1755" spans="18:50" ht="12" customHeight="1" x14ac:dyDescent="0.25">
      <c r="R1755" s="140"/>
      <c r="S1755" s="25"/>
      <c r="T1755" s="25"/>
      <c r="U1755" s="25"/>
      <c r="V1755" s="25"/>
      <c r="W1755" s="25"/>
      <c r="X1755" s="25"/>
      <c r="Y1755" s="25"/>
      <c r="Z1755" s="25"/>
      <c r="AA1755" s="25"/>
      <c r="AB1755" s="25"/>
      <c r="AC1755" s="25"/>
      <c r="AD1755" s="25"/>
      <c r="AP1755"/>
      <c r="AQ1755"/>
      <c r="AX1755"/>
    </row>
    <row r="1756" spans="18:50" ht="12" customHeight="1" x14ac:dyDescent="0.25">
      <c r="R1756" s="140"/>
      <c r="S1756" s="25"/>
      <c r="T1756" s="25"/>
      <c r="U1756" s="25"/>
      <c r="V1756" s="25"/>
      <c r="W1756" s="25"/>
      <c r="X1756" s="25"/>
      <c r="Y1756" s="25"/>
      <c r="Z1756" s="25"/>
      <c r="AA1756" s="25"/>
      <c r="AB1756" s="25"/>
      <c r="AC1756" s="25"/>
      <c r="AD1756" s="25"/>
      <c r="AP1756"/>
      <c r="AQ1756"/>
      <c r="AX1756"/>
    </row>
    <row r="1757" spans="18:50" ht="12" customHeight="1" x14ac:dyDescent="0.25">
      <c r="R1757" s="140"/>
      <c r="S1757" s="25"/>
      <c r="T1757" s="25"/>
      <c r="U1757" s="25"/>
      <c r="V1757" s="25"/>
      <c r="W1757" s="25"/>
      <c r="X1757" s="25"/>
      <c r="Y1757" s="25"/>
      <c r="Z1757" s="25"/>
      <c r="AA1757" s="25"/>
      <c r="AB1757" s="25"/>
      <c r="AC1757" s="25"/>
      <c r="AD1757" s="25"/>
      <c r="AP1757"/>
      <c r="AQ1757"/>
      <c r="AX1757"/>
    </row>
    <row r="1758" spans="18:50" ht="12" customHeight="1" x14ac:dyDescent="0.25">
      <c r="R1758" s="140"/>
      <c r="S1758" s="25"/>
      <c r="T1758" s="25"/>
      <c r="U1758" s="25"/>
      <c r="V1758" s="25"/>
      <c r="W1758" s="25"/>
      <c r="X1758" s="25"/>
      <c r="Y1758" s="25"/>
      <c r="Z1758" s="25"/>
      <c r="AA1758" s="25"/>
      <c r="AB1758" s="25"/>
      <c r="AC1758" s="25"/>
      <c r="AD1758" s="25"/>
      <c r="AP1758"/>
      <c r="AQ1758"/>
      <c r="AX1758"/>
    </row>
    <row r="1759" spans="18:50" ht="12" customHeight="1" x14ac:dyDescent="0.25">
      <c r="R1759" s="140"/>
      <c r="S1759" s="25"/>
      <c r="T1759" s="25"/>
      <c r="U1759" s="25"/>
      <c r="V1759" s="25"/>
      <c r="W1759" s="25"/>
      <c r="X1759" s="25"/>
      <c r="Y1759" s="25"/>
      <c r="Z1759" s="25"/>
      <c r="AA1759" s="25"/>
      <c r="AB1759" s="25"/>
      <c r="AC1759" s="25"/>
      <c r="AD1759" s="25"/>
      <c r="AP1759"/>
      <c r="AQ1759"/>
      <c r="AX1759"/>
    </row>
    <row r="1760" spans="18:50" ht="12" customHeight="1" x14ac:dyDescent="0.25">
      <c r="R1760" s="140"/>
      <c r="S1760" s="25"/>
      <c r="T1760" s="25"/>
      <c r="U1760" s="25"/>
      <c r="V1760" s="25"/>
      <c r="W1760" s="25"/>
      <c r="X1760" s="25"/>
      <c r="Y1760" s="25"/>
      <c r="Z1760" s="25"/>
      <c r="AA1760" s="25"/>
      <c r="AB1760" s="25"/>
      <c r="AC1760" s="25"/>
      <c r="AD1760" s="25"/>
      <c r="AP1760"/>
      <c r="AQ1760"/>
      <c r="AX1760"/>
    </row>
    <row r="1761" spans="18:50" ht="12" customHeight="1" x14ac:dyDescent="0.25">
      <c r="R1761" s="140"/>
      <c r="S1761" s="25"/>
      <c r="T1761" s="25"/>
      <c r="U1761" s="25"/>
      <c r="V1761" s="25"/>
      <c r="W1761" s="25"/>
      <c r="X1761" s="25"/>
      <c r="Y1761" s="25"/>
      <c r="Z1761" s="25"/>
      <c r="AA1761" s="25"/>
      <c r="AB1761" s="25"/>
      <c r="AC1761" s="25"/>
      <c r="AD1761" s="25"/>
      <c r="AP1761"/>
      <c r="AQ1761"/>
      <c r="AX1761"/>
    </row>
    <row r="1762" spans="18:50" ht="12" customHeight="1" x14ac:dyDescent="0.25">
      <c r="R1762" s="140"/>
      <c r="S1762" s="25"/>
      <c r="T1762" s="25"/>
      <c r="U1762" s="25"/>
      <c r="V1762" s="25"/>
      <c r="W1762" s="25"/>
      <c r="X1762" s="25"/>
      <c r="Y1762" s="25"/>
      <c r="Z1762" s="25"/>
      <c r="AA1762" s="25"/>
      <c r="AB1762" s="25"/>
      <c r="AC1762" s="25"/>
      <c r="AD1762" s="25"/>
      <c r="AP1762"/>
      <c r="AQ1762"/>
      <c r="AX1762"/>
    </row>
    <row r="1763" spans="18:50" ht="12" customHeight="1" x14ac:dyDescent="0.25">
      <c r="R1763" s="140"/>
      <c r="S1763" s="25"/>
      <c r="T1763" s="25"/>
      <c r="U1763" s="25"/>
      <c r="V1763" s="25"/>
      <c r="W1763" s="25"/>
      <c r="X1763" s="25"/>
      <c r="Y1763" s="25"/>
      <c r="Z1763" s="25"/>
      <c r="AA1763" s="25"/>
      <c r="AB1763" s="25"/>
      <c r="AC1763" s="25"/>
      <c r="AD1763" s="25"/>
      <c r="AP1763"/>
      <c r="AQ1763"/>
      <c r="AX1763"/>
    </row>
    <row r="1764" spans="18:50" ht="12" customHeight="1" x14ac:dyDescent="0.25">
      <c r="R1764" s="140"/>
      <c r="S1764" s="25"/>
      <c r="T1764" s="25"/>
      <c r="U1764" s="25"/>
      <c r="V1764" s="25"/>
      <c r="W1764" s="25"/>
      <c r="X1764" s="25"/>
      <c r="Y1764" s="25"/>
      <c r="Z1764" s="25"/>
      <c r="AA1764" s="25"/>
      <c r="AB1764" s="25"/>
      <c r="AC1764" s="25"/>
      <c r="AD1764" s="25"/>
      <c r="AP1764"/>
      <c r="AQ1764"/>
      <c r="AX1764"/>
    </row>
    <row r="1765" spans="18:50" ht="12" customHeight="1" x14ac:dyDescent="0.25">
      <c r="R1765" s="140"/>
      <c r="S1765" s="25"/>
      <c r="T1765" s="25"/>
      <c r="U1765" s="25"/>
      <c r="V1765" s="25"/>
      <c r="W1765" s="25"/>
      <c r="X1765" s="25"/>
      <c r="Y1765" s="25"/>
      <c r="Z1765" s="25"/>
      <c r="AA1765" s="25"/>
      <c r="AB1765" s="25"/>
      <c r="AC1765" s="25"/>
      <c r="AD1765" s="25"/>
      <c r="AP1765"/>
      <c r="AQ1765"/>
      <c r="AX1765"/>
    </row>
    <row r="1766" spans="18:50" ht="12" customHeight="1" x14ac:dyDescent="0.25">
      <c r="R1766" s="140"/>
      <c r="S1766" s="25"/>
      <c r="T1766" s="25"/>
      <c r="U1766" s="25"/>
      <c r="V1766" s="25"/>
      <c r="W1766" s="25"/>
      <c r="X1766" s="25"/>
      <c r="Y1766" s="25"/>
      <c r="Z1766" s="25"/>
      <c r="AA1766" s="25"/>
      <c r="AB1766" s="25"/>
      <c r="AC1766" s="25"/>
      <c r="AD1766" s="25"/>
      <c r="AP1766"/>
      <c r="AQ1766"/>
      <c r="AX1766"/>
    </row>
    <row r="1767" spans="18:50" ht="12" customHeight="1" x14ac:dyDescent="0.25">
      <c r="R1767" s="140"/>
      <c r="S1767" s="25"/>
      <c r="T1767" s="25"/>
      <c r="U1767" s="25"/>
      <c r="V1767" s="25"/>
      <c r="W1767" s="25"/>
      <c r="X1767" s="25"/>
      <c r="Y1767" s="25"/>
      <c r="Z1767" s="25"/>
      <c r="AA1767" s="25"/>
      <c r="AB1767" s="25"/>
      <c r="AC1767" s="25"/>
      <c r="AD1767" s="25"/>
      <c r="AP1767"/>
      <c r="AQ1767"/>
      <c r="AX1767"/>
    </row>
    <row r="1768" spans="18:50" ht="12" customHeight="1" x14ac:dyDescent="0.25">
      <c r="R1768" s="140"/>
      <c r="S1768" s="25"/>
      <c r="T1768" s="25"/>
      <c r="U1768" s="25"/>
      <c r="V1768" s="25"/>
      <c r="W1768" s="25"/>
      <c r="X1768" s="25"/>
      <c r="Y1768" s="25"/>
      <c r="Z1768" s="25"/>
      <c r="AA1768" s="25"/>
      <c r="AB1768" s="25"/>
      <c r="AC1768" s="25"/>
      <c r="AD1768" s="25"/>
      <c r="AP1768"/>
      <c r="AQ1768"/>
      <c r="AX1768"/>
    </row>
    <row r="1769" spans="18:50" ht="12" customHeight="1" x14ac:dyDescent="0.25">
      <c r="R1769" s="140"/>
      <c r="S1769" s="25"/>
      <c r="T1769" s="25"/>
      <c r="U1769" s="25"/>
      <c r="V1769" s="25"/>
      <c r="W1769" s="25"/>
      <c r="X1769" s="25"/>
      <c r="Y1769" s="25"/>
      <c r="Z1769" s="25"/>
      <c r="AA1769" s="25"/>
      <c r="AB1769" s="25"/>
      <c r="AC1769" s="25"/>
      <c r="AD1769" s="25"/>
      <c r="AP1769"/>
      <c r="AQ1769"/>
      <c r="AX1769"/>
    </row>
    <row r="1770" spans="18:50" ht="12" customHeight="1" x14ac:dyDescent="0.25">
      <c r="R1770" s="140"/>
      <c r="S1770" s="25"/>
      <c r="T1770" s="25"/>
      <c r="U1770" s="25"/>
      <c r="V1770" s="25"/>
      <c r="W1770" s="25"/>
      <c r="X1770" s="25"/>
      <c r="Y1770" s="25"/>
      <c r="Z1770" s="25"/>
      <c r="AA1770" s="25"/>
      <c r="AB1770" s="25"/>
      <c r="AC1770" s="25"/>
      <c r="AD1770" s="25"/>
      <c r="AP1770"/>
      <c r="AQ1770"/>
      <c r="AX1770"/>
    </row>
    <row r="1771" spans="18:50" ht="12" customHeight="1" x14ac:dyDescent="0.25">
      <c r="R1771" s="140"/>
      <c r="S1771" s="25"/>
      <c r="T1771" s="25"/>
      <c r="U1771" s="25"/>
      <c r="V1771" s="25"/>
      <c r="W1771" s="25"/>
      <c r="X1771" s="25"/>
      <c r="Y1771" s="25"/>
      <c r="Z1771" s="25"/>
      <c r="AA1771" s="25"/>
      <c r="AB1771" s="25"/>
      <c r="AC1771" s="25"/>
      <c r="AD1771" s="25"/>
      <c r="AP1771"/>
      <c r="AQ1771"/>
      <c r="AX1771"/>
    </row>
    <row r="1772" spans="18:50" ht="12" customHeight="1" x14ac:dyDescent="0.25">
      <c r="R1772" s="140"/>
      <c r="S1772" s="25"/>
      <c r="T1772" s="25"/>
      <c r="U1772" s="25"/>
      <c r="V1772" s="25"/>
      <c r="W1772" s="25"/>
      <c r="X1772" s="25"/>
      <c r="Y1772" s="25"/>
      <c r="Z1772" s="25"/>
      <c r="AA1772" s="25"/>
      <c r="AB1772" s="25"/>
      <c r="AC1772" s="25"/>
      <c r="AD1772" s="25"/>
      <c r="AP1772"/>
      <c r="AQ1772"/>
      <c r="AX1772"/>
    </row>
    <row r="1773" spans="18:50" ht="12" customHeight="1" x14ac:dyDescent="0.25">
      <c r="R1773" s="140"/>
      <c r="S1773" s="25"/>
      <c r="T1773" s="25"/>
      <c r="U1773" s="25"/>
      <c r="V1773" s="25"/>
      <c r="W1773" s="25"/>
      <c r="X1773" s="25"/>
      <c r="Y1773" s="25"/>
      <c r="Z1773" s="25"/>
      <c r="AA1773" s="25"/>
      <c r="AB1773" s="25"/>
      <c r="AC1773" s="25"/>
      <c r="AD1773" s="25"/>
      <c r="AP1773"/>
      <c r="AQ1773"/>
      <c r="AX1773"/>
    </row>
    <row r="1774" spans="18:50" ht="12" customHeight="1" x14ac:dyDescent="0.25">
      <c r="R1774" s="140"/>
      <c r="S1774" s="25"/>
      <c r="T1774" s="25"/>
      <c r="U1774" s="25"/>
      <c r="V1774" s="25"/>
      <c r="W1774" s="25"/>
      <c r="X1774" s="25"/>
      <c r="Y1774" s="25"/>
      <c r="Z1774" s="25"/>
      <c r="AA1774" s="25"/>
      <c r="AB1774" s="25"/>
      <c r="AC1774" s="25"/>
      <c r="AD1774" s="25"/>
      <c r="AP1774"/>
      <c r="AQ1774"/>
      <c r="AX1774"/>
    </row>
    <row r="1775" spans="18:50" ht="12" customHeight="1" x14ac:dyDescent="0.25">
      <c r="R1775" s="140"/>
      <c r="S1775" s="25"/>
      <c r="T1775" s="25"/>
      <c r="U1775" s="25"/>
      <c r="V1775" s="25"/>
      <c r="W1775" s="25"/>
      <c r="X1775" s="25"/>
      <c r="Y1775" s="25"/>
      <c r="Z1775" s="25"/>
      <c r="AA1775" s="25"/>
      <c r="AB1775" s="25"/>
      <c r="AC1775" s="25"/>
      <c r="AD1775" s="25"/>
      <c r="AP1775"/>
      <c r="AQ1775"/>
      <c r="AX1775"/>
    </row>
    <row r="1776" spans="18:50" ht="12" customHeight="1" x14ac:dyDescent="0.25">
      <c r="R1776" s="140"/>
      <c r="S1776" s="25"/>
      <c r="T1776" s="25"/>
      <c r="U1776" s="25"/>
      <c r="V1776" s="25"/>
      <c r="W1776" s="25"/>
      <c r="X1776" s="25"/>
      <c r="Y1776" s="25"/>
      <c r="Z1776" s="25"/>
      <c r="AA1776" s="25"/>
      <c r="AB1776" s="25"/>
      <c r="AC1776" s="25"/>
      <c r="AD1776" s="25"/>
      <c r="AP1776"/>
      <c r="AQ1776"/>
      <c r="AX1776"/>
    </row>
    <row r="1777" spans="18:50" ht="12" customHeight="1" x14ac:dyDescent="0.25">
      <c r="R1777" s="140"/>
      <c r="S1777" s="25"/>
      <c r="T1777" s="25"/>
      <c r="U1777" s="25"/>
      <c r="V1777" s="25"/>
      <c r="W1777" s="25"/>
      <c r="X1777" s="25"/>
      <c r="Y1777" s="25"/>
      <c r="Z1777" s="25"/>
      <c r="AA1777" s="25"/>
      <c r="AB1777" s="25"/>
      <c r="AC1777" s="25"/>
      <c r="AD1777" s="25"/>
      <c r="AP1777"/>
      <c r="AQ1777"/>
      <c r="AX1777"/>
    </row>
    <row r="1778" spans="18:50" ht="12" customHeight="1" x14ac:dyDescent="0.25">
      <c r="R1778" s="140"/>
      <c r="S1778" s="25"/>
      <c r="T1778" s="25"/>
      <c r="U1778" s="25"/>
      <c r="V1778" s="25"/>
      <c r="W1778" s="25"/>
      <c r="X1778" s="25"/>
      <c r="Y1778" s="25"/>
      <c r="Z1778" s="25"/>
      <c r="AA1778" s="25"/>
      <c r="AB1778" s="25"/>
      <c r="AC1778" s="25"/>
      <c r="AD1778" s="25"/>
      <c r="AP1778"/>
      <c r="AQ1778"/>
      <c r="AX1778"/>
    </row>
    <row r="1779" spans="18:50" ht="12" customHeight="1" x14ac:dyDescent="0.25">
      <c r="R1779" s="140"/>
      <c r="S1779" s="25"/>
      <c r="T1779" s="25"/>
      <c r="U1779" s="25"/>
      <c r="V1779" s="25"/>
      <c r="W1779" s="25"/>
      <c r="X1779" s="25"/>
      <c r="Y1779" s="25"/>
      <c r="Z1779" s="25"/>
      <c r="AA1779" s="25"/>
      <c r="AB1779" s="25"/>
      <c r="AC1779" s="25"/>
      <c r="AD1779" s="25"/>
      <c r="AP1779"/>
      <c r="AQ1779"/>
      <c r="AX1779"/>
    </row>
    <row r="1780" spans="18:50" ht="12" customHeight="1" x14ac:dyDescent="0.25">
      <c r="R1780" s="140"/>
      <c r="S1780" s="25"/>
      <c r="T1780" s="25"/>
      <c r="U1780" s="25"/>
      <c r="V1780" s="25"/>
      <c r="W1780" s="25"/>
      <c r="X1780" s="25"/>
      <c r="Y1780" s="25"/>
      <c r="Z1780" s="25"/>
      <c r="AA1780" s="25"/>
      <c r="AB1780" s="25"/>
      <c r="AC1780" s="25"/>
      <c r="AD1780" s="25"/>
      <c r="AP1780"/>
      <c r="AQ1780"/>
      <c r="AX1780"/>
    </row>
    <row r="1781" spans="18:50" ht="12" customHeight="1" x14ac:dyDescent="0.25">
      <c r="R1781" s="140"/>
      <c r="S1781" s="25"/>
      <c r="T1781" s="25"/>
      <c r="U1781" s="25"/>
      <c r="V1781" s="25"/>
      <c r="W1781" s="25"/>
      <c r="X1781" s="25"/>
      <c r="Y1781" s="25"/>
      <c r="Z1781" s="25"/>
      <c r="AA1781" s="25"/>
      <c r="AB1781" s="25"/>
      <c r="AC1781" s="25"/>
      <c r="AD1781" s="25"/>
      <c r="AP1781"/>
      <c r="AQ1781"/>
      <c r="AX1781"/>
    </row>
    <row r="1782" spans="18:50" ht="12" customHeight="1" x14ac:dyDescent="0.25">
      <c r="R1782" s="140"/>
      <c r="S1782" s="25"/>
      <c r="T1782" s="25"/>
      <c r="U1782" s="25"/>
      <c r="V1782" s="25"/>
      <c r="W1782" s="25"/>
      <c r="X1782" s="25"/>
      <c r="Y1782" s="25"/>
      <c r="Z1782" s="25"/>
      <c r="AA1782" s="25"/>
      <c r="AB1782" s="25"/>
      <c r="AC1782" s="25"/>
      <c r="AD1782" s="25"/>
      <c r="AP1782"/>
      <c r="AQ1782"/>
      <c r="AX1782"/>
    </row>
    <row r="1783" spans="18:50" ht="12" customHeight="1" x14ac:dyDescent="0.25">
      <c r="R1783" s="140"/>
      <c r="S1783" s="25"/>
      <c r="T1783" s="25"/>
      <c r="U1783" s="25"/>
      <c r="V1783" s="25"/>
      <c r="W1783" s="25"/>
      <c r="X1783" s="25"/>
      <c r="Y1783" s="25"/>
      <c r="Z1783" s="25"/>
      <c r="AA1783" s="25"/>
      <c r="AB1783" s="25"/>
      <c r="AC1783" s="25"/>
      <c r="AD1783" s="25"/>
      <c r="AP1783"/>
      <c r="AQ1783"/>
      <c r="AX1783"/>
    </row>
    <row r="1784" spans="18:50" ht="12" customHeight="1" x14ac:dyDescent="0.25">
      <c r="R1784" s="140"/>
      <c r="S1784" s="25"/>
      <c r="T1784" s="25"/>
      <c r="U1784" s="25"/>
      <c r="V1784" s="25"/>
      <c r="W1784" s="25"/>
      <c r="X1784" s="25"/>
      <c r="Y1784" s="25"/>
      <c r="Z1784" s="25"/>
      <c r="AA1784" s="25"/>
      <c r="AB1784" s="25"/>
      <c r="AC1784" s="25"/>
      <c r="AD1784" s="25"/>
      <c r="AP1784"/>
      <c r="AQ1784"/>
      <c r="AX1784"/>
    </row>
    <row r="1785" spans="18:50" ht="12" customHeight="1" x14ac:dyDescent="0.25">
      <c r="R1785" s="140"/>
      <c r="S1785" s="25"/>
      <c r="T1785" s="25"/>
      <c r="U1785" s="25"/>
      <c r="V1785" s="25"/>
      <c r="W1785" s="25"/>
      <c r="X1785" s="25"/>
      <c r="Y1785" s="25"/>
      <c r="Z1785" s="25"/>
      <c r="AA1785" s="25"/>
      <c r="AB1785" s="25"/>
      <c r="AC1785" s="25"/>
      <c r="AD1785" s="25"/>
      <c r="AP1785"/>
      <c r="AQ1785"/>
      <c r="AX1785"/>
    </row>
    <row r="1786" spans="18:50" ht="12" customHeight="1" x14ac:dyDescent="0.25">
      <c r="R1786" s="140"/>
      <c r="S1786" s="25"/>
      <c r="T1786" s="25"/>
      <c r="U1786" s="25"/>
      <c r="V1786" s="25"/>
      <c r="W1786" s="25"/>
      <c r="X1786" s="25"/>
      <c r="Y1786" s="25"/>
      <c r="Z1786" s="25"/>
      <c r="AA1786" s="25"/>
      <c r="AB1786" s="25"/>
      <c r="AC1786" s="25"/>
      <c r="AD1786" s="25"/>
      <c r="AP1786"/>
      <c r="AQ1786"/>
      <c r="AX1786"/>
    </row>
    <row r="1787" spans="18:50" ht="12" customHeight="1" x14ac:dyDescent="0.25">
      <c r="R1787" s="140"/>
      <c r="S1787" s="25"/>
      <c r="T1787" s="25"/>
      <c r="U1787" s="25"/>
      <c r="V1787" s="25"/>
      <c r="W1787" s="25"/>
      <c r="X1787" s="25"/>
      <c r="Y1787" s="25"/>
      <c r="Z1787" s="25"/>
      <c r="AA1787" s="25"/>
      <c r="AB1787" s="25"/>
      <c r="AC1787" s="25"/>
      <c r="AD1787" s="25"/>
      <c r="AP1787"/>
      <c r="AQ1787"/>
      <c r="AX1787"/>
    </row>
    <row r="1788" spans="18:50" ht="12" customHeight="1" x14ac:dyDescent="0.25">
      <c r="R1788" s="140"/>
      <c r="S1788" s="25"/>
      <c r="T1788" s="25"/>
      <c r="U1788" s="25"/>
      <c r="V1788" s="25"/>
      <c r="W1788" s="25"/>
      <c r="X1788" s="25"/>
      <c r="Y1788" s="25"/>
      <c r="Z1788" s="25"/>
      <c r="AA1788" s="25"/>
      <c r="AB1788" s="25"/>
      <c r="AC1788" s="25"/>
      <c r="AD1788" s="25"/>
      <c r="AP1788"/>
      <c r="AQ1788"/>
      <c r="AX1788"/>
    </row>
    <row r="1789" spans="18:50" ht="12" customHeight="1" x14ac:dyDescent="0.25">
      <c r="R1789" s="140"/>
      <c r="S1789" s="25"/>
      <c r="T1789" s="25"/>
      <c r="U1789" s="25"/>
      <c r="V1789" s="25"/>
      <c r="W1789" s="25"/>
      <c r="X1789" s="25"/>
      <c r="Y1789" s="25"/>
      <c r="Z1789" s="25"/>
      <c r="AA1789" s="25"/>
      <c r="AB1789" s="25"/>
      <c r="AC1789" s="25"/>
      <c r="AD1789" s="25"/>
      <c r="AP1789"/>
      <c r="AQ1789"/>
      <c r="AX1789"/>
    </row>
    <row r="1790" spans="18:50" ht="12" customHeight="1" x14ac:dyDescent="0.25">
      <c r="R1790" s="140"/>
      <c r="S1790" s="25"/>
      <c r="T1790" s="25"/>
      <c r="U1790" s="25"/>
      <c r="V1790" s="25"/>
      <c r="W1790" s="25"/>
      <c r="X1790" s="25"/>
      <c r="Y1790" s="25"/>
      <c r="Z1790" s="25"/>
      <c r="AA1790" s="25"/>
      <c r="AB1790" s="25"/>
      <c r="AC1790" s="25"/>
      <c r="AD1790" s="25"/>
      <c r="AP1790"/>
      <c r="AQ1790"/>
      <c r="AX1790"/>
    </row>
    <row r="1791" spans="18:50" ht="12" customHeight="1" x14ac:dyDescent="0.25">
      <c r="R1791" s="140"/>
      <c r="S1791" s="25"/>
      <c r="T1791" s="25"/>
      <c r="U1791" s="25"/>
      <c r="V1791" s="25"/>
      <c r="W1791" s="25"/>
      <c r="X1791" s="25"/>
      <c r="Y1791" s="25"/>
      <c r="Z1791" s="25"/>
      <c r="AA1791" s="25"/>
      <c r="AB1791" s="25"/>
      <c r="AC1791" s="25"/>
      <c r="AD1791" s="25"/>
      <c r="AP1791"/>
      <c r="AQ1791"/>
      <c r="AX1791"/>
    </row>
    <row r="1792" spans="18:50" ht="12" customHeight="1" x14ac:dyDescent="0.25">
      <c r="R1792" s="140"/>
      <c r="S1792" s="25"/>
      <c r="T1792" s="25"/>
      <c r="U1792" s="25"/>
      <c r="V1792" s="25"/>
      <c r="W1792" s="25"/>
      <c r="X1792" s="25"/>
      <c r="Y1792" s="25"/>
      <c r="Z1792" s="25"/>
      <c r="AA1792" s="25"/>
      <c r="AB1792" s="25"/>
      <c r="AC1792" s="25"/>
      <c r="AD1792" s="25"/>
      <c r="AP1792"/>
      <c r="AQ1792"/>
      <c r="AX1792"/>
    </row>
    <row r="1793" spans="18:50" ht="12" customHeight="1" x14ac:dyDescent="0.25">
      <c r="R1793" s="140"/>
      <c r="S1793" s="25"/>
      <c r="T1793" s="25"/>
      <c r="U1793" s="25"/>
      <c r="V1793" s="25"/>
      <c r="W1793" s="25"/>
      <c r="X1793" s="25"/>
      <c r="Y1793" s="25"/>
      <c r="Z1793" s="25"/>
      <c r="AA1793" s="25"/>
      <c r="AB1793" s="25"/>
      <c r="AC1793" s="25"/>
      <c r="AD1793" s="25"/>
      <c r="AP1793"/>
      <c r="AQ1793"/>
      <c r="AX1793"/>
    </row>
    <row r="1794" spans="18:50" ht="12" customHeight="1" x14ac:dyDescent="0.25">
      <c r="R1794" s="140"/>
      <c r="S1794" s="25"/>
      <c r="T1794" s="25"/>
      <c r="U1794" s="25"/>
      <c r="V1794" s="25"/>
      <c r="W1794" s="25"/>
      <c r="X1794" s="25"/>
      <c r="Y1794" s="25"/>
      <c r="Z1794" s="25"/>
      <c r="AA1794" s="25"/>
      <c r="AB1794" s="25"/>
      <c r="AC1794" s="25"/>
      <c r="AD1794" s="25"/>
      <c r="AP1794"/>
      <c r="AQ1794"/>
      <c r="AX1794"/>
    </row>
    <row r="1795" spans="18:50" ht="12" customHeight="1" x14ac:dyDescent="0.25">
      <c r="R1795" s="140"/>
      <c r="S1795" s="25"/>
      <c r="T1795" s="25"/>
      <c r="U1795" s="25"/>
      <c r="V1795" s="25"/>
      <c r="W1795" s="25"/>
      <c r="X1795" s="25"/>
      <c r="Y1795" s="25"/>
      <c r="Z1795" s="25"/>
      <c r="AA1795" s="25"/>
      <c r="AB1795" s="25"/>
      <c r="AC1795" s="25"/>
      <c r="AD1795" s="25"/>
      <c r="AP1795"/>
      <c r="AQ1795"/>
      <c r="AX1795"/>
    </row>
    <row r="1796" spans="18:50" ht="12" customHeight="1" x14ac:dyDescent="0.25">
      <c r="R1796" s="140"/>
      <c r="S1796" s="25"/>
      <c r="T1796" s="25"/>
      <c r="U1796" s="25"/>
      <c r="V1796" s="25"/>
      <c r="W1796" s="25"/>
      <c r="X1796" s="25"/>
      <c r="Y1796" s="25"/>
      <c r="Z1796" s="25"/>
      <c r="AA1796" s="25"/>
      <c r="AB1796" s="25"/>
      <c r="AC1796" s="25"/>
      <c r="AD1796" s="25"/>
      <c r="AP1796"/>
      <c r="AQ1796"/>
      <c r="AX1796"/>
    </row>
    <row r="1797" spans="18:50" ht="12" customHeight="1" x14ac:dyDescent="0.25">
      <c r="R1797" s="140"/>
      <c r="S1797" s="25"/>
      <c r="T1797" s="25"/>
      <c r="U1797" s="25"/>
      <c r="V1797" s="25"/>
      <c r="W1797" s="25"/>
      <c r="X1797" s="25"/>
      <c r="Y1797" s="25"/>
      <c r="Z1797" s="25"/>
      <c r="AA1797" s="25"/>
      <c r="AB1797" s="25"/>
      <c r="AC1797" s="25"/>
      <c r="AD1797" s="25"/>
      <c r="AP1797"/>
      <c r="AQ1797"/>
      <c r="AX1797"/>
    </row>
    <row r="1798" spans="18:50" ht="12" customHeight="1" x14ac:dyDescent="0.25">
      <c r="R1798" s="140"/>
      <c r="S1798" s="25"/>
      <c r="T1798" s="25"/>
      <c r="U1798" s="25"/>
      <c r="V1798" s="25"/>
      <c r="W1798" s="25"/>
      <c r="X1798" s="25"/>
      <c r="Y1798" s="25"/>
      <c r="Z1798" s="25"/>
      <c r="AA1798" s="25"/>
      <c r="AB1798" s="25"/>
      <c r="AC1798" s="25"/>
      <c r="AD1798" s="25"/>
      <c r="AP1798"/>
      <c r="AQ1798"/>
      <c r="AX1798"/>
    </row>
    <row r="1799" spans="18:50" ht="12" customHeight="1" x14ac:dyDescent="0.25">
      <c r="R1799" s="140"/>
      <c r="S1799" s="25"/>
      <c r="T1799" s="25"/>
      <c r="U1799" s="25"/>
      <c r="V1799" s="25"/>
      <c r="W1799" s="25"/>
      <c r="X1799" s="25"/>
      <c r="Y1799" s="25"/>
      <c r="Z1799" s="25"/>
      <c r="AA1799" s="25"/>
      <c r="AB1799" s="25"/>
      <c r="AC1799" s="25"/>
      <c r="AD1799" s="25"/>
      <c r="AP1799"/>
      <c r="AQ1799"/>
      <c r="AX1799"/>
    </row>
    <row r="1800" spans="18:50" ht="12" customHeight="1" x14ac:dyDescent="0.25">
      <c r="R1800" s="140"/>
      <c r="S1800" s="25"/>
      <c r="T1800" s="25"/>
      <c r="U1800" s="25"/>
      <c r="V1800" s="25"/>
      <c r="W1800" s="25"/>
      <c r="X1800" s="25"/>
      <c r="Y1800" s="25"/>
      <c r="Z1800" s="25"/>
      <c r="AA1800" s="25"/>
      <c r="AB1800" s="25"/>
      <c r="AC1800" s="25"/>
      <c r="AD1800" s="25"/>
      <c r="AP1800"/>
      <c r="AQ1800"/>
      <c r="AX1800"/>
    </row>
    <row r="1801" spans="18:50" ht="12" customHeight="1" x14ac:dyDescent="0.25">
      <c r="R1801" s="140"/>
      <c r="S1801" s="25"/>
      <c r="T1801" s="25"/>
      <c r="U1801" s="25"/>
      <c r="V1801" s="25"/>
      <c r="W1801" s="25"/>
      <c r="X1801" s="25"/>
      <c r="Y1801" s="25"/>
      <c r="Z1801" s="25"/>
      <c r="AA1801" s="25"/>
      <c r="AB1801" s="25"/>
      <c r="AC1801" s="25"/>
      <c r="AD1801" s="25"/>
      <c r="AP1801"/>
      <c r="AQ1801"/>
      <c r="AX1801"/>
    </row>
    <row r="1802" spans="18:50" ht="12" customHeight="1" x14ac:dyDescent="0.25">
      <c r="R1802" s="140"/>
      <c r="S1802" s="25"/>
      <c r="T1802" s="25"/>
      <c r="U1802" s="25"/>
      <c r="V1802" s="25"/>
      <c r="W1802" s="25"/>
      <c r="X1802" s="25"/>
      <c r="Y1802" s="25"/>
      <c r="Z1802" s="25"/>
      <c r="AA1802" s="25"/>
      <c r="AB1802" s="25"/>
      <c r="AC1802" s="25"/>
      <c r="AD1802" s="25"/>
      <c r="AP1802"/>
      <c r="AQ1802"/>
      <c r="AX1802"/>
    </row>
    <row r="1803" spans="18:50" ht="12" customHeight="1" x14ac:dyDescent="0.25">
      <c r="R1803" s="140"/>
      <c r="S1803" s="25"/>
      <c r="T1803" s="25"/>
      <c r="U1803" s="25"/>
      <c r="V1803" s="25"/>
      <c r="W1803" s="25"/>
      <c r="X1803" s="25"/>
      <c r="Y1803" s="25"/>
      <c r="Z1803" s="25"/>
      <c r="AA1803" s="25"/>
      <c r="AB1803" s="25"/>
      <c r="AC1803" s="25"/>
      <c r="AD1803" s="25"/>
      <c r="AP1803"/>
      <c r="AQ1803"/>
      <c r="AX1803"/>
    </row>
    <row r="1804" spans="18:50" ht="12" customHeight="1" x14ac:dyDescent="0.25">
      <c r="R1804" s="140"/>
      <c r="S1804" s="25"/>
      <c r="T1804" s="25"/>
      <c r="U1804" s="25"/>
      <c r="V1804" s="25"/>
      <c r="W1804" s="25"/>
      <c r="X1804" s="25"/>
      <c r="Y1804" s="25"/>
      <c r="Z1804" s="25"/>
      <c r="AA1804" s="25"/>
      <c r="AB1804" s="25"/>
      <c r="AC1804" s="25"/>
      <c r="AD1804" s="25"/>
      <c r="AP1804"/>
      <c r="AQ1804"/>
      <c r="AX1804"/>
    </row>
    <row r="1805" spans="18:50" ht="12" customHeight="1" x14ac:dyDescent="0.25">
      <c r="R1805" s="140"/>
      <c r="S1805" s="25"/>
      <c r="T1805" s="25"/>
      <c r="U1805" s="25"/>
      <c r="V1805" s="25"/>
      <c r="W1805" s="25"/>
      <c r="X1805" s="25"/>
      <c r="Y1805" s="25"/>
      <c r="Z1805" s="25"/>
      <c r="AA1805" s="25"/>
      <c r="AB1805" s="25"/>
      <c r="AC1805" s="25"/>
      <c r="AD1805" s="25"/>
      <c r="AP1805"/>
      <c r="AQ1805"/>
      <c r="AX1805"/>
    </row>
    <row r="1806" spans="18:50" ht="12" customHeight="1" x14ac:dyDescent="0.25">
      <c r="R1806" s="140"/>
      <c r="S1806" s="25"/>
      <c r="T1806" s="25"/>
      <c r="U1806" s="25"/>
      <c r="V1806" s="25"/>
      <c r="W1806" s="25"/>
      <c r="X1806" s="25"/>
      <c r="Y1806" s="25"/>
      <c r="Z1806" s="25"/>
      <c r="AA1806" s="25"/>
      <c r="AB1806" s="25"/>
      <c r="AC1806" s="25"/>
      <c r="AD1806" s="25"/>
      <c r="AP1806"/>
      <c r="AQ1806"/>
      <c r="AX1806"/>
    </row>
    <row r="1807" spans="18:50" ht="12" customHeight="1" x14ac:dyDescent="0.25">
      <c r="R1807" s="140"/>
      <c r="S1807" s="25"/>
      <c r="T1807" s="25"/>
      <c r="U1807" s="25"/>
      <c r="V1807" s="25"/>
      <c r="W1807" s="25"/>
      <c r="X1807" s="25"/>
      <c r="Y1807" s="25"/>
      <c r="Z1807" s="25"/>
      <c r="AA1807" s="25"/>
      <c r="AB1807" s="25"/>
      <c r="AC1807" s="25"/>
      <c r="AD1807" s="25"/>
      <c r="AP1807"/>
      <c r="AQ1807"/>
      <c r="AX1807"/>
    </row>
    <row r="1808" spans="18:50" ht="12" customHeight="1" x14ac:dyDescent="0.25">
      <c r="R1808" s="140"/>
      <c r="S1808" s="25"/>
      <c r="T1808" s="25"/>
      <c r="U1808" s="25"/>
      <c r="V1808" s="25"/>
      <c r="W1808" s="25"/>
      <c r="X1808" s="25"/>
      <c r="Y1808" s="25"/>
      <c r="Z1808" s="25"/>
      <c r="AA1808" s="25"/>
      <c r="AB1808" s="25"/>
      <c r="AC1808" s="25"/>
      <c r="AD1808" s="25"/>
      <c r="AP1808"/>
      <c r="AQ1808"/>
      <c r="AX1808"/>
    </row>
    <row r="1809" spans="18:50" ht="12" customHeight="1" x14ac:dyDescent="0.25">
      <c r="R1809" s="140"/>
      <c r="S1809" s="25"/>
      <c r="T1809" s="25"/>
      <c r="U1809" s="25"/>
      <c r="V1809" s="25"/>
      <c r="W1809" s="25"/>
      <c r="X1809" s="25"/>
      <c r="Y1809" s="25"/>
      <c r="Z1809" s="25"/>
      <c r="AA1809" s="25"/>
      <c r="AB1809" s="25"/>
      <c r="AC1809" s="25"/>
      <c r="AD1809" s="25"/>
      <c r="AP1809"/>
      <c r="AQ1809"/>
      <c r="AX1809"/>
    </row>
    <row r="1810" spans="18:50" ht="12" customHeight="1" x14ac:dyDescent="0.25">
      <c r="R1810" s="140"/>
      <c r="S1810" s="25"/>
      <c r="T1810" s="25"/>
      <c r="U1810" s="25"/>
      <c r="V1810" s="25"/>
      <c r="W1810" s="25"/>
      <c r="X1810" s="25"/>
      <c r="Y1810" s="25"/>
      <c r="Z1810" s="25"/>
      <c r="AA1810" s="25"/>
      <c r="AB1810" s="25"/>
      <c r="AC1810" s="25"/>
      <c r="AD1810" s="25"/>
      <c r="AP1810"/>
      <c r="AQ1810"/>
      <c r="AX1810"/>
    </row>
    <row r="1811" spans="18:50" ht="12" customHeight="1" x14ac:dyDescent="0.25">
      <c r="R1811" s="140"/>
      <c r="S1811" s="25"/>
      <c r="T1811" s="25"/>
      <c r="U1811" s="25"/>
      <c r="V1811" s="25"/>
      <c r="W1811" s="25"/>
      <c r="X1811" s="25"/>
      <c r="Y1811" s="25"/>
      <c r="Z1811" s="25"/>
      <c r="AA1811" s="25"/>
      <c r="AB1811" s="25"/>
      <c r="AC1811" s="25"/>
      <c r="AD1811" s="25"/>
      <c r="AP1811"/>
      <c r="AQ1811"/>
      <c r="AX1811"/>
    </row>
    <row r="1812" spans="18:50" ht="12" customHeight="1" x14ac:dyDescent="0.25">
      <c r="R1812" s="140"/>
      <c r="S1812" s="25"/>
      <c r="T1812" s="25"/>
      <c r="U1812" s="25"/>
      <c r="V1812" s="25"/>
      <c r="W1812" s="25"/>
      <c r="X1812" s="25"/>
      <c r="Y1812" s="25"/>
      <c r="Z1812" s="25"/>
      <c r="AA1812" s="25"/>
      <c r="AB1812" s="25"/>
      <c r="AC1812" s="25"/>
      <c r="AD1812" s="25"/>
      <c r="AP1812"/>
      <c r="AQ1812"/>
      <c r="AX1812"/>
    </row>
    <row r="1813" spans="18:50" ht="12" customHeight="1" x14ac:dyDescent="0.25">
      <c r="R1813" s="140"/>
      <c r="S1813" s="25"/>
      <c r="T1813" s="25"/>
      <c r="U1813" s="25"/>
      <c r="V1813" s="25"/>
      <c r="W1813" s="25"/>
      <c r="X1813" s="25"/>
      <c r="Y1813" s="25"/>
      <c r="Z1813" s="25"/>
      <c r="AA1813" s="25"/>
      <c r="AB1813" s="25"/>
      <c r="AC1813" s="25"/>
      <c r="AD1813" s="25"/>
      <c r="AP1813"/>
      <c r="AQ1813"/>
      <c r="AX1813"/>
    </row>
    <row r="1814" spans="18:50" ht="12" customHeight="1" x14ac:dyDescent="0.25">
      <c r="R1814" s="140"/>
      <c r="S1814" s="25"/>
      <c r="T1814" s="25"/>
      <c r="U1814" s="25"/>
      <c r="V1814" s="25"/>
      <c r="W1814" s="25"/>
      <c r="X1814" s="25"/>
      <c r="Y1814" s="25"/>
      <c r="Z1814" s="25"/>
      <c r="AA1814" s="25"/>
      <c r="AB1814" s="25"/>
      <c r="AC1814" s="25"/>
      <c r="AD1814" s="25"/>
      <c r="AP1814"/>
      <c r="AQ1814"/>
      <c r="AX1814"/>
    </row>
    <row r="1815" spans="18:50" ht="12" customHeight="1" x14ac:dyDescent="0.25">
      <c r="R1815" s="140"/>
      <c r="S1815" s="25"/>
      <c r="T1815" s="25"/>
      <c r="U1815" s="25"/>
      <c r="V1815" s="25"/>
      <c r="W1815" s="25"/>
      <c r="X1815" s="25"/>
      <c r="Y1815" s="25"/>
      <c r="Z1815" s="25"/>
      <c r="AA1815" s="25"/>
      <c r="AB1815" s="25"/>
      <c r="AC1815" s="25"/>
      <c r="AD1815" s="25"/>
      <c r="AP1815"/>
      <c r="AQ1815"/>
      <c r="AX1815"/>
    </row>
    <row r="1816" spans="18:50" ht="12" customHeight="1" x14ac:dyDescent="0.25">
      <c r="R1816" s="140"/>
      <c r="S1816" s="25"/>
      <c r="T1816" s="25"/>
      <c r="U1816" s="25"/>
      <c r="V1816" s="25"/>
      <c r="W1816" s="25"/>
      <c r="X1816" s="25"/>
      <c r="Y1816" s="25"/>
      <c r="Z1816" s="25"/>
      <c r="AA1816" s="25"/>
      <c r="AB1816" s="25"/>
      <c r="AC1816" s="25"/>
      <c r="AD1816" s="25"/>
      <c r="AP1816"/>
      <c r="AQ1816"/>
      <c r="AX1816"/>
    </row>
    <row r="1817" spans="18:50" ht="12" customHeight="1" x14ac:dyDescent="0.25">
      <c r="R1817" s="140"/>
      <c r="S1817" s="25"/>
      <c r="T1817" s="25"/>
      <c r="U1817" s="25"/>
      <c r="V1817" s="25"/>
      <c r="W1817" s="25"/>
      <c r="X1817" s="25"/>
      <c r="Y1817" s="25"/>
      <c r="Z1817" s="25"/>
      <c r="AA1817" s="25"/>
      <c r="AB1817" s="25"/>
      <c r="AC1817" s="25"/>
      <c r="AD1817" s="25"/>
      <c r="AP1817"/>
      <c r="AQ1817"/>
      <c r="AX1817"/>
    </row>
    <row r="1818" spans="18:50" ht="12" customHeight="1" x14ac:dyDescent="0.25">
      <c r="R1818" s="140"/>
      <c r="S1818" s="25"/>
      <c r="T1818" s="25"/>
      <c r="U1818" s="25"/>
      <c r="V1818" s="25"/>
      <c r="W1818" s="25"/>
      <c r="X1818" s="25"/>
      <c r="Y1818" s="25"/>
      <c r="Z1818" s="25"/>
      <c r="AA1818" s="25"/>
      <c r="AB1818" s="25"/>
      <c r="AC1818" s="25"/>
      <c r="AD1818" s="25"/>
      <c r="AP1818"/>
      <c r="AQ1818"/>
      <c r="AX1818"/>
    </row>
    <row r="1819" spans="18:50" ht="12" customHeight="1" x14ac:dyDescent="0.25">
      <c r="R1819" s="140"/>
      <c r="S1819" s="25"/>
      <c r="T1819" s="25"/>
      <c r="U1819" s="25"/>
      <c r="V1819" s="25"/>
      <c r="W1819" s="25"/>
      <c r="X1819" s="25"/>
      <c r="Y1819" s="25"/>
      <c r="Z1819" s="25"/>
      <c r="AA1819" s="25"/>
      <c r="AB1819" s="25"/>
      <c r="AC1819" s="25"/>
      <c r="AD1819" s="25"/>
      <c r="AP1819"/>
      <c r="AQ1819"/>
      <c r="AX1819"/>
    </row>
    <row r="1820" spans="18:50" ht="12" customHeight="1" x14ac:dyDescent="0.25">
      <c r="R1820" s="140"/>
      <c r="S1820" s="25"/>
      <c r="T1820" s="25"/>
      <c r="U1820" s="25"/>
      <c r="V1820" s="25"/>
      <c r="W1820" s="25"/>
      <c r="X1820" s="25"/>
      <c r="Y1820" s="25"/>
      <c r="Z1820" s="25"/>
      <c r="AA1820" s="25"/>
      <c r="AB1820" s="25"/>
      <c r="AC1820" s="25"/>
      <c r="AD1820" s="25"/>
      <c r="AP1820"/>
      <c r="AQ1820"/>
      <c r="AX1820"/>
    </row>
    <row r="1821" spans="18:50" ht="12" customHeight="1" x14ac:dyDescent="0.25">
      <c r="R1821" s="140"/>
      <c r="S1821" s="25"/>
      <c r="T1821" s="25"/>
      <c r="U1821" s="25"/>
      <c r="V1821" s="25"/>
      <c r="W1821" s="25"/>
      <c r="X1821" s="25"/>
      <c r="Y1821" s="25"/>
      <c r="Z1821" s="25"/>
      <c r="AA1821" s="25"/>
      <c r="AB1821" s="25"/>
      <c r="AC1821" s="25"/>
      <c r="AD1821" s="25"/>
      <c r="AP1821"/>
      <c r="AQ1821"/>
      <c r="AX1821"/>
    </row>
    <row r="1822" spans="18:50" ht="12" customHeight="1" x14ac:dyDescent="0.25">
      <c r="R1822" s="140"/>
      <c r="S1822" s="25"/>
      <c r="T1822" s="25"/>
      <c r="U1822" s="25"/>
      <c r="V1822" s="25"/>
      <c r="W1822" s="25"/>
      <c r="X1822" s="25"/>
      <c r="Y1822" s="25"/>
      <c r="Z1822" s="25"/>
      <c r="AA1822" s="25"/>
      <c r="AB1822" s="25"/>
      <c r="AC1822" s="25"/>
      <c r="AD1822" s="25"/>
      <c r="AP1822"/>
      <c r="AQ1822"/>
      <c r="AX1822"/>
    </row>
    <row r="1823" spans="18:50" ht="12" customHeight="1" x14ac:dyDescent="0.25">
      <c r="R1823" s="140"/>
      <c r="S1823" s="25"/>
      <c r="T1823" s="25"/>
      <c r="U1823" s="25"/>
      <c r="V1823" s="25"/>
      <c r="W1823" s="25"/>
      <c r="X1823" s="25"/>
      <c r="Y1823" s="25"/>
      <c r="Z1823" s="25"/>
      <c r="AA1823" s="25"/>
      <c r="AB1823" s="25"/>
      <c r="AC1823" s="25"/>
      <c r="AD1823" s="25"/>
      <c r="AP1823"/>
      <c r="AQ1823"/>
      <c r="AX1823"/>
    </row>
    <row r="1824" spans="18:50" ht="12" customHeight="1" x14ac:dyDescent="0.25">
      <c r="R1824" s="140"/>
      <c r="S1824" s="25"/>
      <c r="T1824" s="25"/>
      <c r="U1824" s="25"/>
      <c r="V1824" s="25"/>
      <c r="W1824" s="25"/>
      <c r="X1824" s="25"/>
      <c r="Y1824" s="25"/>
      <c r="Z1824" s="25"/>
      <c r="AA1824" s="25"/>
      <c r="AB1824" s="25"/>
      <c r="AC1824" s="25"/>
      <c r="AD1824" s="25"/>
      <c r="AP1824"/>
      <c r="AQ1824"/>
      <c r="AX1824"/>
    </row>
    <row r="1825" spans="18:50" ht="12" customHeight="1" x14ac:dyDescent="0.25">
      <c r="R1825" s="140"/>
      <c r="S1825" s="25"/>
      <c r="T1825" s="25"/>
      <c r="U1825" s="25"/>
      <c r="V1825" s="25"/>
      <c r="W1825" s="25"/>
      <c r="X1825" s="25"/>
      <c r="Y1825" s="25"/>
      <c r="Z1825" s="25"/>
      <c r="AA1825" s="25"/>
      <c r="AB1825" s="25"/>
      <c r="AC1825" s="25"/>
      <c r="AD1825" s="25"/>
      <c r="AP1825"/>
      <c r="AQ1825"/>
      <c r="AX1825"/>
    </row>
    <row r="1826" spans="18:50" ht="12" customHeight="1" x14ac:dyDescent="0.25">
      <c r="R1826" s="140"/>
      <c r="S1826" s="25"/>
      <c r="T1826" s="25"/>
      <c r="U1826" s="25"/>
      <c r="V1826" s="25"/>
      <c r="W1826" s="25"/>
      <c r="X1826" s="25"/>
      <c r="Y1826" s="25"/>
      <c r="Z1826" s="25"/>
      <c r="AA1826" s="25"/>
      <c r="AB1826" s="25"/>
      <c r="AC1826" s="25"/>
      <c r="AD1826" s="25"/>
      <c r="AP1826"/>
      <c r="AQ1826"/>
      <c r="AX1826"/>
    </row>
    <row r="1827" spans="18:50" ht="12" customHeight="1" x14ac:dyDescent="0.25">
      <c r="R1827" s="140"/>
      <c r="S1827" s="25"/>
      <c r="T1827" s="25"/>
      <c r="U1827" s="25"/>
      <c r="V1827" s="25"/>
      <c r="W1827" s="25"/>
      <c r="X1827" s="25"/>
      <c r="Y1827" s="25"/>
      <c r="Z1827" s="25"/>
      <c r="AA1827" s="25"/>
      <c r="AB1827" s="25"/>
      <c r="AC1827" s="25"/>
      <c r="AD1827" s="25"/>
      <c r="AP1827"/>
      <c r="AQ1827"/>
      <c r="AX1827"/>
    </row>
    <row r="1828" spans="18:50" ht="12" customHeight="1" x14ac:dyDescent="0.25">
      <c r="R1828" s="140"/>
      <c r="S1828" s="25"/>
      <c r="T1828" s="25"/>
      <c r="U1828" s="25"/>
      <c r="V1828" s="25"/>
      <c r="W1828" s="25"/>
      <c r="X1828" s="25"/>
      <c r="Y1828" s="25"/>
      <c r="Z1828" s="25"/>
      <c r="AA1828" s="25"/>
      <c r="AB1828" s="25"/>
      <c r="AC1828" s="25"/>
      <c r="AD1828" s="25"/>
      <c r="AP1828"/>
      <c r="AQ1828"/>
      <c r="AX1828"/>
    </row>
    <row r="1829" spans="18:50" ht="12" customHeight="1" x14ac:dyDescent="0.25">
      <c r="R1829" s="140"/>
      <c r="S1829" s="25"/>
      <c r="T1829" s="25"/>
      <c r="U1829" s="25"/>
      <c r="V1829" s="25"/>
      <c r="W1829" s="25"/>
      <c r="X1829" s="25"/>
      <c r="Y1829" s="25"/>
      <c r="Z1829" s="25"/>
      <c r="AA1829" s="25"/>
      <c r="AB1829" s="25"/>
      <c r="AC1829" s="25"/>
      <c r="AD1829" s="25"/>
      <c r="AP1829"/>
      <c r="AQ1829"/>
      <c r="AX1829"/>
    </row>
    <row r="1830" spans="18:50" ht="12" customHeight="1" x14ac:dyDescent="0.25">
      <c r="R1830" s="140"/>
      <c r="S1830" s="25"/>
      <c r="T1830" s="25"/>
      <c r="U1830" s="25"/>
      <c r="V1830" s="25"/>
      <c r="W1830" s="25"/>
      <c r="X1830" s="25"/>
      <c r="Y1830" s="25"/>
      <c r="Z1830" s="25"/>
      <c r="AA1830" s="25"/>
      <c r="AB1830" s="25"/>
      <c r="AC1830" s="25"/>
      <c r="AD1830" s="25"/>
      <c r="AP1830"/>
      <c r="AQ1830"/>
      <c r="AX1830"/>
    </row>
    <row r="1831" spans="18:50" ht="12" customHeight="1" x14ac:dyDescent="0.25">
      <c r="R1831" s="140"/>
      <c r="S1831" s="25"/>
      <c r="T1831" s="25"/>
      <c r="U1831" s="25"/>
      <c r="V1831" s="25"/>
      <c r="W1831" s="25"/>
      <c r="X1831" s="25"/>
      <c r="Y1831" s="25"/>
      <c r="Z1831" s="25"/>
      <c r="AA1831" s="25"/>
      <c r="AB1831" s="25"/>
      <c r="AC1831" s="25"/>
      <c r="AD1831" s="25"/>
      <c r="AP1831"/>
      <c r="AQ1831"/>
      <c r="AX1831"/>
    </row>
  </sheetData>
  <mergeCells count="975">
    <mergeCell ref="B265:D265"/>
    <mergeCell ref="E265:R265"/>
    <mergeCell ref="AX258:AX260"/>
    <mergeCell ref="AY258:AY260"/>
    <mergeCell ref="B263:D263"/>
    <mergeCell ref="E263:R263"/>
    <mergeCell ref="B264:D264"/>
    <mergeCell ref="E264:R264"/>
    <mergeCell ref="AR258:AR260"/>
    <mergeCell ref="AS258:AS260"/>
    <mergeCell ref="AT258:AT260"/>
    <mergeCell ref="AU258:AU260"/>
    <mergeCell ref="AV258:AV260"/>
    <mergeCell ref="AW258:AW260"/>
    <mergeCell ref="AL258:AL260"/>
    <mergeCell ref="AM258:AM260"/>
    <mergeCell ref="AN258:AN260"/>
    <mergeCell ref="AO258:AO260"/>
    <mergeCell ref="AP258:AP260"/>
    <mergeCell ref="AQ258:AQ260"/>
    <mergeCell ref="A258:C260"/>
    <mergeCell ref="AG258:AG260"/>
    <mergeCell ref="AH258:AH260"/>
    <mergeCell ref="AI258:AI260"/>
    <mergeCell ref="AJ258:AJ260"/>
    <mergeCell ref="AK258:AK260"/>
    <mergeCell ref="AT252:AT257"/>
    <mergeCell ref="AU252:AU257"/>
    <mergeCell ref="AV252:AV257"/>
    <mergeCell ref="AW252:AW257"/>
    <mergeCell ref="AX252:AX257"/>
    <mergeCell ref="AY252:AY257"/>
    <mergeCell ref="AN252:AN257"/>
    <mergeCell ref="AO252:AO257"/>
    <mergeCell ref="AP252:AP257"/>
    <mergeCell ref="AQ252:AQ257"/>
    <mergeCell ref="AR252:AR257"/>
    <mergeCell ref="AS252:AS257"/>
    <mergeCell ref="AH252:AH257"/>
    <mergeCell ref="AI252:AI257"/>
    <mergeCell ref="AJ252:AJ257"/>
    <mergeCell ref="AK252:AK257"/>
    <mergeCell ref="AL252:AL257"/>
    <mergeCell ref="AM252:AM257"/>
    <mergeCell ref="AV248:AV251"/>
    <mergeCell ref="AW248:AW251"/>
    <mergeCell ref="AX248:AX251"/>
    <mergeCell ref="AY248:AY251"/>
    <mergeCell ref="A252:A257"/>
    <mergeCell ref="B252:B257"/>
    <mergeCell ref="C252:C257"/>
    <mergeCell ref="S252:S257"/>
    <mergeCell ref="AF252:AF257"/>
    <mergeCell ref="AG252:AG257"/>
    <mergeCell ref="AP248:AP251"/>
    <mergeCell ref="AQ248:AQ251"/>
    <mergeCell ref="AR248:AR251"/>
    <mergeCell ref="AS248:AS251"/>
    <mergeCell ref="AT248:AT251"/>
    <mergeCell ref="AU248:AU251"/>
    <mergeCell ref="AJ248:AJ251"/>
    <mergeCell ref="AK248:AK251"/>
    <mergeCell ref="AL248:AL251"/>
    <mergeCell ref="AM248:AM251"/>
    <mergeCell ref="AN248:AN251"/>
    <mergeCell ref="AO248:AO251"/>
    <mergeCell ref="AV242:AV247"/>
    <mergeCell ref="AW242:AW247"/>
    <mergeCell ref="AX242:AX247"/>
    <mergeCell ref="AY242:AY247"/>
    <mergeCell ref="C248:C251"/>
    <mergeCell ref="S248:S251"/>
    <mergeCell ref="AF248:AF251"/>
    <mergeCell ref="AG248:AG251"/>
    <mergeCell ref="AH248:AH251"/>
    <mergeCell ref="AI248:AI251"/>
    <mergeCell ref="AP242:AP247"/>
    <mergeCell ref="AQ242:AQ247"/>
    <mergeCell ref="AR242:AR247"/>
    <mergeCell ref="AS242:AS247"/>
    <mergeCell ref="AT242:AT247"/>
    <mergeCell ref="AU242:AU247"/>
    <mergeCell ref="AJ242:AJ247"/>
    <mergeCell ref="AK242:AK247"/>
    <mergeCell ref="AL242:AL247"/>
    <mergeCell ref="AM242:AM247"/>
    <mergeCell ref="AN242:AN247"/>
    <mergeCell ref="AO242:AO247"/>
    <mergeCell ref="AV236:AV241"/>
    <mergeCell ref="AW236:AW241"/>
    <mergeCell ref="AX236:AX241"/>
    <mergeCell ref="AY236:AY241"/>
    <mergeCell ref="C242:C247"/>
    <mergeCell ref="S242:S247"/>
    <mergeCell ref="AF242:AF247"/>
    <mergeCell ref="AG242:AG247"/>
    <mergeCell ref="AH242:AH247"/>
    <mergeCell ref="AI242:AI247"/>
    <mergeCell ref="AP236:AP241"/>
    <mergeCell ref="AQ236:AQ241"/>
    <mergeCell ref="AR236:AR241"/>
    <mergeCell ref="AS236:AS241"/>
    <mergeCell ref="AT236:AT241"/>
    <mergeCell ref="AU236:AU241"/>
    <mergeCell ref="AJ236:AJ241"/>
    <mergeCell ref="AK236:AK241"/>
    <mergeCell ref="AL236:AL241"/>
    <mergeCell ref="AM236:AM241"/>
    <mergeCell ref="AN236:AN241"/>
    <mergeCell ref="AO236:AO241"/>
    <mergeCell ref="AV230:AV235"/>
    <mergeCell ref="AW230:AW235"/>
    <mergeCell ref="AX230:AX235"/>
    <mergeCell ref="AY230:AY235"/>
    <mergeCell ref="C236:C241"/>
    <mergeCell ref="S236:S241"/>
    <mergeCell ref="AF236:AF241"/>
    <mergeCell ref="AG236:AG241"/>
    <mergeCell ref="AH236:AH241"/>
    <mergeCell ref="AI236:AI241"/>
    <mergeCell ref="AP230:AP235"/>
    <mergeCell ref="AQ230:AQ235"/>
    <mergeCell ref="AR230:AR235"/>
    <mergeCell ref="AS230:AS235"/>
    <mergeCell ref="AT230:AT235"/>
    <mergeCell ref="AU230:AU235"/>
    <mergeCell ref="AJ230:AJ235"/>
    <mergeCell ref="AK230:AK235"/>
    <mergeCell ref="AL230:AL235"/>
    <mergeCell ref="AM230:AM235"/>
    <mergeCell ref="AN230:AN235"/>
    <mergeCell ref="AO230:AO235"/>
    <mergeCell ref="AV224:AV229"/>
    <mergeCell ref="AW224:AW229"/>
    <mergeCell ref="AX224:AX229"/>
    <mergeCell ref="AY224:AY229"/>
    <mergeCell ref="C230:C235"/>
    <mergeCell ref="S230:S235"/>
    <mergeCell ref="AF230:AF235"/>
    <mergeCell ref="AG230:AG235"/>
    <mergeCell ref="AH230:AH235"/>
    <mergeCell ref="AI230:AI235"/>
    <mergeCell ref="AP224:AP229"/>
    <mergeCell ref="AQ224:AQ229"/>
    <mergeCell ref="AR224:AR229"/>
    <mergeCell ref="AS224:AS229"/>
    <mergeCell ref="AT224:AT229"/>
    <mergeCell ref="AU224:AU229"/>
    <mergeCell ref="AJ224:AJ229"/>
    <mergeCell ref="AK224:AK229"/>
    <mergeCell ref="AL224:AL229"/>
    <mergeCell ref="AM224:AM229"/>
    <mergeCell ref="AN224:AN229"/>
    <mergeCell ref="AO224:AO229"/>
    <mergeCell ref="AV218:AV223"/>
    <mergeCell ref="AW218:AW223"/>
    <mergeCell ref="AX218:AX223"/>
    <mergeCell ref="AY218:AY223"/>
    <mergeCell ref="C224:C229"/>
    <mergeCell ref="S224:S229"/>
    <mergeCell ref="AF224:AF229"/>
    <mergeCell ref="AG224:AG229"/>
    <mergeCell ref="AH224:AH229"/>
    <mergeCell ref="AI224:AI229"/>
    <mergeCell ref="AP218:AP223"/>
    <mergeCell ref="AQ218:AQ223"/>
    <mergeCell ref="AR218:AR223"/>
    <mergeCell ref="AS218:AS223"/>
    <mergeCell ref="AT218:AT223"/>
    <mergeCell ref="AU218:AU223"/>
    <mergeCell ref="AJ218:AJ223"/>
    <mergeCell ref="AK218:AK223"/>
    <mergeCell ref="AL218:AL223"/>
    <mergeCell ref="AM218:AM223"/>
    <mergeCell ref="AN218:AN223"/>
    <mergeCell ref="AO218:AO223"/>
    <mergeCell ref="AV212:AV217"/>
    <mergeCell ref="AW212:AW217"/>
    <mergeCell ref="AX212:AX217"/>
    <mergeCell ref="AY212:AY217"/>
    <mergeCell ref="C218:C223"/>
    <mergeCell ref="S218:S223"/>
    <mergeCell ref="AF218:AF223"/>
    <mergeCell ref="AG218:AG223"/>
    <mergeCell ref="AH218:AH223"/>
    <mergeCell ref="AI218:AI223"/>
    <mergeCell ref="AP212:AP217"/>
    <mergeCell ref="AQ212:AQ217"/>
    <mergeCell ref="AR212:AR217"/>
    <mergeCell ref="AS212:AS217"/>
    <mergeCell ref="AT212:AT217"/>
    <mergeCell ref="AU212:AU217"/>
    <mergeCell ref="AJ212:AJ217"/>
    <mergeCell ref="AK212:AK217"/>
    <mergeCell ref="AL212:AL217"/>
    <mergeCell ref="AM212:AM217"/>
    <mergeCell ref="AN212:AN217"/>
    <mergeCell ref="AO212:AO217"/>
    <mergeCell ref="AV206:AV211"/>
    <mergeCell ref="AW206:AW211"/>
    <mergeCell ref="AX206:AX211"/>
    <mergeCell ref="AY206:AY211"/>
    <mergeCell ref="C212:C217"/>
    <mergeCell ref="S212:S217"/>
    <mergeCell ref="AF212:AF217"/>
    <mergeCell ref="AG212:AG217"/>
    <mergeCell ref="AH212:AH217"/>
    <mergeCell ref="AI212:AI217"/>
    <mergeCell ref="AP206:AP211"/>
    <mergeCell ref="AQ206:AQ211"/>
    <mergeCell ref="AR206:AR211"/>
    <mergeCell ref="AS206:AS211"/>
    <mergeCell ref="AT206:AT211"/>
    <mergeCell ref="AU206:AU211"/>
    <mergeCell ref="AJ206:AJ211"/>
    <mergeCell ref="AK206:AK211"/>
    <mergeCell ref="AL206:AL211"/>
    <mergeCell ref="AM206:AM211"/>
    <mergeCell ref="AN206:AN211"/>
    <mergeCell ref="AO206:AO211"/>
    <mergeCell ref="AV200:AV205"/>
    <mergeCell ref="AW200:AW205"/>
    <mergeCell ref="AX200:AX205"/>
    <mergeCell ref="AY200:AY205"/>
    <mergeCell ref="C206:C211"/>
    <mergeCell ref="S206:S211"/>
    <mergeCell ref="AF206:AF211"/>
    <mergeCell ref="AG206:AG211"/>
    <mergeCell ref="AH206:AH211"/>
    <mergeCell ref="AI206:AI211"/>
    <mergeCell ref="AP200:AP205"/>
    <mergeCell ref="AQ200:AQ205"/>
    <mergeCell ref="AR200:AR205"/>
    <mergeCell ref="AS200:AS205"/>
    <mergeCell ref="AT200:AT205"/>
    <mergeCell ref="AU200:AU205"/>
    <mergeCell ref="AJ200:AJ205"/>
    <mergeCell ref="AK200:AK205"/>
    <mergeCell ref="AL200:AL205"/>
    <mergeCell ref="AM200:AM205"/>
    <mergeCell ref="AN200:AN205"/>
    <mergeCell ref="AO200:AO205"/>
    <mergeCell ref="AV194:AV199"/>
    <mergeCell ref="AW194:AW199"/>
    <mergeCell ref="AX194:AX199"/>
    <mergeCell ref="AY194:AY199"/>
    <mergeCell ref="C200:C205"/>
    <mergeCell ref="S200:S205"/>
    <mergeCell ref="AF200:AF205"/>
    <mergeCell ref="AG200:AG205"/>
    <mergeCell ref="AH200:AH205"/>
    <mergeCell ref="AI200:AI205"/>
    <mergeCell ref="AP194:AP199"/>
    <mergeCell ref="AQ194:AQ199"/>
    <mergeCell ref="AR194:AR199"/>
    <mergeCell ref="AS194:AS199"/>
    <mergeCell ref="AT194:AT199"/>
    <mergeCell ref="AU194:AU199"/>
    <mergeCell ref="AJ194:AJ199"/>
    <mergeCell ref="AK194:AK199"/>
    <mergeCell ref="AL194:AL199"/>
    <mergeCell ref="AM194:AM199"/>
    <mergeCell ref="AN194:AN199"/>
    <mergeCell ref="AO194:AO199"/>
    <mergeCell ref="AV188:AV193"/>
    <mergeCell ref="AW188:AW193"/>
    <mergeCell ref="AX188:AX193"/>
    <mergeCell ref="AY188:AY193"/>
    <mergeCell ref="C194:C199"/>
    <mergeCell ref="S194:S199"/>
    <mergeCell ref="AF194:AF199"/>
    <mergeCell ref="AG194:AG199"/>
    <mergeCell ref="AH194:AH199"/>
    <mergeCell ref="AI194:AI199"/>
    <mergeCell ref="AP188:AP193"/>
    <mergeCell ref="AQ188:AQ193"/>
    <mergeCell ref="AR188:AR193"/>
    <mergeCell ref="AS188:AS193"/>
    <mergeCell ref="AT188:AT193"/>
    <mergeCell ref="AU188:AU193"/>
    <mergeCell ref="AJ188:AJ193"/>
    <mergeCell ref="AK188:AK193"/>
    <mergeCell ref="AL188:AL193"/>
    <mergeCell ref="AM188:AM193"/>
    <mergeCell ref="AN188:AN193"/>
    <mergeCell ref="AO188:AO193"/>
    <mergeCell ref="AV182:AV187"/>
    <mergeCell ref="AW182:AW187"/>
    <mergeCell ref="AX182:AX187"/>
    <mergeCell ref="AY182:AY187"/>
    <mergeCell ref="C188:C193"/>
    <mergeCell ref="S188:S193"/>
    <mergeCell ref="AF188:AF193"/>
    <mergeCell ref="AG188:AG193"/>
    <mergeCell ref="AH188:AH193"/>
    <mergeCell ref="AI188:AI193"/>
    <mergeCell ref="AP182:AP187"/>
    <mergeCell ref="AQ182:AQ187"/>
    <mergeCell ref="AR182:AR187"/>
    <mergeCell ref="AS182:AS187"/>
    <mergeCell ref="AT182:AT187"/>
    <mergeCell ref="AU182:AU187"/>
    <mergeCell ref="AJ182:AJ187"/>
    <mergeCell ref="AK182:AK187"/>
    <mergeCell ref="AL182:AL187"/>
    <mergeCell ref="AM182:AM187"/>
    <mergeCell ref="AN182:AN187"/>
    <mergeCell ref="AO182:AO187"/>
    <mergeCell ref="AV176:AV181"/>
    <mergeCell ref="AW176:AW181"/>
    <mergeCell ref="AX176:AX181"/>
    <mergeCell ref="AY176:AY181"/>
    <mergeCell ref="C182:C187"/>
    <mergeCell ref="S182:S187"/>
    <mergeCell ref="AF182:AF187"/>
    <mergeCell ref="AG182:AG187"/>
    <mergeCell ref="AH182:AH187"/>
    <mergeCell ref="AI182:AI187"/>
    <mergeCell ref="AP176:AP181"/>
    <mergeCell ref="AQ176:AQ181"/>
    <mergeCell ref="AR176:AR181"/>
    <mergeCell ref="AS176:AS181"/>
    <mergeCell ref="AT176:AT181"/>
    <mergeCell ref="AU176:AU181"/>
    <mergeCell ref="AJ176:AJ181"/>
    <mergeCell ref="AK176:AK181"/>
    <mergeCell ref="AL176:AL181"/>
    <mergeCell ref="AM176:AM181"/>
    <mergeCell ref="AN176:AN181"/>
    <mergeCell ref="AO176:AO181"/>
    <mergeCell ref="AV170:AV175"/>
    <mergeCell ref="AW170:AW175"/>
    <mergeCell ref="AX170:AX175"/>
    <mergeCell ref="AY170:AY175"/>
    <mergeCell ref="C176:C181"/>
    <mergeCell ref="S176:S181"/>
    <mergeCell ref="AF176:AF181"/>
    <mergeCell ref="AG176:AG181"/>
    <mergeCell ref="AH176:AH181"/>
    <mergeCell ref="AI176:AI181"/>
    <mergeCell ref="AP170:AP175"/>
    <mergeCell ref="AQ170:AQ175"/>
    <mergeCell ref="AR170:AR175"/>
    <mergeCell ref="AS170:AS175"/>
    <mergeCell ref="AT170:AT175"/>
    <mergeCell ref="AU170:AU175"/>
    <mergeCell ref="AJ170:AJ175"/>
    <mergeCell ref="AK170:AK175"/>
    <mergeCell ref="AL170:AL175"/>
    <mergeCell ref="AM170:AM175"/>
    <mergeCell ref="AN170:AN175"/>
    <mergeCell ref="AO170:AO175"/>
    <mergeCell ref="AV164:AV169"/>
    <mergeCell ref="AW164:AW169"/>
    <mergeCell ref="AX164:AX169"/>
    <mergeCell ref="AY164:AY169"/>
    <mergeCell ref="C170:C175"/>
    <mergeCell ref="S170:S175"/>
    <mergeCell ref="AF170:AF175"/>
    <mergeCell ref="AG170:AG175"/>
    <mergeCell ref="AH170:AH175"/>
    <mergeCell ref="AI170:AI175"/>
    <mergeCell ref="AP164:AP169"/>
    <mergeCell ref="AQ164:AQ169"/>
    <mergeCell ref="AR164:AR169"/>
    <mergeCell ref="AS164:AS169"/>
    <mergeCell ref="AT164:AT169"/>
    <mergeCell ref="AU164:AU169"/>
    <mergeCell ref="AJ164:AJ169"/>
    <mergeCell ref="AK164:AK169"/>
    <mergeCell ref="AL164:AL169"/>
    <mergeCell ref="AM164:AM169"/>
    <mergeCell ref="AN164:AN169"/>
    <mergeCell ref="AO164:AO169"/>
    <mergeCell ref="AV158:AV163"/>
    <mergeCell ref="AW158:AW163"/>
    <mergeCell ref="AX158:AX163"/>
    <mergeCell ref="AY158:AY163"/>
    <mergeCell ref="C164:C169"/>
    <mergeCell ref="S164:S169"/>
    <mergeCell ref="AF164:AF169"/>
    <mergeCell ref="AG164:AG169"/>
    <mergeCell ref="AH164:AH169"/>
    <mergeCell ref="AI164:AI169"/>
    <mergeCell ref="AP158:AP163"/>
    <mergeCell ref="AQ158:AQ163"/>
    <mergeCell ref="AR158:AR163"/>
    <mergeCell ref="AS158:AS163"/>
    <mergeCell ref="AT158:AT163"/>
    <mergeCell ref="AU158:AU163"/>
    <mergeCell ref="AJ158:AJ163"/>
    <mergeCell ref="AK158:AK163"/>
    <mergeCell ref="AL158:AL163"/>
    <mergeCell ref="AM158:AM163"/>
    <mergeCell ref="AN158:AN163"/>
    <mergeCell ref="AO158:AO163"/>
    <mergeCell ref="AV152:AV157"/>
    <mergeCell ref="AW152:AW157"/>
    <mergeCell ref="AX152:AX157"/>
    <mergeCell ref="AY152:AY157"/>
    <mergeCell ref="C158:C163"/>
    <mergeCell ref="S158:S163"/>
    <mergeCell ref="AF158:AF163"/>
    <mergeCell ref="AG158:AG163"/>
    <mergeCell ref="AH158:AH163"/>
    <mergeCell ref="AI158:AI163"/>
    <mergeCell ref="AP152:AP157"/>
    <mergeCell ref="AQ152:AQ157"/>
    <mergeCell ref="AR152:AR157"/>
    <mergeCell ref="AS152:AS157"/>
    <mergeCell ref="AT152:AT157"/>
    <mergeCell ref="AU152:AU157"/>
    <mergeCell ref="AJ152:AJ157"/>
    <mergeCell ref="AK152:AK157"/>
    <mergeCell ref="AL152:AL157"/>
    <mergeCell ref="AM152:AM157"/>
    <mergeCell ref="AN152:AN157"/>
    <mergeCell ref="AO152:AO157"/>
    <mergeCell ref="AV146:AV151"/>
    <mergeCell ref="AW146:AW151"/>
    <mergeCell ref="AX146:AX151"/>
    <mergeCell ref="AY146:AY151"/>
    <mergeCell ref="C152:C157"/>
    <mergeCell ref="S152:S157"/>
    <mergeCell ref="AF152:AF157"/>
    <mergeCell ref="AG152:AG157"/>
    <mergeCell ref="AH152:AH157"/>
    <mergeCell ref="AI152:AI157"/>
    <mergeCell ref="AP146:AP151"/>
    <mergeCell ref="AQ146:AQ151"/>
    <mergeCell ref="AR146:AR151"/>
    <mergeCell ref="AS146:AS151"/>
    <mergeCell ref="AT146:AT151"/>
    <mergeCell ref="AU146:AU151"/>
    <mergeCell ref="AJ146:AJ151"/>
    <mergeCell ref="AK146:AK151"/>
    <mergeCell ref="AL146:AL151"/>
    <mergeCell ref="AM146:AM151"/>
    <mergeCell ref="AN146:AN151"/>
    <mergeCell ref="AO146:AO151"/>
    <mergeCell ref="AV140:AV145"/>
    <mergeCell ref="AW140:AW145"/>
    <mergeCell ref="AX140:AX145"/>
    <mergeCell ref="AY140:AY145"/>
    <mergeCell ref="C146:C151"/>
    <mergeCell ref="S146:S151"/>
    <mergeCell ref="AF146:AF151"/>
    <mergeCell ref="AG146:AG151"/>
    <mergeCell ref="AH146:AH151"/>
    <mergeCell ref="AI146:AI151"/>
    <mergeCell ref="AP140:AP145"/>
    <mergeCell ref="AQ140:AQ145"/>
    <mergeCell ref="AR140:AR145"/>
    <mergeCell ref="AS140:AS145"/>
    <mergeCell ref="AT140:AT145"/>
    <mergeCell ref="AU140:AU145"/>
    <mergeCell ref="AJ140:AJ145"/>
    <mergeCell ref="AK140:AK145"/>
    <mergeCell ref="AL140:AL145"/>
    <mergeCell ref="AM140:AM145"/>
    <mergeCell ref="AN140:AN145"/>
    <mergeCell ref="AO140:AO145"/>
    <mergeCell ref="C140:C145"/>
    <mergeCell ref="S140:S145"/>
    <mergeCell ref="AF140:AF145"/>
    <mergeCell ref="AG140:AG145"/>
    <mergeCell ref="AH140:AH145"/>
    <mergeCell ref="AI140:AI145"/>
    <mergeCell ref="AT134:AT139"/>
    <mergeCell ref="AU134:AU139"/>
    <mergeCell ref="AV134:AV139"/>
    <mergeCell ref="AW134:AW139"/>
    <mergeCell ref="AX134:AX139"/>
    <mergeCell ref="AY134:AY139"/>
    <mergeCell ref="AN134:AN139"/>
    <mergeCell ref="AO134:AO139"/>
    <mergeCell ref="AP134:AP139"/>
    <mergeCell ref="AQ134:AQ139"/>
    <mergeCell ref="AR134:AR139"/>
    <mergeCell ref="AS134:AS139"/>
    <mergeCell ref="AH134:AH139"/>
    <mergeCell ref="AI134:AI139"/>
    <mergeCell ref="AJ134:AJ139"/>
    <mergeCell ref="AK134:AK139"/>
    <mergeCell ref="AL134:AL139"/>
    <mergeCell ref="AM134:AM139"/>
    <mergeCell ref="AV130:AV133"/>
    <mergeCell ref="AW130:AW133"/>
    <mergeCell ref="AX130:AX133"/>
    <mergeCell ref="AY130:AY133"/>
    <mergeCell ref="A134:A251"/>
    <mergeCell ref="B134:B251"/>
    <mergeCell ref="C134:C139"/>
    <mergeCell ref="S134:S139"/>
    <mergeCell ref="AF134:AF139"/>
    <mergeCell ref="AG134:AG139"/>
    <mergeCell ref="AP130:AP133"/>
    <mergeCell ref="AQ130:AQ133"/>
    <mergeCell ref="AR130:AR133"/>
    <mergeCell ref="AS130:AS133"/>
    <mergeCell ref="AT130:AT133"/>
    <mergeCell ref="AU130:AU133"/>
    <mergeCell ref="AJ130:AJ133"/>
    <mergeCell ref="AK130:AK133"/>
    <mergeCell ref="AL130:AL133"/>
    <mergeCell ref="AM130:AM133"/>
    <mergeCell ref="AN130:AN133"/>
    <mergeCell ref="AO130:AO133"/>
    <mergeCell ref="AV124:AV129"/>
    <mergeCell ref="AW124:AW129"/>
    <mergeCell ref="AX124:AX129"/>
    <mergeCell ref="AY124:AY129"/>
    <mergeCell ref="C130:C133"/>
    <mergeCell ref="S130:S133"/>
    <mergeCell ref="AF130:AF133"/>
    <mergeCell ref="AG130:AG133"/>
    <mergeCell ref="AH130:AH133"/>
    <mergeCell ref="AI130:AI133"/>
    <mergeCell ref="AP124:AP129"/>
    <mergeCell ref="AQ124:AQ129"/>
    <mergeCell ref="AR124:AR129"/>
    <mergeCell ref="AS124:AS129"/>
    <mergeCell ref="AT124:AT129"/>
    <mergeCell ref="AU124:AU129"/>
    <mergeCell ref="AJ124:AJ129"/>
    <mergeCell ref="AK124:AK129"/>
    <mergeCell ref="AL124:AL129"/>
    <mergeCell ref="AM124:AM129"/>
    <mergeCell ref="AN124:AN129"/>
    <mergeCell ref="AO124:AO129"/>
    <mergeCell ref="AV118:AV123"/>
    <mergeCell ref="AW118:AW123"/>
    <mergeCell ref="AX118:AX123"/>
    <mergeCell ref="AY118:AY123"/>
    <mergeCell ref="C124:C129"/>
    <mergeCell ref="S124:S129"/>
    <mergeCell ref="AF124:AF129"/>
    <mergeCell ref="AG124:AG129"/>
    <mergeCell ref="AH124:AH129"/>
    <mergeCell ref="AI124:AI129"/>
    <mergeCell ref="AP118:AP123"/>
    <mergeCell ref="AQ118:AQ123"/>
    <mergeCell ref="AR118:AR123"/>
    <mergeCell ref="AS118:AS123"/>
    <mergeCell ref="AT118:AT123"/>
    <mergeCell ref="AU118:AU123"/>
    <mergeCell ref="AJ118:AJ123"/>
    <mergeCell ref="AK118:AK123"/>
    <mergeCell ref="AL118:AL123"/>
    <mergeCell ref="AM118:AM123"/>
    <mergeCell ref="AN118:AN123"/>
    <mergeCell ref="AO118:AO123"/>
    <mergeCell ref="AV112:AV117"/>
    <mergeCell ref="AW112:AW117"/>
    <mergeCell ref="AX112:AX117"/>
    <mergeCell ref="AY112:AY117"/>
    <mergeCell ref="C118:C123"/>
    <mergeCell ref="S118:S123"/>
    <mergeCell ref="AF118:AF123"/>
    <mergeCell ref="AG118:AG123"/>
    <mergeCell ref="AH118:AH123"/>
    <mergeCell ref="AI118:AI123"/>
    <mergeCell ref="AP112:AP117"/>
    <mergeCell ref="AQ112:AQ117"/>
    <mergeCell ref="AR112:AR117"/>
    <mergeCell ref="AS112:AS117"/>
    <mergeCell ref="AT112:AT117"/>
    <mergeCell ref="AU112:AU117"/>
    <mergeCell ref="AJ112:AJ117"/>
    <mergeCell ref="AK112:AK117"/>
    <mergeCell ref="AL112:AL117"/>
    <mergeCell ref="AM112:AM117"/>
    <mergeCell ref="AN112:AN117"/>
    <mergeCell ref="AO112:AO117"/>
    <mergeCell ref="AV106:AV111"/>
    <mergeCell ref="AW106:AW111"/>
    <mergeCell ref="AX106:AX111"/>
    <mergeCell ref="AY106:AY111"/>
    <mergeCell ref="C112:C117"/>
    <mergeCell ref="S112:S117"/>
    <mergeCell ref="AF112:AF117"/>
    <mergeCell ref="AG112:AG117"/>
    <mergeCell ref="AH112:AH117"/>
    <mergeCell ref="AI112:AI117"/>
    <mergeCell ref="AP106:AP111"/>
    <mergeCell ref="AQ106:AQ111"/>
    <mergeCell ref="AR106:AR111"/>
    <mergeCell ref="AS106:AS111"/>
    <mergeCell ref="AT106:AT111"/>
    <mergeCell ref="AU106:AU111"/>
    <mergeCell ref="AJ106:AJ111"/>
    <mergeCell ref="AK106:AK111"/>
    <mergeCell ref="AL106:AL111"/>
    <mergeCell ref="AM106:AM111"/>
    <mergeCell ref="AN106:AN111"/>
    <mergeCell ref="AO106:AO111"/>
    <mergeCell ref="AV100:AV105"/>
    <mergeCell ref="AW100:AW105"/>
    <mergeCell ref="AX100:AX105"/>
    <mergeCell ref="AY100:AY105"/>
    <mergeCell ref="C106:C111"/>
    <mergeCell ref="S106:S111"/>
    <mergeCell ref="AF106:AF111"/>
    <mergeCell ref="AG106:AG111"/>
    <mergeCell ref="AH106:AH111"/>
    <mergeCell ref="AI106:AI111"/>
    <mergeCell ref="AP100:AP105"/>
    <mergeCell ref="AQ100:AQ105"/>
    <mergeCell ref="AR100:AR105"/>
    <mergeCell ref="AS100:AS105"/>
    <mergeCell ref="AT100:AT105"/>
    <mergeCell ref="AU100:AU105"/>
    <mergeCell ref="AJ100:AJ105"/>
    <mergeCell ref="AK100:AK105"/>
    <mergeCell ref="AL100:AL105"/>
    <mergeCell ref="AM100:AM105"/>
    <mergeCell ref="AN100:AN105"/>
    <mergeCell ref="AO100:AO105"/>
    <mergeCell ref="AV94:AV99"/>
    <mergeCell ref="AW94:AW99"/>
    <mergeCell ref="AX94:AX99"/>
    <mergeCell ref="AY94:AY99"/>
    <mergeCell ref="C100:C105"/>
    <mergeCell ref="S100:S105"/>
    <mergeCell ref="AF100:AF105"/>
    <mergeCell ref="AG100:AG105"/>
    <mergeCell ref="AH100:AH105"/>
    <mergeCell ref="AI100:AI105"/>
    <mergeCell ref="AP94:AP99"/>
    <mergeCell ref="AQ94:AQ99"/>
    <mergeCell ref="AR94:AR99"/>
    <mergeCell ref="AS94:AS99"/>
    <mergeCell ref="AT94:AT99"/>
    <mergeCell ref="AU94:AU99"/>
    <mergeCell ref="AJ94:AJ99"/>
    <mergeCell ref="AK94:AK99"/>
    <mergeCell ref="AL94:AL99"/>
    <mergeCell ref="AM94:AM99"/>
    <mergeCell ref="AN94:AN99"/>
    <mergeCell ref="AO94:AO99"/>
    <mergeCell ref="AV88:AV93"/>
    <mergeCell ref="AW88:AW93"/>
    <mergeCell ref="AX88:AX93"/>
    <mergeCell ref="AY88:AY93"/>
    <mergeCell ref="C94:C99"/>
    <mergeCell ref="S94:S99"/>
    <mergeCell ref="AF94:AF99"/>
    <mergeCell ref="AG94:AG99"/>
    <mergeCell ref="AH94:AH99"/>
    <mergeCell ref="AI94:AI99"/>
    <mergeCell ref="AP88:AP93"/>
    <mergeCell ref="AQ88:AQ93"/>
    <mergeCell ref="AR88:AR93"/>
    <mergeCell ref="AS88:AS93"/>
    <mergeCell ref="AT88:AT93"/>
    <mergeCell ref="AU88:AU93"/>
    <mergeCell ref="AJ88:AJ93"/>
    <mergeCell ref="AK88:AK93"/>
    <mergeCell ref="AL88:AL93"/>
    <mergeCell ref="AM88:AM93"/>
    <mergeCell ref="AN88:AN93"/>
    <mergeCell ref="AO88:AO93"/>
    <mergeCell ref="AV82:AV87"/>
    <mergeCell ref="AW82:AW87"/>
    <mergeCell ref="AX82:AX87"/>
    <mergeCell ref="AY82:AY87"/>
    <mergeCell ref="C88:C93"/>
    <mergeCell ref="S88:S93"/>
    <mergeCell ref="AF88:AF93"/>
    <mergeCell ref="AG88:AG93"/>
    <mergeCell ref="AH88:AH93"/>
    <mergeCell ref="AI88:AI93"/>
    <mergeCell ref="AP82:AP87"/>
    <mergeCell ref="AQ82:AQ87"/>
    <mergeCell ref="AR82:AR87"/>
    <mergeCell ref="AS82:AS87"/>
    <mergeCell ref="AT82:AT87"/>
    <mergeCell ref="AU82:AU87"/>
    <mergeCell ref="AJ82:AJ87"/>
    <mergeCell ref="AK82:AK87"/>
    <mergeCell ref="AL82:AL87"/>
    <mergeCell ref="AM82:AM87"/>
    <mergeCell ref="AN82:AN87"/>
    <mergeCell ref="AO82:AO87"/>
    <mergeCell ref="AV76:AV81"/>
    <mergeCell ref="AW76:AW81"/>
    <mergeCell ref="AX76:AX81"/>
    <mergeCell ref="AY76:AY81"/>
    <mergeCell ref="C82:C87"/>
    <mergeCell ref="S82:S87"/>
    <mergeCell ref="AF82:AF87"/>
    <mergeCell ref="AG82:AG87"/>
    <mergeCell ref="AH82:AH87"/>
    <mergeCell ref="AI82:AI87"/>
    <mergeCell ref="AP76:AP81"/>
    <mergeCell ref="AQ76:AQ81"/>
    <mergeCell ref="AR76:AR81"/>
    <mergeCell ref="AS76:AS81"/>
    <mergeCell ref="AT76:AT81"/>
    <mergeCell ref="AU76:AU81"/>
    <mergeCell ref="AJ76:AJ81"/>
    <mergeCell ref="AK76:AK81"/>
    <mergeCell ref="AL76:AL81"/>
    <mergeCell ref="AM76:AM81"/>
    <mergeCell ref="AN76:AN81"/>
    <mergeCell ref="AO76:AO81"/>
    <mergeCell ref="AV70:AV75"/>
    <mergeCell ref="AW70:AW75"/>
    <mergeCell ref="AX70:AX75"/>
    <mergeCell ref="AY70:AY75"/>
    <mergeCell ref="C76:C81"/>
    <mergeCell ref="S76:S81"/>
    <mergeCell ref="AF76:AF81"/>
    <mergeCell ref="AG76:AG81"/>
    <mergeCell ref="AH76:AH81"/>
    <mergeCell ref="AI76:AI81"/>
    <mergeCell ref="AP70:AP75"/>
    <mergeCell ref="AQ70:AQ75"/>
    <mergeCell ref="AR70:AR75"/>
    <mergeCell ref="AS70:AS75"/>
    <mergeCell ref="AT70:AT75"/>
    <mergeCell ref="AU70:AU75"/>
    <mergeCell ref="AJ70:AJ75"/>
    <mergeCell ref="AK70:AK75"/>
    <mergeCell ref="AL70:AL75"/>
    <mergeCell ref="AM70:AM75"/>
    <mergeCell ref="AN70:AN75"/>
    <mergeCell ref="AO70:AO75"/>
    <mergeCell ref="AV64:AV69"/>
    <mergeCell ref="AW64:AW69"/>
    <mergeCell ref="AX64:AX69"/>
    <mergeCell ref="AY64:AY69"/>
    <mergeCell ref="C70:C75"/>
    <mergeCell ref="S70:S75"/>
    <mergeCell ref="AF70:AF75"/>
    <mergeCell ref="AG70:AG75"/>
    <mergeCell ref="AH70:AH75"/>
    <mergeCell ref="AI70:AI75"/>
    <mergeCell ref="AP64:AP69"/>
    <mergeCell ref="AQ64:AQ69"/>
    <mergeCell ref="AR64:AR69"/>
    <mergeCell ref="AS64:AS69"/>
    <mergeCell ref="AT64:AT69"/>
    <mergeCell ref="AU64:AU69"/>
    <mergeCell ref="AJ64:AJ69"/>
    <mergeCell ref="AK64:AK69"/>
    <mergeCell ref="AL64:AL69"/>
    <mergeCell ref="AM64:AM69"/>
    <mergeCell ref="AN64:AN69"/>
    <mergeCell ref="AO64:AO69"/>
    <mergeCell ref="AV58:AV63"/>
    <mergeCell ref="AW58:AW63"/>
    <mergeCell ref="AX58:AX63"/>
    <mergeCell ref="AY58:AY63"/>
    <mergeCell ref="C64:C69"/>
    <mergeCell ref="S64:S69"/>
    <mergeCell ref="AF64:AF69"/>
    <mergeCell ref="AG64:AG69"/>
    <mergeCell ref="AH64:AH69"/>
    <mergeCell ref="AI64:AI69"/>
    <mergeCell ref="AP58:AP63"/>
    <mergeCell ref="AQ58:AQ63"/>
    <mergeCell ref="AR58:AR63"/>
    <mergeCell ref="AS58:AS63"/>
    <mergeCell ref="AT58:AT63"/>
    <mergeCell ref="AU58:AU63"/>
    <mergeCell ref="AJ58:AJ63"/>
    <mergeCell ref="AK58:AK63"/>
    <mergeCell ref="AL58:AL63"/>
    <mergeCell ref="AM58:AM63"/>
    <mergeCell ref="AN58:AN63"/>
    <mergeCell ref="AO58:AO63"/>
    <mergeCell ref="AV52:AV57"/>
    <mergeCell ref="AW52:AW57"/>
    <mergeCell ref="AX52:AX57"/>
    <mergeCell ref="AY52:AY57"/>
    <mergeCell ref="C58:C63"/>
    <mergeCell ref="S58:S63"/>
    <mergeCell ref="AF58:AF63"/>
    <mergeCell ref="AG58:AG63"/>
    <mergeCell ref="AH58:AH63"/>
    <mergeCell ref="AI58:AI63"/>
    <mergeCell ref="AP52:AP57"/>
    <mergeCell ref="AQ52:AQ57"/>
    <mergeCell ref="AR52:AR57"/>
    <mergeCell ref="AS52:AS57"/>
    <mergeCell ref="AT52:AT57"/>
    <mergeCell ref="AU52:AU57"/>
    <mergeCell ref="AJ52:AJ57"/>
    <mergeCell ref="AK52:AK57"/>
    <mergeCell ref="AL52:AL57"/>
    <mergeCell ref="AM52:AM57"/>
    <mergeCell ref="AN52:AN57"/>
    <mergeCell ref="AO52:AO57"/>
    <mergeCell ref="AV46:AV51"/>
    <mergeCell ref="AW46:AW51"/>
    <mergeCell ref="AX46:AX51"/>
    <mergeCell ref="AY46:AY51"/>
    <mergeCell ref="C52:C57"/>
    <mergeCell ref="S52:S57"/>
    <mergeCell ref="AF52:AF57"/>
    <mergeCell ref="AG52:AG57"/>
    <mergeCell ref="AH52:AH57"/>
    <mergeCell ref="AI52:AI57"/>
    <mergeCell ref="AP46:AP51"/>
    <mergeCell ref="AQ46:AQ51"/>
    <mergeCell ref="AR46:AR51"/>
    <mergeCell ref="AS46:AS51"/>
    <mergeCell ref="AT46:AT51"/>
    <mergeCell ref="AU46:AU51"/>
    <mergeCell ref="AJ46:AJ51"/>
    <mergeCell ref="AK46:AK51"/>
    <mergeCell ref="AL46:AL51"/>
    <mergeCell ref="AM46:AM51"/>
    <mergeCell ref="AN46:AN51"/>
    <mergeCell ref="AO46:AO51"/>
    <mergeCell ref="AV40:AV45"/>
    <mergeCell ref="AW40:AW45"/>
    <mergeCell ref="AX40:AX45"/>
    <mergeCell ref="AY40:AY45"/>
    <mergeCell ref="C46:C51"/>
    <mergeCell ref="S46:S51"/>
    <mergeCell ref="AF46:AF51"/>
    <mergeCell ref="AG46:AG51"/>
    <mergeCell ref="AH46:AH51"/>
    <mergeCell ref="AI46:AI51"/>
    <mergeCell ref="AP40:AP45"/>
    <mergeCell ref="AQ40:AQ45"/>
    <mergeCell ref="AR40:AR45"/>
    <mergeCell ref="AS40:AS45"/>
    <mergeCell ref="AT40:AT45"/>
    <mergeCell ref="AU40:AU45"/>
    <mergeCell ref="AJ40:AJ45"/>
    <mergeCell ref="AK40:AK45"/>
    <mergeCell ref="AL40:AL45"/>
    <mergeCell ref="AM40:AM45"/>
    <mergeCell ref="AN40:AN45"/>
    <mergeCell ref="AO40:AO45"/>
    <mergeCell ref="AV34:AV39"/>
    <mergeCell ref="AW34:AW39"/>
    <mergeCell ref="AX34:AX39"/>
    <mergeCell ref="AY34:AY39"/>
    <mergeCell ref="C40:C45"/>
    <mergeCell ref="S40:S45"/>
    <mergeCell ref="AF40:AF45"/>
    <mergeCell ref="AG40:AG45"/>
    <mergeCell ref="AH40:AH45"/>
    <mergeCell ref="AI40:AI45"/>
    <mergeCell ref="AP34:AP39"/>
    <mergeCell ref="AQ34:AQ39"/>
    <mergeCell ref="AR34:AR39"/>
    <mergeCell ref="AS34:AS39"/>
    <mergeCell ref="AT34:AT39"/>
    <mergeCell ref="AU34:AU39"/>
    <mergeCell ref="AJ34:AJ39"/>
    <mergeCell ref="AK34:AK39"/>
    <mergeCell ref="AL34:AL39"/>
    <mergeCell ref="AM34:AM39"/>
    <mergeCell ref="AN34:AN39"/>
    <mergeCell ref="AO34:AO39"/>
    <mergeCell ref="AV28:AV33"/>
    <mergeCell ref="AW28:AW33"/>
    <mergeCell ref="AX28:AX33"/>
    <mergeCell ref="AY28:AY33"/>
    <mergeCell ref="C34:C39"/>
    <mergeCell ref="S34:S39"/>
    <mergeCell ref="AF34:AF39"/>
    <mergeCell ref="AG34:AG39"/>
    <mergeCell ref="AH34:AH39"/>
    <mergeCell ref="AI34:AI39"/>
    <mergeCell ref="AP28:AP33"/>
    <mergeCell ref="AQ28:AQ33"/>
    <mergeCell ref="AR28:AR33"/>
    <mergeCell ref="AS28:AS33"/>
    <mergeCell ref="AT28:AT33"/>
    <mergeCell ref="AU28:AU33"/>
    <mergeCell ref="AJ28:AJ33"/>
    <mergeCell ref="AK28:AK33"/>
    <mergeCell ref="AL28:AL33"/>
    <mergeCell ref="AM28:AM33"/>
    <mergeCell ref="AN28:AN33"/>
    <mergeCell ref="AO28:AO33"/>
    <mergeCell ref="AV22:AV27"/>
    <mergeCell ref="AW22:AW27"/>
    <mergeCell ref="AX22:AX27"/>
    <mergeCell ref="AY22:AY27"/>
    <mergeCell ref="C28:C33"/>
    <mergeCell ref="S28:S33"/>
    <mergeCell ref="AF28:AF33"/>
    <mergeCell ref="AG28:AG33"/>
    <mergeCell ref="AH28:AH33"/>
    <mergeCell ref="AI28:AI33"/>
    <mergeCell ref="AP22:AP27"/>
    <mergeCell ref="AQ22:AQ27"/>
    <mergeCell ref="AR22:AR27"/>
    <mergeCell ref="AS22:AS27"/>
    <mergeCell ref="AT22:AT27"/>
    <mergeCell ref="AU22:AU27"/>
    <mergeCell ref="AJ22:AJ27"/>
    <mergeCell ref="AK22:AK27"/>
    <mergeCell ref="AL22:AL27"/>
    <mergeCell ref="AM22:AM27"/>
    <mergeCell ref="AN22:AN27"/>
    <mergeCell ref="AO22:AO27"/>
    <mergeCell ref="AV16:AV21"/>
    <mergeCell ref="AW16:AW21"/>
    <mergeCell ref="AX16:AX21"/>
    <mergeCell ref="AY16:AY21"/>
    <mergeCell ref="C22:C27"/>
    <mergeCell ref="S22:S27"/>
    <mergeCell ref="AF22:AF27"/>
    <mergeCell ref="AG22:AG27"/>
    <mergeCell ref="AH22:AH27"/>
    <mergeCell ref="AI22:AI27"/>
    <mergeCell ref="AP16:AP21"/>
    <mergeCell ref="AQ16:AQ21"/>
    <mergeCell ref="AR16:AR21"/>
    <mergeCell ref="AS16:AS21"/>
    <mergeCell ref="AT16:AT21"/>
    <mergeCell ref="AU16:AU21"/>
    <mergeCell ref="AJ16:AJ21"/>
    <mergeCell ref="AK16:AK21"/>
    <mergeCell ref="AL16:AL21"/>
    <mergeCell ref="AM16:AM21"/>
    <mergeCell ref="AN16:AN21"/>
    <mergeCell ref="AO16:AO21"/>
    <mergeCell ref="AV10:AV15"/>
    <mergeCell ref="AW10:AW15"/>
    <mergeCell ref="AX10:AX15"/>
    <mergeCell ref="AY10:AY15"/>
    <mergeCell ref="C16:C21"/>
    <mergeCell ref="S16:S21"/>
    <mergeCell ref="AF16:AF21"/>
    <mergeCell ref="AG16:AG21"/>
    <mergeCell ref="AH16:AH21"/>
    <mergeCell ref="AI16:AI21"/>
    <mergeCell ref="AP10:AP15"/>
    <mergeCell ref="AQ10:AQ15"/>
    <mergeCell ref="AR10:AR15"/>
    <mergeCell ref="AS10:AS15"/>
    <mergeCell ref="AT10:AT15"/>
    <mergeCell ref="AU10:AU15"/>
    <mergeCell ref="AJ10:AJ15"/>
    <mergeCell ref="AK10:AK15"/>
    <mergeCell ref="AL10:AL15"/>
    <mergeCell ref="AM10:AM15"/>
    <mergeCell ref="AN10:AN15"/>
    <mergeCell ref="AO10:AO15"/>
    <mergeCell ref="AN8:AX8"/>
    <mergeCell ref="AY8:AY9"/>
    <mergeCell ref="A10:A133"/>
    <mergeCell ref="B10:B133"/>
    <mergeCell ref="C10:C15"/>
    <mergeCell ref="S10:S15"/>
    <mergeCell ref="AF10:AF15"/>
    <mergeCell ref="AG10:AG15"/>
    <mergeCell ref="AH10:AH15"/>
    <mergeCell ref="AI10:AI15"/>
    <mergeCell ref="A5:D5"/>
    <mergeCell ref="E5:AY5"/>
    <mergeCell ref="A6:D6"/>
    <mergeCell ref="E6:AY6"/>
    <mergeCell ref="A7:AY7"/>
    <mergeCell ref="A8:F8"/>
    <mergeCell ref="G8:S8"/>
    <mergeCell ref="T8:AF8"/>
    <mergeCell ref="AG8:AK8"/>
    <mergeCell ref="AL8:AM8"/>
    <mergeCell ref="A1:D3"/>
    <mergeCell ref="E1:AY1"/>
    <mergeCell ref="E2:AY2"/>
    <mergeCell ref="E3:AD3"/>
    <mergeCell ref="AE3:AY3"/>
    <mergeCell ref="A4:D4"/>
    <mergeCell ref="E4:AY4"/>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R352"/>
  <sheetViews>
    <sheetView showGridLines="0" zoomScale="68" zoomScaleNormal="68" workbookViewId="0">
      <selection activeCell="F122" sqref="F122"/>
    </sheetView>
  </sheetViews>
  <sheetFormatPr baseColWidth="10" defaultRowHeight="15" x14ac:dyDescent="0.25"/>
  <cols>
    <col min="1" max="1" width="16.42578125" customWidth="1"/>
    <col min="2" max="2" width="21.7109375" customWidth="1"/>
    <col min="3" max="3" width="19.140625" customWidth="1"/>
    <col min="4" max="4" width="22.7109375" customWidth="1"/>
    <col min="5" max="5" width="24.85546875" customWidth="1"/>
    <col min="6" max="6" width="20.28515625" customWidth="1"/>
    <col min="7" max="7" width="19.42578125" customWidth="1"/>
    <col min="8" max="8" width="20.28515625" customWidth="1"/>
    <col min="9" max="9" width="18.42578125" customWidth="1"/>
    <col min="10" max="10" width="15.140625" customWidth="1"/>
    <col min="11" max="11" width="15" customWidth="1"/>
    <col min="12" max="12" width="14.42578125" customWidth="1"/>
    <col min="13" max="13" width="14.140625" customWidth="1"/>
    <col min="14" max="14" width="34.28515625" customWidth="1"/>
  </cols>
  <sheetData>
    <row r="1" spans="1:14" ht="29.25" customHeight="1" x14ac:dyDescent="0.25">
      <c r="A1" s="919"/>
      <c r="B1" s="1047"/>
      <c r="C1" s="1050" t="s">
        <v>39</v>
      </c>
      <c r="D1" s="1051"/>
      <c r="E1" s="1051"/>
      <c r="F1" s="1051"/>
      <c r="G1" s="1051"/>
      <c r="H1" s="1051"/>
      <c r="I1" s="1051"/>
      <c r="J1" s="1051"/>
      <c r="K1" s="1051"/>
      <c r="L1" s="1051"/>
      <c r="M1" s="1051"/>
      <c r="N1" s="1052"/>
    </row>
    <row r="2" spans="1:14" ht="33.75" customHeight="1" thickBot="1" x14ac:dyDescent="0.3">
      <c r="A2" s="921"/>
      <c r="B2" s="1048"/>
      <c r="C2" s="1053" t="s">
        <v>306</v>
      </c>
      <c r="D2" s="1054"/>
      <c r="E2" s="1054"/>
      <c r="F2" s="1054"/>
      <c r="G2" s="1054"/>
      <c r="H2" s="1054"/>
      <c r="I2" s="1054"/>
      <c r="J2" s="1054"/>
      <c r="K2" s="1054"/>
      <c r="L2" s="1054"/>
      <c r="M2" s="1054"/>
      <c r="N2" s="1055"/>
    </row>
    <row r="3" spans="1:14" ht="18.75" thickBot="1" x14ac:dyDescent="0.3">
      <c r="A3" s="923"/>
      <c r="B3" s="1049"/>
      <c r="C3" s="1056" t="s">
        <v>40</v>
      </c>
      <c r="D3" s="1057"/>
      <c r="E3" s="1057"/>
      <c r="F3" s="1057"/>
      <c r="G3" s="1058"/>
      <c r="H3" s="1059" t="s">
        <v>360</v>
      </c>
      <c r="I3" s="1060"/>
      <c r="J3" s="1060"/>
      <c r="K3" s="1060"/>
      <c r="L3" s="1060"/>
      <c r="M3" s="1060"/>
      <c r="N3" s="1061"/>
    </row>
    <row r="4" spans="1:14" ht="26.25" customHeight="1" thickBot="1" x14ac:dyDescent="0.3">
      <c r="A4" s="1062" t="s">
        <v>0</v>
      </c>
      <c r="B4" s="1063"/>
      <c r="C4" s="1044" t="s">
        <v>257</v>
      </c>
      <c r="D4" s="1045"/>
      <c r="E4" s="1045"/>
      <c r="F4" s="1045"/>
      <c r="G4" s="1045"/>
      <c r="H4" s="1045"/>
      <c r="I4" s="1045"/>
      <c r="J4" s="1045"/>
      <c r="K4" s="1045"/>
      <c r="L4" s="1045"/>
      <c r="M4" s="1045"/>
      <c r="N4" s="1046"/>
    </row>
    <row r="5" spans="1:14" ht="29.25" customHeight="1" thickBot="1" x14ac:dyDescent="0.3">
      <c r="A5" s="1042" t="s">
        <v>2</v>
      </c>
      <c r="B5" s="1043"/>
      <c r="C5" s="1044" t="s">
        <v>318</v>
      </c>
      <c r="D5" s="1045"/>
      <c r="E5" s="1045"/>
      <c r="F5" s="1045"/>
      <c r="G5" s="1045"/>
      <c r="H5" s="1045"/>
      <c r="I5" s="1045"/>
      <c r="J5" s="1045"/>
      <c r="K5" s="1045"/>
      <c r="L5" s="1045"/>
      <c r="M5" s="1045"/>
      <c r="N5" s="1046"/>
    </row>
    <row r="7" spans="1:14" ht="28.5" hidden="1" customHeight="1" x14ac:dyDescent="0.25">
      <c r="A7" s="1036" t="s">
        <v>118</v>
      </c>
      <c r="B7" s="1037"/>
      <c r="C7" s="1037"/>
      <c r="D7" s="1037"/>
      <c r="E7" s="1037"/>
      <c r="F7" s="1037"/>
      <c r="G7" s="1037"/>
      <c r="H7" s="1038"/>
    </row>
    <row r="8" spans="1:14" ht="33.75" hidden="1" customHeight="1" x14ac:dyDescent="0.25">
      <c r="A8" s="141" t="s">
        <v>49</v>
      </c>
      <c r="B8" s="142" t="s">
        <v>119</v>
      </c>
      <c r="C8" s="142" t="s">
        <v>120</v>
      </c>
      <c r="D8" s="142" t="s">
        <v>121</v>
      </c>
      <c r="E8" s="142" t="s">
        <v>122</v>
      </c>
      <c r="F8" s="142" t="s">
        <v>123</v>
      </c>
      <c r="G8" s="142" t="s">
        <v>124</v>
      </c>
      <c r="H8" s="143" t="s">
        <v>125</v>
      </c>
    </row>
    <row r="9" spans="1:14" ht="16.5" hidden="1" customHeight="1" x14ac:dyDescent="0.25">
      <c r="A9" s="144" t="s">
        <v>126</v>
      </c>
      <c r="B9" s="145" t="s">
        <v>307</v>
      </c>
      <c r="C9" s="146">
        <v>0</v>
      </c>
      <c r="D9" s="146">
        <v>2410000000</v>
      </c>
      <c r="E9" s="146">
        <v>430855000</v>
      </c>
      <c r="F9" s="146">
        <v>0</v>
      </c>
      <c r="G9" s="146">
        <v>0</v>
      </c>
      <c r="H9" s="147">
        <f>G9/E9</f>
        <v>0</v>
      </c>
    </row>
    <row r="10" spans="1:14" ht="16.5" hidden="1" customHeight="1" x14ac:dyDescent="0.25">
      <c r="A10" s="144" t="s">
        <v>127</v>
      </c>
      <c r="B10" s="145" t="s">
        <v>307</v>
      </c>
      <c r="C10" s="146">
        <v>0</v>
      </c>
      <c r="D10" s="146">
        <v>2410000000</v>
      </c>
      <c r="E10" s="146">
        <f>+[4]INVERSIÓN!L11+[4]INVERSIÓN!L23+[4]INVERSIÓN!L29</f>
        <v>1967968000</v>
      </c>
      <c r="F10" s="146">
        <v>1101067</v>
      </c>
      <c r="G10" s="146">
        <v>1101067</v>
      </c>
      <c r="H10" s="147">
        <f>G10/E10</f>
        <v>5.5949436169693814E-4</v>
      </c>
    </row>
    <row r="11" spans="1:14" ht="16.5" hidden="1" customHeight="1" x14ac:dyDescent="0.25">
      <c r="A11" s="144" t="s">
        <v>128</v>
      </c>
      <c r="B11" s="145" t="s">
        <v>307</v>
      </c>
      <c r="C11" s="146">
        <v>0</v>
      </c>
      <c r="D11" s="146">
        <v>2410000000</v>
      </c>
      <c r="E11" s="146">
        <f>+[4]INVERSIÓN!N11+[4]INVERSIÓN!N23+[4]INVERSIÓN!N29</f>
        <v>1988602000</v>
      </c>
      <c r="F11" s="146">
        <v>214401499</v>
      </c>
      <c r="G11" s="146">
        <v>214401499</v>
      </c>
      <c r="H11" s="147">
        <f>G11/E11</f>
        <v>0.10781518825788167</v>
      </c>
    </row>
    <row r="12" spans="1:14" ht="16.5" hidden="1" customHeight="1" x14ac:dyDescent="0.25">
      <c r="A12" s="144" t="s">
        <v>129</v>
      </c>
      <c r="B12" s="145" t="s">
        <v>307</v>
      </c>
      <c r="C12" s="146">
        <v>0</v>
      </c>
      <c r="D12" s="146">
        <v>2410000000</v>
      </c>
      <c r="E12" s="146">
        <f>+[4]INVERSIÓN!P11+[4]INVERSIÓN!P23+[4]INVERSIÓN!P29</f>
        <v>1988602000</v>
      </c>
      <c r="F12" s="146">
        <v>541182398</v>
      </c>
      <c r="G12" s="146">
        <v>541182398</v>
      </c>
      <c r="H12" s="147">
        <f>G12/E12</f>
        <v>0.27214213703898515</v>
      </c>
    </row>
    <row r="13" spans="1:14" ht="16.5" hidden="1" customHeight="1" x14ac:dyDescent="0.25">
      <c r="A13" s="144" t="s">
        <v>130</v>
      </c>
      <c r="B13" s="145" t="s">
        <v>307</v>
      </c>
      <c r="C13" s="148">
        <v>0</v>
      </c>
      <c r="D13" s="148">
        <v>2410000000</v>
      </c>
      <c r="E13" s="148">
        <f>+[4]INVERSIÓN!R34</f>
        <v>2178974000</v>
      </c>
      <c r="F13" s="148">
        <v>1065055507</v>
      </c>
      <c r="G13" s="148">
        <v>1065055507</v>
      </c>
      <c r="H13" s="149">
        <f>G13/E13</f>
        <v>0.48878761609821869</v>
      </c>
    </row>
    <row r="14" spans="1:14" ht="16.5" hidden="1" customHeight="1" thickBot="1" x14ac:dyDescent="0.3">
      <c r="A14" s="150" t="s">
        <v>131</v>
      </c>
      <c r="B14" s="151" t="s">
        <v>307</v>
      </c>
      <c r="C14" s="152">
        <v>0</v>
      </c>
      <c r="D14" s="152">
        <v>2410000000</v>
      </c>
      <c r="E14" s="152">
        <v>2398540480</v>
      </c>
      <c r="F14" s="152">
        <v>1674523341</v>
      </c>
      <c r="G14" s="152">
        <v>1674523341</v>
      </c>
      <c r="H14" s="153">
        <f>+G14/E14</f>
        <v>0.69814262255019355</v>
      </c>
    </row>
    <row r="15" spans="1:14" ht="16.5" hidden="1" customHeight="1" thickBot="1" x14ac:dyDescent="0.3"/>
    <row r="16" spans="1:14" ht="26.25" hidden="1" customHeight="1" x14ac:dyDescent="0.25">
      <c r="A16" s="1036" t="s">
        <v>132</v>
      </c>
      <c r="B16" s="1037"/>
      <c r="C16" s="1037"/>
      <c r="D16" s="1037"/>
      <c r="E16" s="1037"/>
      <c r="F16" s="1037"/>
      <c r="G16" s="1037"/>
      <c r="H16" s="1038"/>
    </row>
    <row r="17" spans="1:8" ht="25.5" hidden="1" customHeight="1" x14ac:dyDescent="0.25">
      <c r="A17" s="141" t="s">
        <v>50</v>
      </c>
      <c r="B17" s="142" t="s">
        <v>119</v>
      </c>
      <c r="C17" s="142" t="s">
        <v>120</v>
      </c>
      <c r="D17" s="142" t="s">
        <v>121</v>
      </c>
      <c r="E17" s="142" t="s">
        <v>122</v>
      </c>
      <c r="F17" s="142" t="s">
        <v>123</v>
      </c>
      <c r="G17" s="142" t="s">
        <v>124</v>
      </c>
      <c r="H17" s="143" t="s">
        <v>125</v>
      </c>
    </row>
    <row r="18" spans="1:8" ht="16.5" hidden="1" customHeight="1" x14ac:dyDescent="0.25">
      <c r="A18" s="144" t="s">
        <v>133</v>
      </c>
      <c r="B18" s="154" t="s">
        <v>307</v>
      </c>
      <c r="C18" s="148">
        <v>4564236000</v>
      </c>
      <c r="D18" s="155">
        <v>4564236000</v>
      </c>
      <c r="E18" s="148">
        <v>0</v>
      </c>
      <c r="F18" s="148">
        <v>0</v>
      </c>
      <c r="G18" s="148">
        <v>0</v>
      </c>
      <c r="H18" s="149">
        <v>0</v>
      </c>
    </row>
    <row r="19" spans="1:8" ht="16.5" hidden="1" customHeight="1" x14ac:dyDescent="0.25">
      <c r="A19" s="144" t="s">
        <v>134</v>
      </c>
      <c r="B19" s="154" t="s">
        <v>307</v>
      </c>
      <c r="C19" s="148">
        <v>4564236000</v>
      </c>
      <c r="D19" s="155">
        <v>4564236000</v>
      </c>
      <c r="E19" s="148">
        <v>2641756000</v>
      </c>
      <c r="F19" s="148">
        <v>0</v>
      </c>
      <c r="G19" s="148">
        <v>0</v>
      </c>
      <c r="H19" s="149">
        <v>0</v>
      </c>
    </row>
    <row r="20" spans="1:8" ht="16.5" hidden="1" customHeight="1" x14ac:dyDescent="0.25">
      <c r="A20" s="144" t="s">
        <v>135</v>
      </c>
      <c r="B20" s="154" t="s">
        <v>307</v>
      </c>
      <c r="C20" s="148">
        <v>4564236000</v>
      </c>
      <c r="D20" s="155">
        <v>4564236000</v>
      </c>
      <c r="E20" s="148">
        <v>3605634000</v>
      </c>
      <c r="F20" s="148">
        <v>105142035</v>
      </c>
      <c r="G20" s="148">
        <v>105142035</v>
      </c>
      <c r="H20" s="149">
        <f>+G20/E20</f>
        <v>2.9160484674817244E-2</v>
      </c>
    </row>
    <row r="21" spans="1:8" s="1" customFormat="1" ht="16.5" hidden="1" customHeight="1" x14ac:dyDescent="0.25">
      <c r="A21" s="221" t="s">
        <v>136</v>
      </c>
      <c r="B21" s="154" t="s">
        <v>307</v>
      </c>
      <c r="C21" s="148">
        <v>4564236000</v>
      </c>
      <c r="D21" s="155">
        <v>4165863000</v>
      </c>
      <c r="E21" s="148">
        <v>3784706000</v>
      </c>
      <c r="F21" s="148">
        <v>453711470</v>
      </c>
      <c r="G21" s="148">
        <v>453711470</v>
      </c>
      <c r="H21" s="149">
        <f>+G21/E21</f>
        <v>0.11988024168852217</v>
      </c>
    </row>
    <row r="22" spans="1:8" s="1" customFormat="1" ht="16.5" hidden="1" customHeight="1" x14ac:dyDescent="0.25">
      <c r="A22" s="221" t="s">
        <v>137</v>
      </c>
      <c r="B22" s="154" t="s">
        <v>307</v>
      </c>
      <c r="C22" s="148">
        <v>4564236000</v>
      </c>
      <c r="D22" s="155">
        <v>4165863000</v>
      </c>
      <c r="E22" s="155">
        <v>3808772000</v>
      </c>
      <c r="F22" s="155">
        <v>851030270</v>
      </c>
      <c r="G22" s="155">
        <v>851030270</v>
      </c>
      <c r="H22" s="149">
        <f>+G22/E22</f>
        <v>0.22343954166854829</v>
      </c>
    </row>
    <row r="23" spans="1:8" s="243" customFormat="1" ht="16.5" hidden="1" customHeight="1" x14ac:dyDescent="0.25">
      <c r="A23" s="260" t="s">
        <v>138</v>
      </c>
      <c r="B23" s="248" t="s">
        <v>307</v>
      </c>
      <c r="C23" s="246">
        <v>4564236000</v>
      </c>
      <c r="D23" s="249">
        <v>4165863000</v>
      </c>
      <c r="E23" s="249">
        <v>4086710000</v>
      </c>
      <c r="F23" s="249">
        <v>1256400270</v>
      </c>
      <c r="G23" s="249">
        <v>1256400270</v>
      </c>
      <c r="H23" s="247">
        <v>0.30740000000000001</v>
      </c>
    </row>
    <row r="24" spans="1:8" ht="16.5" hidden="1" customHeight="1" x14ac:dyDescent="0.25">
      <c r="A24" s="260" t="s">
        <v>126</v>
      </c>
      <c r="B24" s="248" t="s">
        <v>307</v>
      </c>
      <c r="C24" s="246">
        <v>4564236000</v>
      </c>
      <c r="D24" s="249">
        <v>4165863000</v>
      </c>
      <c r="E24" s="249">
        <v>4089735600</v>
      </c>
      <c r="F24" s="249">
        <v>1676780970</v>
      </c>
      <c r="G24" s="249">
        <v>1676780970</v>
      </c>
      <c r="H24" s="247">
        <v>0.40999740178802757</v>
      </c>
    </row>
    <row r="25" spans="1:8" ht="16.5" hidden="1" customHeight="1" x14ac:dyDescent="0.25">
      <c r="A25" s="260" t="s">
        <v>127</v>
      </c>
      <c r="B25" s="248" t="s">
        <v>307</v>
      </c>
      <c r="C25" s="246">
        <v>4564236000</v>
      </c>
      <c r="D25" s="249">
        <v>4978036000</v>
      </c>
      <c r="E25" s="249">
        <v>4103487600</v>
      </c>
      <c r="F25" s="249">
        <v>2186494745</v>
      </c>
      <c r="G25" s="249">
        <v>2186494745</v>
      </c>
      <c r="H25" s="247">
        <v>0.53283815089388842</v>
      </c>
    </row>
    <row r="26" spans="1:8" ht="16.5" hidden="1" customHeight="1" x14ac:dyDescent="0.25">
      <c r="A26" s="260" t="s">
        <v>128</v>
      </c>
      <c r="B26" s="248" t="s">
        <v>307</v>
      </c>
      <c r="C26" s="246">
        <v>4564236000</v>
      </c>
      <c r="D26" s="249">
        <v>4978036000</v>
      </c>
      <c r="E26" s="249">
        <v>4378117733</v>
      </c>
      <c r="F26" s="249">
        <v>2639551204</v>
      </c>
      <c r="G26" s="249">
        <v>2639551204</v>
      </c>
      <c r="H26" s="247">
        <v>0.6028963506633046</v>
      </c>
    </row>
    <row r="27" spans="1:8" ht="16.5" hidden="1" customHeight="1" x14ac:dyDescent="0.25">
      <c r="A27" s="260" t="s">
        <v>129</v>
      </c>
      <c r="B27" s="248" t="s">
        <v>307</v>
      </c>
      <c r="C27" s="246">
        <v>4564236000</v>
      </c>
      <c r="D27" s="249">
        <v>4978036000</v>
      </c>
      <c r="E27" s="249">
        <v>4480172833</v>
      </c>
      <c r="F27" s="249">
        <v>3078166053</v>
      </c>
      <c r="G27" s="249">
        <v>3078166053</v>
      </c>
      <c r="H27" s="247">
        <v>0.68706413072435146</v>
      </c>
    </row>
    <row r="28" spans="1:8" ht="16.5" hidden="1" customHeight="1" x14ac:dyDescent="0.25">
      <c r="A28" s="260" t="s">
        <v>130</v>
      </c>
      <c r="B28" s="248" t="s">
        <v>307</v>
      </c>
      <c r="C28" s="246">
        <v>4564236000</v>
      </c>
      <c r="D28" s="249">
        <v>4978036000</v>
      </c>
      <c r="E28" s="249">
        <v>4589589933</v>
      </c>
      <c r="F28" s="249">
        <v>3478057586</v>
      </c>
      <c r="G28" s="249">
        <v>3478057586</v>
      </c>
      <c r="H28" s="247">
        <v>0.75781445331142183</v>
      </c>
    </row>
    <row r="29" spans="1:8" s="243" customFormat="1" ht="16.5" hidden="1" customHeight="1" thickBot="1" x14ac:dyDescent="0.3">
      <c r="A29" s="276" t="s">
        <v>131</v>
      </c>
      <c r="B29" s="248" t="s">
        <v>307</v>
      </c>
      <c r="C29" s="246">
        <v>4564236000</v>
      </c>
      <c r="D29" s="249">
        <v>4877797137</v>
      </c>
      <c r="E29" s="249">
        <v>4670034066</v>
      </c>
      <c r="F29" s="249">
        <v>4047442586</v>
      </c>
      <c r="G29" s="249">
        <v>4047442586</v>
      </c>
      <c r="H29" s="247">
        <f>+G29/E29</f>
        <v>0.86668373909030927</v>
      </c>
    </row>
    <row r="30" spans="1:8" ht="16.5" customHeight="1" thickBot="1" x14ac:dyDescent="0.3"/>
    <row r="31" spans="1:8" ht="24.75" customHeight="1" x14ac:dyDescent="0.25">
      <c r="A31" s="1036" t="s">
        <v>139</v>
      </c>
      <c r="B31" s="1037"/>
      <c r="C31" s="1037"/>
      <c r="D31" s="1037"/>
      <c r="E31" s="1037"/>
      <c r="F31" s="1037"/>
      <c r="G31" s="1037"/>
      <c r="H31" s="1038"/>
    </row>
    <row r="32" spans="1:8" ht="25.5" customHeight="1" x14ac:dyDescent="0.25">
      <c r="A32" s="141" t="s">
        <v>62</v>
      </c>
      <c r="B32" s="142" t="s">
        <v>119</v>
      </c>
      <c r="C32" s="142" t="s">
        <v>120</v>
      </c>
      <c r="D32" s="142" t="s">
        <v>121</v>
      </c>
      <c r="E32" s="142" t="s">
        <v>122</v>
      </c>
      <c r="F32" s="142" t="s">
        <v>123</v>
      </c>
      <c r="G32" s="142" t="s">
        <v>124</v>
      </c>
      <c r="H32" s="143" t="s">
        <v>125</v>
      </c>
    </row>
    <row r="33" spans="1:8" ht="16.5" customHeight="1" x14ac:dyDescent="0.25">
      <c r="A33" s="260" t="s">
        <v>133</v>
      </c>
      <c r="B33" s="248" t="s">
        <v>307</v>
      </c>
      <c r="C33" s="246">
        <v>6265502000</v>
      </c>
      <c r="D33" s="249">
        <v>6265502000</v>
      </c>
      <c r="E33" s="249">
        <v>5977658000</v>
      </c>
      <c r="F33" s="249">
        <v>0</v>
      </c>
      <c r="G33" s="249">
        <v>0</v>
      </c>
      <c r="H33" s="247">
        <v>0</v>
      </c>
    </row>
    <row r="34" spans="1:8" ht="16.5" customHeight="1" x14ac:dyDescent="0.25">
      <c r="A34" s="260" t="s">
        <v>134</v>
      </c>
      <c r="B34" s="248" t="s">
        <v>307</v>
      </c>
      <c r="C34" s="246">
        <v>6265502000</v>
      </c>
      <c r="D34" s="249">
        <v>6265502000</v>
      </c>
      <c r="E34" s="249">
        <v>5977658000</v>
      </c>
      <c r="F34" s="249">
        <v>61726501</v>
      </c>
      <c r="G34" s="249">
        <v>61726501</v>
      </c>
      <c r="H34" s="247">
        <v>1.0326201498981709E-2</v>
      </c>
    </row>
    <row r="35" spans="1:8" ht="16.5" customHeight="1" x14ac:dyDescent="0.25">
      <c r="A35" s="260" t="s">
        <v>135</v>
      </c>
      <c r="B35" s="248" t="s">
        <v>307</v>
      </c>
      <c r="C35" s="246">
        <f>+INVERSIÓN!CH38</f>
        <v>6265502000</v>
      </c>
      <c r="D35" s="249">
        <f>+C35</f>
        <v>6265502000</v>
      </c>
      <c r="E35" s="249">
        <f>+INVERSIÓN!CI38</f>
        <v>5977658000</v>
      </c>
      <c r="F35" s="249">
        <f>+INVERSIÓN!CI12+INVERSIÓN!CI26+INVERSIÓN!CI33</f>
        <v>657078094</v>
      </c>
      <c r="G35" s="249">
        <f>+F35</f>
        <v>657078094</v>
      </c>
      <c r="H35" s="247">
        <f>G35/E35</f>
        <v>0.10992232978199823</v>
      </c>
    </row>
    <row r="36" spans="1:8" ht="16.5" hidden="1" customHeight="1" x14ac:dyDescent="0.25">
      <c r="A36" s="260" t="s">
        <v>136</v>
      </c>
      <c r="B36" s="248"/>
      <c r="C36" s="246"/>
      <c r="D36" s="249"/>
      <c r="E36" s="249"/>
      <c r="F36" s="249"/>
      <c r="G36" s="249"/>
      <c r="H36" s="247" t="e">
        <f t="shared" ref="H36:H45" si="0">G36/E36</f>
        <v>#DIV/0!</v>
      </c>
    </row>
    <row r="37" spans="1:8" ht="16.5" hidden="1" customHeight="1" x14ac:dyDescent="0.25">
      <c r="A37" s="144" t="s">
        <v>136</v>
      </c>
      <c r="B37" s="156"/>
      <c r="C37" s="156"/>
      <c r="D37" s="156"/>
      <c r="E37" s="156"/>
      <c r="F37" s="156"/>
      <c r="G37" s="156"/>
      <c r="H37" s="157" t="e">
        <f t="shared" si="0"/>
        <v>#DIV/0!</v>
      </c>
    </row>
    <row r="38" spans="1:8" ht="16.5" hidden="1" customHeight="1" x14ac:dyDescent="0.25">
      <c r="A38" s="144" t="s">
        <v>137</v>
      </c>
      <c r="B38" s="156"/>
      <c r="C38" s="156"/>
      <c r="D38" s="156"/>
      <c r="E38" s="156"/>
      <c r="F38" s="156"/>
      <c r="G38" s="156"/>
      <c r="H38" s="157" t="e">
        <f t="shared" si="0"/>
        <v>#DIV/0!</v>
      </c>
    </row>
    <row r="39" spans="1:8" ht="16.5" hidden="1" customHeight="1" x14ac:dyDescent="0.25">
      <c r="A39" s="144" t="s">
        <v>138</v>
      </c>
      <c r="B39" s="156"/>
      <c r="C39" s="156"/>
      <c r="D39" s="156"/>
      <c r="E39" s="156"/>
      <c r="F39" s="156"/>
      <c r="G39" s="156"/>
      <c r="H39" s="157" t="e">
        <f t="shared" si="0"/>
        <v>#DIV/0!</v>
      </c>
    </row>
    <row r="40" spans="1:8" ht="16.5" hidden="1" customHeight="1" x14ac:dyDescent="0.25">
      <c r="A40" s="144" t="s">
        <v>126</v>
      </c>
      <c r="B40" s="156"/>
      <c r="C40" s="156"/>
      <c r="D40" s="156"/>
      <c r="E40" s="156"/>
      <c r="F40" s="156"/>
      <c r="G40" s="156"/>
      <c r="H40" s="157" t="e">
        <f t="shared" si="0"/>
        <v>#DIV/0!</v>
      </c>
    </row>
    <row r="41" spans="1:8" ht="16.5" hidden="1" customHeight="1" x14ac:dyDescent="0.25">
      <c r="A41" s="144" t="s">
        <v>127</v>
      </c>
      <c r="B41" s="156"/>
      <c r="C41" s="156"/>
      <c r="D41" s="156"/>
      <c r="E41" s="156"/>
      <c r="F41" s="156"/>
      <c r="G41" s="156"/>
      <c r="H41" s="157" t="e">
        <f t="shared" si="0"/>
        <v>#DIV/0!</v>
      </c>
    </row>
    <row r="42" spans="1:8" ht="16.5" hidden="1" customHeight="1" x14ac:dyDescent="0.25">
      <c r="A42" s="144" t="s">
        <v>128</v>
      </c>
      <c r="B42" s="156"/>
      <c r="C42" s="156"/>
      <c r="D42" s="156"/>
      <c r="E42" s="156"/>
      <c r="F42" s="156"/>
      <c r="G42" s="156"/>
      <c r="H42" s="157" t="e">
        <f t="shared" si="0"/>
        <v>#DIV/0!</v>
      </c>
    </row>
    <row r="43" spans="1:8" ht="16.5" hidden="1" customHeight="1" x14ac:dyDescent="0.25">
      <c r="A43" s="144" t="s">
        <v>129</v>
      </c>
      <c r="B43" s="156"/>
      <c r="C43" s="156"/>
      <c r="D43" s="156"/>
      <c r="E43" s="156"/>
      <c r="F43" s="156"/>
      <c r="G43" s="156"/>
      <c r="H43" s="157" t="e">
        <f t="shared" si="0"/>
        <v>#DIV/0!</v>
      </c>
    </row>
    <row r="44" spans="1:8" ht="16.5" hidden="1" customHeight="1" x14ac:dyDescent="0.25">
      <c r="A44" s="144" t="s">
        <v>130</v>
      </c>
      <c r="B44" s="156"/>
      <c r="C44" s="156"/>
      <c r="D44" s="156"/>
      <c r="E44" s="156"/>
      <c r="F44" s="156"/>
      <c r="G44" s="156"/>
      <c r="H44" s="157" t="e">
        <f t="shared" si="0"/>
        <v>#DIV/0!</v>
      </c>
    </row>
    <row r="45" spans="1:8" ht="16.5" hidden="1" customHeight="1" thickBot="1" x14ac:dyDescent="0.3">
      <c r="A45" s="150" t="s">
        <v>131</v>
      </c>
      <c r="B45" s="158"/>
      <c r="C45" s="158"/>
      <c r="D45" s="158"/>
      <c r="E45" s="158"/>
      <c r="F45" s="158"/>
      <c r="G45" s="158"/>
      <c r="H45" s="157" t="e">
        <f t="shared" si="0"/>
        <v>#DIV/0!</v>
      </c>
    </row>
    <row r="46" spans="1:8" ht="16.5" hidden="1" customHeight="1" thickBot="1" x14ac:dyDescent="0.3"/>
    <row r="47" spans="1:8" ht="27.75" hidden="1" customHeight="1" x14ac:dyDescent="0.25">
      <c r="A47" s="1036" t="s">
        <v>140</v>
      </c>
      <c r="B47" s="1037"/>
      <c r="C47" s="1037"/>
      <c r="D47" s="1037"/>
      <c r="E47" s="1037"/>
      <c r="F47" s="1037"/>
      <c r="G47" s="1037"/>
      <c r="H47" s="1038"/>
    </row>
    <row r="48" spans="1:8" ht="25.5" hidden="1" customHeight="1" x14ac:dyDescent="0.25">
      <c r="A48" s="141" t="s">
        <v>63</v>
      </c>
      <c r="B48" s="142" t="s">
        <v>119</v>
      </c>
      <c r="C48" s="142" t="s">
        <v>120</v>
      </c>
      <c r="D48" s="142" t="s">
        <v>121</v>
      </c>
      <c r="E48" s="142" t="s">
        <v>122</v>
      </c>
      <c r="F48" s="142" t="s">
        <v>123</v>
      </c>
      <c r="G48" s="142" t="s">
        <v>124</v>
      </c>
      <c r="H48" s="143" t="s">
        <v>125</v>
      </c>
    </row>
    <row r="49" spans="1:8" ht="16.5" hidden="1" customHeight="1" x14ac:dyDescent="0.25">
      <c r="A49" s="144" t="s">
        <v>133</v>
      </c>
      <c r="B49" s="156"/>
      <c r="C49" s="156"/>
      <c r="D49" s="156"/>
      <c r="E49" s="156"/>
      <c r="F49" s="156"/>
      <c r="G49" s="156"/>
      <c r="H49" s="157" t="e">
        <f>G49/E49</f>
        <v>#DIV/0!</v>
      </c>
    </row>
    <row r="50" spans="1:8" ht="16.5" hidden="1" customHeight="1" x14ac:dyDescent="0.25">
      <c r="A50" s="144" t="s">
        <v>134</v>
      </c>
      <c r="B50" s="156"/>
      <c r="C50" s="156"/>
      <c r="D50" s="156"/>
      <c r="E50" s="156"/>
      <c r="F50" s="156"/>
      <c r="G50" s="156"/>
      <c r="H50" s="157" t="e">
        <f t="shared" ref="H50:H60" si="1">G50/E50</f>
        <v>#DIV/0!</v>
      </c>
    </row>
    <row r="51" spans="1:8" ht="16.5" hidden="1" customHeight="1" x14ac:dyDescent="0.25">
      <c r="A51" s="144" t="s">
        <v>135</v>
      </c>
      <c r="B51" s="156"/>
      <c r="C51" s="156"/>
      <c r="D51" s="156"/>
      <c r="E51" s="156"/>
      <c r="F51" s="156"/>
      <c r="G51" s="156"/>
      <c r="H51" s="157" t="e">
        <f t="shared" si="1"/>
        <v>#DIV/0!</v>
      </c>
    </row>
    <row r="52" spans="1:8" ht="16.5" hidden="1" customHeight="1" x14ac:dyDescent="0.25">
      <c r="A52" s="144" t="s">
        <v>136</v>
      </c>
      <c r="B52" s="156"/>
      <c r="C52" s="156"/>
      <c r="D52" s="156"/>
      <c r="E52" s="156"/>
      <c r="F52" s="156"/>
      <c r="G52" s="156"/>
      <c r="H52" s="157" t="e">
        <f t="shared" si="1"/>
        <v>#DIV/0!</v>
      </c>
    </row>
    <row r="53" spans="1:8" ht="16.5" hidden="1" customHeight="1" x14ac:dyDescent="0.25">
      <c r="A53" s="144" t="s">
        <v>137</v>
      </c>
      <c r="B53" s="156"/>
      <c r="C53" s="156"/>
      <c r="D53" s="156"/>
      <c r="E53" s="156"/>
      <c r="F53" s="156"/>
      <c r="G53" s="156"/>
      <c r="H53" s="157" t="e">
        <f t="shared" si="1"/>
        <v>#DIV/0!</v>
      </c>
    </row>
    <row r="54" spans="1:8" ht="16.5" hidden="1" customHeight="1" x14ac:dyDescent="0.25">
      <c r="A54" s="144" t="s">
        <v>138</v>
      </c>
      <c r="B54" s="156"/>
      <c r="C54" s="156"/>
      <c r="D54" s="156"/>
      <c r="E54" s="156"/>
      <c r="F54" s="156"/>
      <c r="G54" s="156"/>
      <c r="H54" s="157" t="e">
        <f t="shared" si="1"/>
        <v>#DIV/0!</v>
      </c>
    </row>
    <row r="55" spans="1:8" ht="16.5" hidden="1" customHeight="1" x14ac:dyDescent="0.25">
      <c r="A55" s="144" t="s">
        <v>126</v>
      </c>
      <c r="B55" s="156"/>
      <c r="C55" s="156"/>
      <c r="D55" s="156"/>
      <c r="E55" s="156"/>
      <c r="F55" s="156"/>
      <c r="G55" s="156"/>
      <c r="H55" s="157" t="e">
        <f t="shared" si="1"/>
        <v>#DIV/0!</v>
      </c>
    </row>
    <row r="56" spans="1:8" ht="16.5" hidden="1" customHeight="1" x14ac:dyDescent="0.25">
      <c r="A56" s="144" t="s">
        <v>127</v>
      </c>
      <c r="B56" s="156"/>
      <c r="C56" s="156"/>
      <c r="D56" s="156"/>
      <c r="E56" s="156"/>
      <c r="F56" s="156"/>
      <c r="G56" s="156"/>
      <c r="H56" s="157" t="e">
        <f t="shared" si="1"/>
        <v>#DIV/0!</v>
      </c>
    </row>
    <row r="57" spans="1:8" ht="16.5" hidden="1" customHeight="1" x14ac:dyDescent="0.25">
      <c r="A57" s="144" t="s">
        <v>128</v>
      </c>
      <c r="B57" s="156"/>
      <c r="C57" s="156"/>
      <c r="D57" s="156"/>
      <c r="E57" s="156"/>
      <c r="F57" s="156"/>
      <c r="G57" s="156"/>
      <c r="H57" s="157" t="e">
        <f t="shared" si="1"/>
        <v>#DIV/0!</v>
      </c>
    </row>
    <row r="58" spans="1:8" ht="16.5" hidden="1" customHeight="1" x14ac:dyDescent="0.25">
      <c r="A58" s="144" t="s">
        <v>129</v>
      </c>
      <c r="B58" s="156"/>
      <c r="C58" s="156"/>
      <c r="D58" s="156"/>
      <c r="E58" s="156"/>
      <c r="F58" s="156"/>
      <c r="G58" s="156"/>
      <c r="H58" s="157" t="e">
        <f t="shared" si="1"/>
        <v>#DIV/0!</v>
      </c>
    </row>
    <row r="59" spans="1:8" ht="16.5" hidden="1" customHeight="1" x14ac:dyDescent="0.25">
      <c r="A59" s="144" t="s">
        <v>130</v>
      </c>
      <c r="B59" s="156"/>
      <c r="C59" s="156"/>
      <c r="D59" s="156"/>
      <c r="E59" s="156"/>
      <c r="F59" s="156"/>
      <c r="G59" s="156"/>
      <c r="H59" s="157" t="e">
        <f t="shared" si="1"/>
        <v>#DIV/0!</v>
      </c>
    </row>
    <row r="60" spans="1:8" ht="16.5" hidden="1" customHeight="1" thickBot="1" x14ac:dyDescent="0.3">
      <c r="A60" s="150" t="s">
        <v>131</v>
      </c>
      <c r="B60" s="158"/>
      <c r="C60" s="158"/>
      <c r="D60" s="158"/>
      <c r="E60" s="158"/>
      <c r="F60" s="158"/>
      <c r="G60" s="158"/>
      <c r="H60" s="157" t="e">
        <f t="shared" si="1"/>
        <v>#DIV/0!</v>
      </c>
    </row>
    <row r="61" spans="1:8" ht="16.5" hidden="1" customHeight="1" thickBot="1" x14ac:dyDescent="0.3"/>
    <row r="62" spans="1:8" ht="23.25" hidden="1" customHeight="1" x14ac:dyDescent="0.25">
      <c r="A62" s="1036" t="s">
        <v>141</v>
      </c>
      <c r="B62" s="1037"/>
      <c r="C62" s="1037"/>
      <c r="D62" s="1037"/>
      <c r="E62" s="1037"/>
      <c r="F62" s="1037"/>
      <c r="G62" s="1037"/>
      <c r="H62" s="1038"/>
    </row>
    <row r="63" spans="1:8" ht="25.5" hidden="1" customHeight="1" x14ac:dyDescent="0.25">
      <c r="A63" s="141" t="s">
        <v>64</v>
      </c>
      <c r="B63" s="142" t="s">
        <v>119</v>
      </c>
      <c r="C63" s="142" t="s">
        <v>120</v>
      </c>
      <c r="D63" s="142" t="s">
        <v>121</v>
      </c>
      <c r="E63" s="142" t="s">
        <v>122</v>
      </c>
      <c r="F63" s="142" t="s">
        <v>123</v>
      </c>
      <c r="G63" s="142" t="s">
        <v>124</v>
      </c>
      <c r="H63" s="143" t="s">
        <v>125</v>
      </c>
    </row>
    <row r="64" spans="1:8" ht="16.5" hidden="1" customHeight="1" x14ac:dyDescent="0.25">
      <c r="A64" s="144" t="s">
        <v>133</v>
      </c>
      <c r="B64" s="156"/>
      <c r="C64" s="156"/>
      <c r="D64" s="156"/>
      <c r="E64" s="156"/>
      <c r="F64" s="156"/>
      <c r="G64" s="156"/>
      <c r="H64" s="157" t="e">
        <f>G64/E64</f>
        <v>#DIV/0!</v>
      </c>
    </row>
    <row r="65" spans="1:15" ht="16.5" hidden="1" customHeight="1" x14ac:dyDescent="0.25">
      <c r="A65" s="144" t="s">
        <v>134</v>
      </c>
      <c r="B65" s="156"/>
      <c r="C65" s="156"/>
      <c r="D65" s="156"/>
      <c r="E65" s="156"/>
      <c r="F65" s="156"/>
      <c r="G65" s="156"/>
      <c r="H65" s="157" t="e">
        <f t="shared" ref="H65:H75" si="2">G65/E65</f>
        <v>#DIV/0!</v>
      </c>
    </row>
    <row r="66" spans="1:15" ht="16.5" hidden="1" customHeight="1" x14ac:dyDescent="0.25">
      <c r="A66" s="144" t="s">
        <v>135</v>
      </c>
      <c r="B66" s="156"/>
      <c r="C66" s="156"/>
      <c r="D66" s="156"/>
      <c r="E66" s="156"/>
      <c r="F66" s="156"/>
      <c r="G66" s="156"/>
      <c r="H66" s="157" t="e">
        <f t="shared" si="2"/>
        <v>#DIV/0!</v>
      </c>
    </row>
    <row r="67" spans="1:15" ht="16.5" hidden="1" customHeight="1" x14ac:dyDescent="0.25">
      <c r="A67" s="144" t="s">
        <v>136</v>
      </c>
      <c r="B67" s="156"/>
      <c r="C67" s="156"/>
      <c r="D67" s="156"/>
      <c r="E67" s="156"/>
      <c r="F67" s="156"/>
      <c r="G67" s="156"/>
      <c r="H67" s="157" t="e">
        <f t="shared" si="2"/>
        <v>#DIV/0!</v>
      </c>
    </row>
    <row r="68" spans="1:15" ht="16.5" hidden="1" customHeight="1" x14ac:dyDescent="0.25">
      <c r="A68" s="144" t="s">
        <v>137</v>
      </c>
      <c r="B68" s="156"/>
      <c r="C68" s="156"/>
      <c r="D68" s="156"/>
      <c r="E68" s="156"/>
      <c r="F68" s="156"/>
      <c r="G68" s="156"/>
      <c r="H68" s="157" t="e">
        <f t="shared" si="2"/>
        <v>#DIV/0!</v>
      </c>
    </row>
    <row r="69" spans="1:15" ht="16.5" hidden="1" customHeight="1" x14ac:dyDescent="0.25">
      <c r="A69" s="144" t="s">
        <v>138</v>
      </c>
      <c r="B69" s="156"/>
      <c r="C69" s="156"/>
      <c r="D69" s="156"/>
      <c r="E69" s="156"/>
      <c r="F69" s="156"/>
      <c r="G69" s="156"/>
      <c r="H69" s="157" t="e">
        <f t="shared" si="2"/>
        <v>#DIV/0!</v>
      </c>
    </row>
    <row r="70" spans="1:15" ht="16.5" hidden="1" customHeight="1" x14ac:dyDescent="0.25">
      <c r="A70" s="144" t="s">
        <v>126</v>
      </c>
      <c r="B70" s="156"/>
      <c r="C70" s="156"/>
      <c r="D70" s="156"/>
      <c r="E70" s="156"/>
      <c r="F70" s="156"/>
      <c r="G70" s="156"/>
      <c r="H70" s="157" t="e">
        <f t="shared" si="2"/>
        <v>#DIV/0!</v>
      </c>
    </row>
    <row r="71" spans="1:15" ht="16.5" hidden="1" customHeight="1" x14ac:dyDescent="0.25">
      <c r="A71" s="144" t="s">
        <v>127</v>
      </c>
      <c r="B71" s="156"/>
      <c r="C71" s="156"/>
      <c r="D71" s="156"/>
      <c r="E71" s="156"/>
      <c r="F71" s="156"/>
      <c r="G71" s="156"/>
      <c r="H71" s="157" t="e">
        <f t="shared" si="2"/>
        <v>#DIV/0!</v>
      </c>
    </row>
    <row r="72" spans="1:15" ht="16.5" hidden="1" customHeight="1" x14ac:dyDescent="0.25">
      <c r="A72" s="144" t="s">
        <v>128</v>
      </c>
      <c r="B72" s="156"/>
      <c r="C72" s="156"/>
      <c r="D72" s="156"/>
      <c r="E72" s="156"/>
      <c r="F72" s="156"/>
      <c r="G72" s="156"/>
      <c r="H72" s="157" t="e">
        <f t="shared" si="2"/>
        <v>#DIV/0!</v>
      </c>
    </row>
    <row r="73" spans="1:15" ht="16.5" hidden="1" customHeight="1" x14ac:dyDescent="0.25">
      <c r="A73" s="144" t="s">
        <v>129</v>
      </c>
      <c r="B73" s="156"/>
      <c r="C73" s="156"/>
      <c r="D73" s="156"/>
      <c r="E73" s="156"/>
      <c r="F73" s="156"/>
      <c r="G73" s="156"/>
      <c r="H73" s="157" t="e">
        <f t="shared" si="2"/>
        <v>#DIV/0!</v>
      </c>
    </row>
    <row r="74" spans="1:15" ht="16.5" hidden="1" customHeight="1" x14ac:dyDescent="0.25">
      <c r="A74" s="144" t="s">
        <v>130</v>
      </c>
      <c r="B74" s="156"/>
      <c r="C74" s="156"/>
      <c r="D74" s="156"/>
      <c r="E74" s="156"/>
      <c r="F74" s="156"/>
      <c r="G74" s="156"/>
      <c r="H74" s="157" t="e">
        <f t="shared" si="2"/>
        <v>#DIV/0!</v>
      </c>
    </row>
    <row r="75" spans="1:15" ht="16.5" hidden="1" customHeight="1" thickBot="1" x14ac:dyDescent="0.3">
      <c r="A75" s="150" t="s">
        <v>131</v>
      </c>
      <c r="B75" s="158"/>
      <c r="C75" s="158"/>
      <c r="D75" s="158"/>
      <c r="E75" s="158"/>
      <c r="F75" s="158"/>
      <c r="G75" s="158"/>
      <c r="H75" s="157" t="e">
        <f t="shared" si="2"/>
        <v>#DIV/0!</v>
      </c>
    </row>
    <row r="76" spans="1:15" ht="16.5" customHeight="1" x14ac:dyDescent="0.25"/>
    <row r="77" spans="1:15" ht="23.25" hidden="1" customHeight="1" x14ac:dyDescent="0.25">
      <c r="A77" s="1021" t="s">
        <v>142</v>
      </c>
      <c r="B77" s="1022"/>
      <c r="C77" s="1022"/>
      <c r="D77" s="1022"/>
      <c r="E77" s="1022"/>
      <c r="F77" s="1022"/>
      <c r="G77" s="1022"/>
      <c r="H77" s="1022"/>
      <c r="I77" s="1022"/>
      <c r="J77" s="1022"/>
      <c r="K77" s="1022"/>
      <c r="L77" s="1022"/>
      <c r="M77" s="1022"/>
      <c r="N77" s="1023"/>
    </row>
    <row r="78" spans="1:15" ht="44.25" hidden="1" customHeight="1" x14ac:dyDescent="0.25">
      <c r="A78" s="141" t="s">
        <v>49</v>
      </c>
      <c r="B78" s="142" t="s">
        <v>143</v>
      </c>
      <c r="C78" s="142" t="s">
        <v>144</v>
      </c>
      <c r="D78" s="142" t="s">
        <v>145</v>
      </c>
      <c r="E78" s="142" t="s">
        <v>146</v>
      </c>
      <c r="F78" s="142" t="s">
        <v>147</v>
      </c>
      <c r="G78" s="142" t="s">
        <v>308</v>
      </c>
      <c r="H78" s="142" t="s">
        <v>149</v>
      </c>
      <c r="I78" s="142" t="s">
        <v>150</v>
      </c>
      <c r="J78" s="142" t="s">
        <v>151</v>
      </c>
      <c r="K78" s="142" t="s">
        <v>152</v>
      </c>
      <c r="L78" s="142" t="s">
        <v>153</v>
      </c>
      <c r="M78" s="142" t="s">
        <v>154</v>
      </c>
      <c r="N78" s="143" t="s">
        <v>155</v>
      </c>
    </row>
    <row r="79" spans="1:15" hidden="1" x14ac:dyDescent="0.25">
      <c r="A79" s="1014" t="s">
        <v>126</v>
      </c>
      <c r="B79" s="156" t="s">
        <v>342</v>
      </c>
      <c r="C79" s="156" t="s">
        <v>343</v>
      </c>
      <c r="D79" s="156" t="s">
        <v>344</v>
      </c>
      <c r="E79" s="156" t="s">
        <v>309</v>
      </c>
      <c r="F79" s="35">
        <v>100</v>
      </c>
      <c r="G79" s="159">
        <v>115000</v>
      </c>
      <c r="H79" s="159">
        <v>10000</v>
      </c>
      <c r="I79" s="159">
        <v>1904</v>
      </c>
      <c r="J79" s="113">
        <f>I79/H79</f>
        <v>0.19040000000000001</v>
      </c>
      <c r="K79" s="156"/>
      <c r="L79" s="156"/>
      <c r="M79" s="156"/>
      <c r="N79" s="157" t="s">
        <v>310</v>
      </c>
      <c r="O79" s="107" t="s">
        <v>311</v>
      </c>
    </row>
    <row r="80" spans="1:15" hidden="1" x14ac:dyDescent="0.25">
      <c r="A80" s="1016"/>
      <c r="B80" s="160" t="s">
        <v>345</v>
      </c>
      <c r="C80" s="160" t="s">
        <v>346</v>
      </c>
      <c r="D80" s="160" t="s">
        <v>347</v>
      </c>
      <c r="E80" s="160" t="s">
        <v>309</v>
      </c>
      <c r="F80" s="161">
        <v>100</v>
      </c>
      <c r="G80" s="162">
        <v>24000</v>
      </c>
      <c r="H80" s="162">
        <v>2000</v>
      </c>
      <c r="I80" s="162">
        <v>301</v>
      </c>
      <c r="J80" s="163">
        <f t="shared" ref="J80:J86" si="3">I80/H80</f>
        <v>0.15049999999999999</v>
      </c>
      <c r="K80" s="160"/>
      <c r="L80" s="160"/>
      <c r="M80" s="160"/>
      <c r="N80" s="164" t="s">
        <v>310</v>
      </c>
      <c r="O80" s="107" t="s">
        <v>311</v>
      </c>
    </row>
    <row r="81" spans="1:15" hidden="1" x14ac:dyDescent="0.25">
      <c r="A81" s="1014" t="s">
        <v>127</v>
      </c>
      <c r="B81" s="156" t="s">
        <v>342</v>
      </c>
      <c r="C81" s="156" t="s">
        <v>343</v>
      </c>
      <c r="D81" s="156" t="s">
        <v>344</v>
      </c>
      <c r="E81" s="156" t="s">
        <v>309</v>
      </c>
      <c r="F81" s="35">
        <v>100</v>
      </c>
      <c r="G81" s="159">
        <v>115000</v>
      </c>
      <c r="H81" s="159">
        <v>10000</v>
      </c>
      <c r="I81" s="159">
        <v>2889</v>
      </c>
      <c r="J81" s="113">
        <f t="shared" si="3"/>
        <v>0.28889999999999999</v>
      </c>
      <c r="K81" s="156"/>
      <c r="L81" s="156"/>
      <c r="M81" s="156"/>
      <c r="N81" s="157" t="s">
        <v>310</v>
      </c>
      <c r="O81" s="107" t="s">
        <v>311</v>
      </c>
    </row>
    <row r="82" spans="1:15" hidden="1" x14ac:dyDescent="0.25">
      <c r="A82" s="1016"/>
      <c r="B82" s="160" t="s">
        <v>345</v>
      </c>
      <c r="C82" s="160" t="s">
        <v>346</v>
      </c>
      <c r="D82" s="160" t="s">
        <v>347</v>
      </c>
      <c r="E82" s="160" t="s">
        <v>309</v>
      </c>
      <c r="F82" s="161">
        <v>100</v>
      </c>
      <c r="G82" s="162">
        <v>24000</v>
      </c>
      <c r="H82" s="162">
        <v>2000</v>
      </c>
      <c r="I82" s="162">
        <v>345</v>
      </c>
      <c r="J82" s="163">
        <f t="shared" si="3"/>
        <v>0.17249999999999999</v>
      </c>
      <c r="K82" s="160"/>
      <c r="L82" s="160"/>
      <c r="M82" s="160"/>
      <c r="N82" s="164" t="s">
        <v>310</v>
      </c>
      <c r="O82" s="107" t="s">
        <v>311</v>
      </c>
    </row>
    <row r="83" spans="1:15" hidden="1" x14ac:dyDescent="0.25">
      <c r="A83" s="1014" t="s">
        <v>128</v>
      </c>
      <c r="B83" s="156" t="s">
        <v>342</v>
      </c>
      <c r="C83" s="156" t="s">
        <v>343</v>
      </c>
      <c r="D83" s="156" t="s">
        <v>344</v>
      </c>
      <c r="E83" s="156" t="s">
        <v>309</v>
      </c>
      <c r="F83" s="35">
        <v>100</v>
      </c>
      <c r="G83" s="159">
        <v>115000</v>
      </c>
      <c r="H83" s="159">
        <v>10000</v>
      </c>
      <c r="I83" s="159">
        <v>4220</v>
      </c>
      <c r="J83" s="113">
        <f t="shared" si="3"/>
        <v>0.42199999999999999</v>
      </c>
      <c r="K83" s="156"/>
      <c r="L83" s="156"/>
      <c r="M83" s="156"/>
      <c r="N83" s="157" t="s">
        <v>310</v>
      </c>
      <c r="O83" s="107" t="s">
        <v>311</v>
      </c>
    </row>
    <row r="84" spans="1:15" hidden="1" x14ac:dyDescent="0.25">
      <c r="A84" s="1016"/>
      <c r="B84" s="160" t="s">
        <v>345</v>
      </c>
      <c r="C84" s="160" t="s">
        <v>346</v>
      </c>
      <c r="D84" s="160" t="s">
        <v>347</v>
      </c>
      <c r="E84" s="160" t="s">
        <v>309</v>
      </c>
      <c r="F84" s="161">
        <v>100</v>
      </c>
      <c r="G84" s="162">
        <v>24000</v>
      </c>
      <c r="H84" s="162">
        <v>2000</v>
      </c>
      <c r="I84" s="162">
        <v>722</v>
      </c>
      <c r="J84" s="163">
        <f t="shared" si="3"/>
        <v>0.36099999999999999</v>
      </c>
      <c r="K84" s="160"/>
      <c r="L84" s="160"/>
      <c r="M84" s="160"/>
      <c r="N84" s="164" t="s">
        <v>310</v>
      </c>
      <c r="O84" s="107" t="s">
        <v>311</v>
      </c>
    </row>
    <row r="85" spans="1:15" hidden="1" x14ac:dyDescent="0.25">
      <c r="A85" s="1014" t="s">
        <v>129</v>
      </c>
      <c r="B85" s="156" t="s">
        <v>342</v>
      </c>
      <c r="C85" s="156" t="s">
        <v>343</v>
      </c>
      <c r="D85" s="156" t="s">
        <v>344</v>
      </c>
      <c r="E85" s="156" t="s">
        <v>309</v>
      </c>
      <c r="F85" s="35">
        <v>100</v>
      </c>
      <c r="G85" s="159">
        <v>115000</v>
      </c>
      <c r="H85" s="159">
        <v>10000</v>
      </c>
      <c r="I85" s="159">
        <v>5695</v>
      </c>
      <c r="J85" s="113">
        <f t="shared" si="3"/>
        <v>0.56950000000000001</v>
      </c>
      <c r="K85" s="156"/>
      <c r="L85" s="156"/>
      <c r="M85" s="156"/>
      <c r="N85" s="157" t="s">
        <v>310</v>
      </c>
      <c r="O85" s="107" t="s">
        <v>311</v>
      </c>
    </row>
    <row r="86" spans="1:15" hidden="1" x14ac:dyDescent="0.25">
      <c r="A86" s="1016"/>
      <c r="B86" s="160" t="s">
        <v>345</v>
      </c>
      <c r="C86" s="160" t="s">
        <v>346</v>
      </c>
      <c r="D86" s="160" t="s">
        <v>347</v>
      </c>
      <c r="E86" s="160" t="s">
        <v>309</v>
      </c>
      <c r="F86" s="161">
        <v>100</v>
      </c>
      <c r="G86" s="162">
        <v>24000</v>
      </c>
      <c r="H86" s="162">
        <v>2000</v>
      </c>
      <c r="I86" s="162">
        <v>1359</v>
      </c>
      <c r="J86" s="163">
        <f t="shared" si="3"/>
        <v>0.67949999999999999</v>
      </c>
      <c r="K86" s="160"/>
      <c r="L86" s="160"/>
      <c r="M86" s="160"/>
      <c r="N86" s="164" t="s">
        <v>310</v>
      </c>
      <c r="O86" s="107" t="s">
        <v>311</v>
      </c>
    </row>
    <row r="87" spans="1:15" hidden="1" x14ac:dyDescent="0.25">
      <c r="A87" s="1014" t="s">
        <v>130</v>
      </c>
      <c r="B87" s="156" t="s">
        <v>342</v>
      </c>
      <c r="C87" s="156" t="s">
        <v>343</v>
      </c>
      <c r="D87" s="156" t="s">
        <v>344</v>
      </c>
      <c r="E87" s="156" t="s">
        <v>309</v>
      </c>
      <c r="F87" s="35">
        <v>100</v>
      </c>
      <c r="G87" s="159">
        <v>115000</v>
      </c>
      <c r="H87" s="159">
        <v>10000</v>
      </c>
      <c r="I87" s="159">
        <v>6617</v>
      </c>
      <c r="J87" s="165">
        <f>I87/H87</f>
        <v>0.66169999999999995</v>
      </c>
      <c r="K87" s="156"/>
      <c r="L87" s="156"/>
      <c r="M87" s="156"/>
      <c r="N87" s="157" t="s">
        <v>310</v>
      </c>
      <c r="O87" s="107" t="s">
        <v>311</v>
      </c>
    </row>
    <row r="88" spans="1:15" hidden="1" x14ac:dyDescent="0.25">
      <c r="A88" s="1016"/>
      <c r="B88" s="156" t="s">
        <v>345</v>
      </c>
      <c r="C88" s="156" t="s">
        <v>346</v>
      </c>
      <c r="D88" s="156" t="s">
        <v>347</v>
      </c>
      <c r="E88" s="156" t="s">
        <v>309</v>
      </c>
      <c r="F88" s="35">
        <v>100</v>
      </c>
      <c r="G88" s="159">
        <v>24000</v>
      </c>
      <c r="H88" s="159">
        <v>2000</v>
      </c>
      <c r="I88" s="166">
        <v>1891</v>
      </c>
      <c r="J88" s="165">
        <f>I88/H88</f>
        <v>0.94550000000000001</v>
      </c>
      <c r="K88" s="167"/>
      <c r="L88" s="167"/>
      <c r="M88" s="167"/>
      <c r="N88" s="157" t="s">
        <v>310</v>
      </c>
      <c r="O88" s="107" t="s">
        <v>311</v>
      </c>
    </row>
    <row r="89" spans="1:15" hidden="1" x14ac:dyDescent="0.25">
      <c r="A89" s="1014" t="s">
        <v>131</v>
      </c>
      <c r="B89" s="156" t="s">
        <v>342</v>
      </c>
      <c r="C89" s="156" t="s">
        <v>343</v>
      </c>
      <c r="D89" s="156" t="s">
        <v>344</v>
      </c>
      <c r="E89" s="156" t="s">
        <v>309</v>
      </c>
      <c r="F89" s="35">
        <v>100</v>
      </c>
      <c r="G89" s="159">
        <v>115000</v>
      </c>
      <c r="H89" s="166">
        <v>10000</v>
      </c>
      <c r="I89" s="166">
        <v>8177</v>
      </c>
      <c r="J89" s="165">
        <f>I89/H89</f>
        <v>0.81769999999999998</v>
      </c>
      <c r="K89" s="167"/>
      <c r="L89" s="167"/>
      <c r="M89" s="167"/>
      <c r="N89" s="157" t="s">
        <v>310</v>
      </c>
      <c r="O89" s="107" t="s">
        <v>311</v>
      </c>
    </row>
    <row r="90" spans="1:15" ht="15.75" hidden="1" thickBot="1" x14ac:dyDescent="0.3">
      <c r="A90" s="1041" t="s">
        <v>131</v>
      </c>
      <c r="B90" s="158" t="s">
        <v>345</v>
      </c>
      <c r="C90" s="158" t="s">
        <v>346</v>
      </c>
      <c r="D90" s="158" t="s">
        <v>347</v>
      </c>
      <c r="E90" s="158" t="s">
        <v>309</v>
      </c>
      <c r="F90" s="168">
        <v>100</v>
      </c>
      <c r="G90" s="169">
        <v>24000</v>
      </c>
      <c r="H90" s="169">
        <v>2400</v>
      </c>
      <c r="I90" s="169">
        <v>2642</v>
      </c>
      <c r="J90" s="170">
        <f>I90/H90</f>
        <v>1.1008333333333333</v>
      </c>
      <c r="K90" s="158"/>
      <c r="L90" s="158"/>
      <c r="M90" s="158"/>
      <c r="N90" s="157" t="s">
        <v>310</v>
      </c>
      <c r="O90" s="107" t="s">
        <v>311</v>
      </c>
    </row>
    <row r="91" spans="1:15" hidden="1" x14ac:dyDescent="0.25">
      <c r="A91" s="171"/>
      <c r="O91" s="107" t="s">
        <v>311</v>
      </c>
    </row>
    <row r="92" spans="1:15" ht="15.75" hidden="1" thickBot="1" x14ac:dyDescent="0.3">
      <c r="O92" s="107" t="s">
        <v>311</v>
      </c>
    </row>
    <row r="93" spans="1:15" ht="20.25" hidden="1" x14ac:dyDescent="0.25">
      <c r="A93" s="1021" t="s">
        <v>207</v>
      </c>
      <c r="B93" s="1022"/>
      <c r="C93" s="1022"/>
      <c r="D93" s="1022"/>
      <c r="E93" s="1022"/>
      <c r="F93" s="1022"/>
      <c r="G93" s="1022"/>
      <c r="H93" s="1022"/>
      <c r="I93" s="1022"/>
      <c r="J93" s="1022"/>
      <c r="K93" s="1022"/>
      <c r="L93" s="1022"/>
      <c r="M93" s="1022"/>
      <c r="N93" s="1023"/>
      <c r="O93" s="107" t="s">
        <v>311</v>
      </c>
    </row>
    <row r="94" spans="1:15" ht="44.25" hidden="1" customHeight="1" x14ac:dyDescent="0.25">
      <c r="A94" s="141" t="s">
        <v>50</v>
      </c>
      <c r="B94" s="142" t="s">
        <v>143</v>
      </c>
      <c r="C94" s="142" t="s">
        <v>144</v>
      </c>
      <c r="D94" s="142" t="s">
        <v>145</v>
      </c>
      <c r="E94" s="142" t="s">
        <v>146</v>
      </c>
      <c r="F94" s="142" t="s">
        <v>156</v>
      </c>
      <c r="G94" s="142" t="s">
        <v>308</v>
      </c>
      <c r="H94" s="142" t="s">
        <v>157</v>
      </c>
      <c r="I94" s="142" t="s">
        <v>158</v>
      </c>
      <c r="J94" s="142" t="s">
        <v>159</v>
      </c>
      <c r="K94" s="142" t="s">
        <v>152</v>
      </c>
      <c r="L94" s="142" t="s">
        <v>153</v>
      </c>
      <c r="M94" s="142" t="s">
        <v>154</v>
      </c>
      <c r="N94" s="143" t="s">
        <v>155</v>
      </c>
      <c r="O94" s="107" t="s">
        <v>311</v>
      </c>
    </row>
    <row r="95" spans="1:15" s="227" customFormat="1" ht="15.75" hidden="1" customHeight="1" x14ac:dyDescent="0.25">
      <c r="A95" s="1039" t="s">
        <v>133</v>
      </c>
      <c r="B95" s="223" t="s">
        <v>342</v>
      </c>
      <c r="C95" s="223" t="s">
        <v>343</v>
      </c>
      <c r="D95" s="223" t="s">
        <v>344</v>
      </c>
      <c r="E95" s="223" t="s">
        <v>309</v>
      </c>
      <c r="F95" s="224">
        <v>100</v>
      </c>
      <c r="G95" s="225">
        <v>115000</v>
      </c>
      <c r="H95" s="225">
        <v>22000</v>
      </c>
      <c r="I95" s="225">
        <v>0</v>
      </c>
      <c r="J95" s="113">
        <f>I95/H95</f>
        <v>0</v>
      </c>
      <c r="K95" s="225">
        <v>1823</v>
      </c>
      <c r="L95" s="225">
        <v>926</v>
      </c>
      <c r="M95" s="210">
        <f>+L95/K95</f>
        <v>0.50795392210641799</v>
      </c>
      <c r="N95" s="226" t="s">
        <v>310</v>
      </c>
      <c r="O95" s="107" t="s">
        <v>311</v>
      </c>
    </row>
    <row r="96" spans="1:15" s="227" customFormat="1" ht="15.75" hidden="1" customHeight="1" x14ac:dyDescent="0.25">
      <c r="A96" s="1040"/>
      <c r="B96" s="228" t="s">
        <v>345</v>
      </c>
      <c r="C96" s="228" t="s">
        <v>346</v>
      </c>
      <c r="D96" s="228" t="s">
        <v>347</v>
      </c>
      <c r="E96" s="228" t="s">
        <v>309</v>
      </c>
      <c r="F96" s="229">
        <v>100</v>
      </c>
      <c r="G96" s="230">
        <v>24000</v>
      </c>
      <c r="H96" s="230">
        <v>3200</v>
      </c>
      <c r="I96" s="230">
        <v>0</v>
      </c>
      <c r="J96" s="163">
        <v>0</v>
      </c>
      <c r="K96" s="230">
        <v>0</v>
      </c>
      <c r="L96" s="230">
        <v>0</v>
      </c>
      <c r="M96" s="222" t="s">
        <v>69</v>
      </c>
      <c r="N96" s="231" t="s">
        <v>310</v>
      </c>
      <c r="O96" s="107" t="s">
        <v>311</v>
      </c>
    </row>
    <row r="97" spans="1:15" s="227" customFormat="1" ht="15.75" hidden="1" customHeight="1" x14ac:dyDescent="0.25">
      <c r="A97" s="1039" t="s">
        <v>134</v>
      </c>
      <c r="B97" s="223" t="s">
        <v>342</v>
      </c>
      <c r="C97" s="223" t="s">
        <v>343</v>
      </c>
      <c r="D97" s="223" t="s">
        <v>344</v>
      </c>
      <c r="E97" s="223" t="s">
        <v>309</v>
      </c>
      <c r="F97" s="224">
        <v>100</v>
      </c>
      <c r="G97" s="225">
        <v>115000</v>
      </c>
      <c r="H97" s="225">
        <v>22000</v>
      </c>
      <c r="I97" s="225">
        <v>977</v>
      </c>
      <c r="J97" s="113">
        <f t="shared" ref="J97:J102" si="4">+I97/H97</f>
        <v>4.4409090909090912E-2</v>
      </c>
      <c r="K97" s="225">
        <v>1823</v>
      </c>
      <c r="L97" s="225">
        <v>1751</v>
      </c>
      <c r="M97" s="210">
        <f>+L97/K97</f>
        <v>0.96050466264399337</v>
      </c>
      <c r="N97" s="226" t="s">
        <v>310</v>
      </c>
      <c r="O97" s="107" t="s">
        <v>311</v>
      </c>
    </row>
    <row r="98" spans="1:15" s="227" customFormat="1" ht="15.75" hidden="1" customHeight="1" x14ac:dyDescent="0.25">
      <c r="A98" s="1040"/>
      <c r="B98" s="228" t="s">
        <v>345</v>
      </c>
      <c r="C98" s="228" t="s">
        <v>346</v>
      </c>
      <c r="D98" s="228" t="s">
        <v>347</v>
      </c>
      <c r="E98" s="228" t="s">
        <v>309</v>
      </c>
      <c r="F98" s="229">
        <v>100</v>
      </c>
      <c r="G98" s="230">
        <v>24000</v>
      </c>
      <c r="H98" s="230">
        <v>3200</v>
      </c>
      <c r="I98" s="230">
        <v>419</v>
      </c>
      <c r="J98" s="163">
        <f t="shared" si="4"/>
        <v>0.13093750000000001</v>
      </c>
      <c r="K98" s="230">
        <v>0</v>
      </c>
      <c r="L98" s="230">
        <v>0</v>
      </c>
      <c r="M98" s="222" t="s">
        <v>69</v>
      </c>
      <c r="N98" s="231" t="s">
        <v>310</v>
      </c>
      <c r="O98" s="107" t="s">
        <v>311</v>
      </c>
    </row>
    <row r="99" spans="1:15" s="227" customFormat="1" ht="15.75" hidden="1" customHeight="1" x14ac:dyDescent="0.25">
      <c r="A99" s="1039" t="s">
        <v>135</v>
      </c>
      <c r="B99" s="223" t="s">
        <v>342</v>
      </c>
      <c r="C99" s="223" t="s">
        <v>343</v>
      </c>
      <c r="D99" s="223" t="s">
        <v>344</v>
      </c>
      <c r="E99" s="223" t="s">
        <v>309</v>
      </c>
      <c r="F99" s="224">
        <v>100</v>
      </c>
      <c r="G99" s="225">
        <v>115000</v>
      </c>
      <c r="H99" s="225">
        <v>22000</v>
      </c>
      <c r="I99" s="225">
        <v>1079</v>
      </c>
      <c r="J99" s="113">
        <f t="shared" si="4"/>
        <v>4.9045454545454545E-2</v>
      </c>
      <c r="K99" s="225">
        <v>1823</v>
      </c>
      <c r="L99" s="225">
        <v>1823</v>
      </c>
      <c r="M99" s="210">
        <f>+L99/K99</f>
        <v>1</v>
      </c>
      <c r="N99" s="226" t="s">
        <v>310</v>
      </c>
      <c r="O99" s="107" t="s">
        <v>311</v>
      </c>
    </row>
    <row r="100" spans="1:15" s="227" customFormat="1" ht="15.75" hidden="1" customHeight="1" x14ac:dyDescent="0.25">
      <c r="A100" s="1040"/>
      <c r="B100" s="228" t="s">
        <v>345</v>
      </c>
      <c r="C100" s="228" t="s">
        <v>346</v>
      </c>
      <c r="D100" s="228" t="s">
        <v>347</v>
      </c>
      <c r="E100" s="228" t="s">
        <v>309</v>
      </c>
      <c r="F100" s="229">
        <v>100</v>
      </c>
      <c r="G100" s="230">
        <v>24000</v>
      </c>
      <c r="H100" s="230">
        <v>3200</v>
      </c>
      <c r="I100" s="230">
        <v>601</v>
      </c>
      <c r="J100" s="163">
        <f t="shared" si="4"/>
        <v>0.18781249999999999</v>
      </c>
      <c r="K100" s="230">
        <v>0</v>
      </c>
      <c r="L100" s="230">
        <v>0</v>
      </c>
      <c r="M100" s="222" t="s">
        <v>69</v>
      </c>
      <c r="N100" s="231" t="s">
        <v>310</v>
      </c>
      <c r="O100" s="107" t="s">
        <v>311</v>
      </c>
    </row>
    <row r="101" spans="1:15" s="227" customFormat="1" ht="15.75" hidden="1" customHeight="1" x14ac:dyDescent="0.25">
      <c r="A101" s="1039" t="s">
        <v>136</v>
      </c>
      <c r="B101" s="223" t="s">
        <v>342</v>
      </c>
      <c r="C101" s="223" t="s">
        <v>343</v>
      </c>
      <c r="D101" s="223" t="s">
        <v>344</v>
      </c>
      <c r="E101" s="223" t="s">
        <v>309</v>
      </c>
      <c r="F101" s="224">
        <v>100</v>
      </c>
      <c r="G101" s="225">
        <v>115000</v>
      </c>
      <c r="H101" s="225">
        <v>16000</v>
      </c>
      <c r="I101" s="225">
        <v>3007</v>
      </c>
      <c r="J101" s="113">
        <f t="shared" si="4"/>
        <v>0.18793750000000001</v>
      </c>
      <c r="K101" s="225">
        <v>1823</v>
      </c>
      <c r="L101" s="225">
        <v>1823</v>
      </c>
      <c r="M101" s="210">
        <f>+L101/K101</f>
        <v>1</v>
      </c>
      <c r="N101" s="226" t="s">
        <v>310</v>
      </c>
      <c r="O101" s="107" t="s">
        <v>311</v>
      </c>
    </row>
    <row r="102" spans="1:15" s="227" customFormat="1" ht="15.75" hidden="1" customHeight="1" x14ac:dyDescent="0.25">
      <c r="A102" s="1040"/>
      <c r="B102" s="228" t="s">
        <v>345</v>
      </c>
      <c r="C102" s="228" t="s">
        <v>346</v>
      </c>
      <c r="D102" s="228" t="s">
        <v>347</v>
      </c>
      <c r="E102" s="228" t="s">
        <v>309</v>
      </c>
      <c r="F102" s="229">
        <v>100</v>
      </c>
      <c r="G102" s="230">
        <v>24000</v>
      </c>
      <c r="H102" s="230">
        <v>3200</v>
      </c>
      <c r="I102" s="230">
        <v>1045</v>
      </c>
      <c r="J102" s="163">
        <f t="shared" si="4"/>
        <v>0.32656249999999998</v>
      </c>
      <c r="K102" s="230">
        <v>0</v>
      </c>
      <c r="L102" s="230">
        <v>0</v>
      </c>
      <c r="M102" s="222" t="s">
        <v>69</v>
      </c>
      <c r="N102" s="231" t="s">
        <v>310</v>
      </c>
      <c r="O102" s="107" t="s">
        <v>311</v>
      </c>
    </row>
    <row r="103" spans="1:15" s="227" customFormat="1" ht="15.75" hidden="1" customHeight="1" x14ac:dyDescent="0.25">
      <c r="A103" s="1034" t="s">
        <v>137</v>
      </c>
      <c r="B103" s="223" t="s">
        <v>342</v>
      </c>
      <c r="C103" s="223" t="s">
        <v>343</v>
      </c>
      <c r="D103" s="223" t="s">
        <v>344</v>
      </c>
      <c r="E103" s="223" t="s">
        <v>309</v>
      </c>
      <c r="F103" s="224">
        <v>100</v>
      </c>
      <c r="G103" s="225">
        <v>115000</v>
      </c>
      <c r="H103" s="225">
        <v>16000</v>
      </c>
      <c r="I103" s="225">
        <v>7071</v>
      </c>
      <c r="J103" s="113">
        <f t="shared" ref="J103:J108" si="5">+I103/H103</f>
        <v>0.44193749999999998</v>
      </c>
      <c r="K103" s="225">
        <v>1823</v>
      </c>
      <c r="L103" s="225">
        <v>1823</v>
      </c>
      <c r="M103" s="210">
        <f>+L103/K103</f>
        <v>1</v>
      </c>
      <c r="N103" s="226" t="s">
        <v>310</v>
      </c>
      <c r="O103" s="107" t="s">
        <v>311</v>
      </c>
    </row>
    <row r="104" spans="1:15" s="227" customFormat="1" ht="15.75" hidden="1" customHeight="1" x14ac:dyDescent="0.25">
      <c r="A104" s="1035"/>
      <c r="B104" s="228" t="s">
        <v>345</v>
      </c>
      <c r="C104" s="228" t="s">
        <v>346</v>
      </c>
      <c r="D104" s="228" t="s">
        <v>347</v>
      </c>
      <c r="E104" s="228" t="s">
        <v>309</v>
      </c>
      <c r="F104" s="229">
        <v>100</v>
      </c>
      <c r="G104" s="230">
        <v>24000</v>
      </c>
      <c r="H104" s="230">
        <v>3200</v>
      </c>
      <c r="I104" s="230">
        <v>1540</v>
      </c>
      <c r="J104" s="163">
        <f t="shared" si="5"/>
        <v>0.48125000000000001</v>
      </c>
      <c r="K104" s="230">
        <v>0</v>
      </c>
      <c r="L104" s="230">
        <v>0</v>
      </c>
      <c r="M104" s="222" t="s">
        <v>69</v>
      </c>
      <c r="N104" s="231" t="s">
        <v>310</v>
      </c>
      <c r="O104" s="107" t="s">
        <v>311</v>
      </c>
    </row>
    <row r="105" spans="1:15" s="242" customFormat="1" ht="15.75" hidden="1" customHeight="1" x14ac:dyDescent="0.25">
      <c r="A105" s="1034" t="s">
        <v>138</v>
      </c>
      <c r="B105" s="223" t="s">
        <v>342</v>
      </c>
      <c r="C105" s="223" t="s">
        <v>343</v>
      </c>
      <c r="D105" s="223" t="s">
        <v>344</v>
      </c>
      <c r="E105" s="223" t="s">
        <v>309</v>
      </c>
      <c r="F105" s="224">
        <v>100</v>
      </c>
      <c r="G105" s="225">
        <v>115000</v>
      </c>
      <c r="H105" s="225">
        <v>16000</v>
      </c>
      <c r="I105" s="225">
        <v>9025</v>
      </c>
      <c r="J105" s="113">
        <f t="shared" si="5"/>
        <v>0.56406250000000002</v>
      </c>
      <c r="K105" s="225">
        <v>1823</v>
      </c>
      <c r="L105" s="225">
        <v>1823</v>
      </c>
      <c r="M105" s="210">
        <f>+L105/K105</f>
        <v>1</v>
      </c>
      <c r="N105" s="226" t="s">
        <v>310</v>
      </c>
      <c r="O105" s="265" t="s">
        <v>311</v>
      </c>
    </row>
    <row r="106" spans="1:15" s="242" customFormat="1" ht="15.75" hidden="1" customHeight="1" x14ac:dyDescent="0.25">
      <c r="A106" s="1035" t="s">
        <v>131</v>
      </c>
      <c r="B106" s="228" t="s">
        <v>345</v>
      </c>
      <c r="C106" s="228" t="s">
        <v>346</v>
      </c>
      <c r="D106" s="228" t="s">
        <v>347</v>
      </c>
      <c r="E106" s="228" t="s">
        <v>309</v>
      </c>
      <c r="F106" s="229">
        <v>100</v>
      </c>
      <c r="G106" s="230">
        <v>24000</v>
      </c>
      <c r="H106" s="230">
        <v>3200</v>
      </c>
      <c r="I106" s="230">
        <v>2156</v>
      </c>
      <c r="J106" s="163">
        <f t="shared" si="5"/>
        <v>0.67374999999999996</v>
      </c>
      <c r="K106" s="230">
        <v>0</v>
      </c>
      <c r="L106" s="230">
        <v>0</v>
      </c>
      <c r="M106" s="222" t="s">
        <v>69</v>
      </c>
      <c r="N106" s="231" t="s">
        <v>310</v>
      </c>
      <c r="O106" s="265" t="s">
        <v>311</v>
      </c>
    </row>
    <row r="107" spans="1:15" s="261" customFormat="1" ht="15.75" hidden="1" customHeight="1" x14ac:dyDescent="0.25">
      <c r="A107" s="1034" t="s">
        <v>126</v>
      </c>
      <c r="B107" s="223" t="s">
        <v>342</v>
      </c>
      <c r="C107" s="223" t="s">
        <v>343</v>
      </c>
      <c r="D107" s="223" t="s">
        <v>344</v>
      </c>
      <c r="E107" s="223" t="s">
        <v>309</v>
      </c>
      <c r="F107" s="224">
        <v>100</v>
      </c>
      <c r="G107" s="225">
        <v>115000</v>
      </c>
      <c r="H107" s="225">
        <v>16000</v>
      </c>
      <c r="I107" s="225">
        <v>10835</v>
      </c>
      <c r="J107" s="113">
        <f t="shared" si="5"/>
        <v>0.67718750000000005</v>
      </c>
      <c r="K107" s="225">
        <v>1823</v>
      </c>
      <c r="L107" s="225">
        <v>1823</v>
      </c>
      <c r="M107" s="210">
        <f>+L107/K107</f>
        <v>1</v>
      </c>
      <c r="N107" s="226" t="s">
        <v>310</v>
      </c>
      <c r="O107" s="245" t="s">
        <v>311</v>
      </c>
    </row>
    <row r="108" spans="1:15" s="261" customFormat="1" ht="15.75" hidden="1" customHeight="1" x14ac:dyDescent="0.25">
      <c r="A108" s="1035"/>
      <c r="B108" s="228" t="s">
        <v>345</v>
      </c>
      <c r="C108" s="228" t="s">
        <v>346</v>
      </c>
      <c r="D108" s="228" t="s">
        <v>347</v>
      </c>
      <c r="E108" s="228" t="s">
        <v>309</v>
      </c>
      <c r="F108" s="229">
        <v>100</v>
      </c>
      <c r="G108" s="230">
        <v>24000</v>
      </c>
      <c r="H108" s="230">
        <v>3200</v>
      </c>
      <c r="I108" s="230">
        <v>2441</v>
      </c>
      <c r="J108" s="163">
        <f t="shared" si="5"/>
        <v>0.7628125</v>
      </c>
      <c r="K108" s="230">
        <v>0</v>
      </c>
      <c r="L108" s="230">
        <v>0</v>
      </c>
      <c r="M108" s="222" t="s">
        <v>69</v>
      </c>
      <c r="N108" s="231" t="s">
        <v>310</v>
      </c>
      <c r="O108" s="245" t="s">
        <v>311</v>
      </c>
    </row>
    <row r="109" spans="1:15" s="36" customFormat="1" ht="15.75" hidden="1" customHeight="1" x14ac:dyDescent="0.25">
      <c r="A109" s="1014" t="s">
        <v>127</v>
      </c>
      <c r="B109" s="172" t="s">
        <v>342</v>
      </c>
      <c r="C109" s="172" t="s">
        <v>343</v>
      </c>
      <c r="D109" s="172" t="s">
        <v>344</v>
      </c>
      <c r="E109" s="172" t="s">
        <v>309</v>
      </c>
      <c r="F109" s="224">
        <v>100</v>
      </c>
      <c r="G109" s="225">
        <v>115000</v>
      </c>
      <c r="H109" s="225">
        <v>25000</v>
      </c>
      <c r="I109" s="225">
        <v>15102</v>
      </c>
      <c r="J109" s="113">
        <v>0.60407999999999995</v>
      </c>
      <c r="K109" s="225">
        <v>1823</v>
      </c>
      <c r="L109" s="225">
        <v>1823</v>
      </c>
      <c r="M109" s="210">
        <v>1</v>
      </c>
      <c r="N109" s="226" t="s">
        <v>310</v>
      </c>
      <c r="O109" s="107" t="s">
        <v>311</v>
      </c>
    </row>
    <row r="110" spans="1:15" s="36" customFormat="1" ht="15.75" hidden="1" customHeight="1" x14ac:dyDescent="0.25">
      <c r="A110" s="1016"/>
      <c r="B110" s="173" t="s">
        <v>345</v>
      </c>
      <c r="C110" s="173" t="s">
        <v>346</v>
      </c>
      <c r="D110" s="173" t="s">
        <v>347</v>
      </c>
      <c r="E110" s="173" t="s">
        <v>309</v>
      </c>
      <c r="F110" s="229">
        <v>100</v>
      </c>
      <c r="G110" s="230">
        <v>24000</v>
      </c>
      <c r="H110" s="230">
        <v>3200</v>
      </c>
      <c r="I110" s="230">
        <v>2808</v>
      </c>
      <c r="J110" s="163">
        <v>0.87749999999999995</v>
      </c>
      <c r="K110" s="230">
        <v>0</v>
      </c>
      <c r="L110" s="230">
        <v>0</v>
      </c>
      <c r="M110" s="222" t="s">
        <v>69</v>
      </c>
      <c r="N110" s="231" t="s">
        <v>310</v>
      </c>
      <c r="O110" s="245" t="s">
        <v>311</v>
      </c>
    </row>
    <row r="111" spans="1:15" s="36" customFormat="1" ht="15.75" hidden="1" customHeight="1" x14ac:dyDescent="0.25">
      <c r="A111" s="1014" t="s">
        <v>128</v>
      </c>
      <c r="B111" s="250" t="s">
        <v>342</v>
      </c>
      <c r="C111" s="250" t="s">
        <v>343</v>
      </c>
      <c r="D111" s="250" t="s">
        <v>344</v>
      </c>
      <c r="E111" s="250" t="s">
        <v>309</v>
      </c>
      <c r="F111" s="224">
        <v>100</v>
      </c>
      <c r="G111" s="225">
        <v>115000</v>
      </c>
      <c r="H111" s="225">
        <v>25000</v>
      </c>
      <c r="I111" s="225">
        <f>+[5]INVERSIÓN!BE10</f>
        <v>18057</v>
      </c>
      <c r="J111" s="113">
        <f t="shared" ref="J111:J116" si="6">+I111/H111</f>
        <v>0.72228000000000003</v>
      </c>
      <c r="K111" s="225">
        <v>1823</v>
      </c>
      <c r="L111" s="225">
        <v>1823</v>
      </c>
      <c r="M111" s="210">
        <f>+L111/K111</f>
        <v>1</v>
      </c>
      <c r="N111" s="226" t="s">
        <v>310</v>
      </c>
      <c r="O111" s="245" t="s">
        <v>311</v>
      </c>
    </row>
    <row r="112" spans="1:15" s="36" customFormat="1" ht="15.75" hidden="1" customHeight="1" x14ac:dyDescent="0.25">
      <c r="A112" s="1016"/>
      <c r="B112" s="173" t="s">
        <v>345</v>
      </c>
      <c r="C112" s="173" t="s">
        <v>346</v>
      </c>
      <c r="D112" s="173" t="s">
        <v>347</v>
      </c>
      <c r="E112" s="173" t="s">
        <v>309</v>
      </c>
      <c r="F112" s="229">
        <v>100</v>
      </c>
      <c r="G112" s="230">
        <v>24000</v>
      </c>
      <c r="H112" s="230">
        <v>3800</v>
      </c>
      <c r="I112" s="230">
        <f>+[5]INVERSIÓN!BE24</f>
        <v>3083</v>
      </c>
      <c r="J112" s="163">
        <f t="shared" si="6"/>
        <v>0.81131578947368421</v>
      </c>
      <c r="K112" s="230">
        <v>0</v>
      </c>
      <c r="L112" s="230">
        <v>0</v>
      </c>
      <c r="M112" s="222" t="s">
        <v>69</v>
      </c>
      <c r="N112" s="231" t="s">
        <v>310</v>
      </c>
      <c r="O112" s="245" t="s">
        <v>311</v>
      </c>
    </row>
    <row r="113" spans="1:15" s="36" customFormat="1" ht="15.75" hidden="1" customHeight="1" x14ac:dyDescent="0.25">
      <c r="A113" s="1014" t="s">
        <v>129</v>
      </c>
      <c r="B113" s="250" t="s">
        <v>342</v>
      </c>
      <c r="C113" s="250" t="s">
        <v>343</v>
      </c>
      <c r="D113" s="250" t="s">
        <v>344</v>
      </c>
      <c r="E113" s="250" t="s">
        <v>309</v>
      </c>
      <c r="F113" s="224">
        <v>100</v>
      </c>
      <c r="G113" s="225">
        <v>115000</v>
      </c>
      <c r="H113" s="225">
        <v>25000</v>
      </c>
      <c r="I113" s="225">
        <f>+[6]INVERSIÓN!BE10</f>
        <v>20226</v>
      </c>
      <c r="J113" s="113">
        <f t="shared" si="6"/>
        <v>0.80903999999999998</v>
      </c>
      <c r="K113" s="225">
        <v>1823</v>
      </c>
      <c r="L113" s="225">
        <v>1823</v>
      </c>
      <c r="M113" s="210">
        <f>+L113/K113</f>
        <v>1</v>
      </c>
      <c r="N113" s="226" t="s">
        <v>310</v>
      </c>
      <c r="O113" s="245" t="s">
        <v>311</v>
      </c>
    </row>
    <row r="114" spans="1:15" s="36" customFormat="1" ht="15.75" hidden="1" customHeight="1" x14ac:dyDescent="0.25">
      <c r="A114" s="1016"/>
      <c r="B114" s="173" t="s">
        <v>345</v>
      </c>
      <c r="C114" s="173" t="s">
        <v>346</v>
      </c>
      <c r="D114" s="173" t="s">
        <v>347</v>
      </c>
      <c r="E114" s="173" t="s">
        <v>309</v>
      </c>
      <c r="F114" s="229">
        <v>100</v>
      </c>
      <c r="G114" s="230">
        <v>24000</v>
      </c>
      <c r="H114" s="230">
        <v>3800</v>
      </c>
      <c r="I114" s="230">
        <f>+[6]INVERSIÓN!BE24</f>
        <v>3358</v>
      </c>
      <c r="J114" s="163">
        <f t="shared" si="6"/>
        <v>0.88368421052631574</v>
      </c>
      <c r="K114" s="230">
        <v>0</v>
      </c>
      <c r="L114" s="230">
        <v>0</v>
      </c>
      <c r="M114" s="222" t="s">
        <v>69</v>
      </c>
      <c r="N114" s="231" t="s">
        <v>310</v>
      </c>
      <c r="O114" s="107" t="s">
        <v>311</v>
      </c>
    </row>
    <row r="115" spans="1:15" s="36" customFormat="1" ht="15.75" hidden="1" customHeight="1" x14ac:dyDescent="0.25">
      <c r="A115" s="1014" t="s">
        <v>130</v>
      </c>
      <c r="B115" s="250" t="s">
        <v>342</v>
      </c>
      <c r="C115" s="250" t="s">
        <v>343</v>
      </c>
      <c r="D115" s="250" t="s">
        <v>344</v>
      </c>
      <c r="E115" s="250" t="s">
        <v>309</v>
      </c>
      <c r="F115" s="224">
        <v>100</v>
      </c>
      <c r="G115" s="225">
        <v>115000</v>
      </c>
      <c r="H115" s="225">
        <v>25000</v>
      </c>
      <c r="I115" s="225">
        <f>+[7]INVERSIÓN!BE10</f>
        <v>22714</v>
      </c>
      <c r="J115" s="113">
        <f t="shared" si="6"/>
        <v>0.90856000000000003</v>
      </c>
      <c r="K115" s="225">
        <v>1823</v>
      </c>
      <c r="L115" s="225">
        <v>1823</v>
      </c>
      <c r="M115" s="210">
        <f>+L115/K115</f>
        <v>1</v>
      </c>
      <c r="N115" s="226" t="s">
        <v>310</v>
      </c>
      <c r="O115" s="245" t="s">
        <v>311</v>
      </c>
    </row>
    <row r="116" spans="1:15" s="36" customFormat="1" ht="15.75" hidden="1" customHeight="1" x14ac:dyDescent="0.25">
      <c r="A116" s="1016"/>
      <c r="B116" s="173" t="s">
        <v>345</v>
      </c>
      <c r="C116" s="173" t="s">
        <v>346</v>
      </c>
      <c r="D116" s="173" t="s">
        <v>347</v>
      </c>
      <c r="E116" s="173" t="s">
        <v>309</v>
      </c>
      <c r="F116" s="229">
        <v>100</v>
      </c>
      <c r="G116" s="230">
        <v>24000</v>
      </c>
      <c r="H116" s="230">
        <v>3800</v>
      </c>
      <c r="I116" s="230">
        <f>+[7]INVERSIÓN!BE24</f>
        <v>3637</v>
      </c>
      <c r="J116" s="163">
        <f t="shared" si="6"/>
        <v>0.95710526315789479</v>
      </c>
      <c r="K116" s="230">
        <v>0</v>
      </c>
      <c r="L116" s="230">
        <v>0</v>
      </c>
      <c r="M116" s="222" t="s">
        <v>69</v>
      </c>
      <c r="N116" s="231" t="s">
        <v>310</v>
      </c>
      <c r="O116" s="245" t="s">
        <v>311</v>
      </c>
    </row>
    <row r="117" spans="1:15" s="36" customFormat="1" ht="15.75" hidden="1" customHeight="1" x14ac:dyDescent="0.25">
      <c r="A117" s="1014" t="s">
        <v>131</v>
      </c>
      <c r="B117" s="250" t="s">
        <v>342</v>
      </c>
      <c r="C117" s="250" t="s">
        <v>343</v>
      </c>
      <c r="D117" s="250" t="s">
        <v>344</v>
      </c>
      <c r="E117" s="250" t="s">
        <v>309</v>
      </c>
      <c r="F117" s="224">
        <v>100</v>
      </c>
      <c r="G117" s="225">
        <v>115000</v>
      </c>
      <c r="H117" s="225">
        <v>25000</v>
      </c>
      <c r="I117" s="225">
        <v>25242</v>
      </c>
      <c r="J117" s="113">
        <v>1.0096799999999999</v>
      </c>
      <c r="K117" s="225">
        <v>1823</v>
      </c>
      <c r="L117" s="225">
        <v>1823</v>
      </c>
      <c r="M117" s="210">
        <v>1</v>
      </c>
      <c r="N117" s="226" t="s">
        <v>310</v>
      </c>
      <c r="O117" s="245" t="s">
        <v>311</v>
      </c>
    </row>
    <row r="118" spans="1:15" s="36" customFormat="1" ht="15.75" hidden="1" customHeight="1" x14ac:dyDescent="0.25">
      <c r="A118" s="1016" t="s">
        <v>131</v>
      </c>
      <c r="B118" s="173" t="s">
        <v>345</v>
      </c>
      <c r="C118" s="173" t="s">
        <v>346</v>
      </c>
      <c r="D118" s="173" t="s">
        <v>347</v>
      </c>
      <c r="E118" s="173" t="s">
        <v>309</v>
      </c>
      <c r="F118" s="229">
        <v>100</v>
      </c>
      <c r="G118" s="230">
        <v>24000</v>
      </c>
      <c r="H118" s="230">
        <v>3800</v>
      </c>
      <c r="I118" s="230">
        <v>3800</v>
      </c>
      <c r="J118" s="163">
        <v>1</v>
      </c>
      <c r="K118" s="230">
        <v>0</v>
      </c>
      <c r="L118" s="230">
        <v>0</v>
      </c>
      <c r="M118" s="222" t="s">
        <v>69</v>
      </c>
      <c r="N118" s="231" t="s">
        <v>310</v>
      </c>
      <c r="O118" s="245" t="s">
        <v>311</v>
      </c>
    </row>
    <row r="119" spans="1:15" ht="15.75" thickBot="1" x14ac:dyDescent="0.3"/>
    <row r="120" spans="1:15" ht="20.25" x14ac:dyDescent="0.25">
      <c r="A120" s="1021" t="s">
        <v>160</v>
      </c>
      <c r="B120" s="1022"/>
      <c r="C120" s="1022"/>
      <c r="D120" s="1022"/>
      <c r="E120" s="1022"/>
      <c r="F120" s="1022"/>
      <c r="G120" s="1022"/>
      <c r="H120" s="1022"/>
      <c r="I120" s="1022"/>
      <c r="J120" s="1022"/>
      <c r="K120" s="1022"/>
      <c r="L120" s="1022"/>
      <c r="M120" s="1022"/>
      <c r="N120" s="1023"/>
    </row>
    <row r="121" spans="1:15" ht="44.25" customHeight="1" x14ac:dyDescent="0.25">
      <c r="A121" s="141" t="s">
        <v>62</v>
      </c>
      <c r="B121" s="142" t="s">
        <v>143</v>
      </c>
      <c r="C121" s="142" t="s">
        <v>144</v>
      </c>
      <c r="D121" s="142" t="s">
        <v>145</v>
      </c>
      <c r="E121" s="142" t="s">
        <v>146</v>
      </c>
      <c r="F121" s="142" t="s">
        <v>161</v>
      </c>
      <c r="G121" s="142" t="s">
        <v>148</v>
      </c>
      <c r="H121" s="142" t="s">
        <v>162</v>
      </c>
      <c r="I121" s="142" t="s">
        <v>163</v>
      </c>
      <c r="J121" s="142" t="s">
        <v>164</v>
      </c>
      <c r="K121" s="142" t="s">
        <v>152</v>
      </c>
      <c r="L121" s="142" t="s">
        <v>153</v>
      </c>
      <c r="M121" s="142" t="s">
        <v>154</v>
      </c>
      <c r="N121" s="143" t="s">
        <v>155</v>
      </c>
    </row>
    <row r="122" spans="1:15" ht="16.5" customHeight="1" x14ac:dyDescent="0.25">
      <c r="A122" s="1034" t="s">
        <v>133</v>
      </c>
      <c r="B122" s="603" t="s">
        <v>342</v>
      </c>
      <c r="C122" s="603" t="s">
        <v>343</v>
      </c>
      <c r="D122" s="603" t="s">
        <v>344</v>
      </c>
      <c r="E122" s="603" t="s">
        <v>309</v>
      </c>
      <c r="F122" s="604">
        <v>100</v>
      </c>
      <c r="G122" s="605">
        <v>115000</v>
      </c>
      <c r="H122" s="605">
        <v>31000</v>
      </c>
      <c r="I122" s="605">
        <v>1014</v>
      </c>
      <c r="J122" s="606">
        <v>3.2709677419354842E-2</v>
      </c>
      <c r="K122" s="605">
        <v>0</v>
      </c>
      <c r="L122" s="605">
        <v>0</v>
      </c>
      <c r="M122" s="607" t="s">
        <v>69</v>
      </c>
      <c r="N122" s="608" t="s">
        <v>310</v>
      </c>
      <c r="O122" s="245" t="s">
        <v>311</v>
      </c>
    </row>
    <row r="123" spans="1:15" ht="16.5" customHeight="1" x14ac:dyDescent="0.25">
      <c r="A123" s="1035"/>
      <c r="B123" s="603" t="s">
        <v>345</v>
      </c>
      <c r="C123" s="603" t="s">
        <v>346</v>
      </c>
      <c r="D123" s="603" t="s">
        <v>347</v>
      </c>
      <c r="E123" s="603" t="s">
        <v>309</v>
      </c>
      <c r="F123" s="604">
        <v>100</v>
      </c>
      <c r="G123" s="605">
        <v>24000</v>
      </c>
      <c r="H123" s="605">
        <v>7900</v>
      </c>
      <c r="I123" s="605">
        <v>109</v>
      </c>
      <c r="J123" s="606">
        <v>1.3797468354430379E-2</v>
      </c>
      <c r="K123" s="605">
        <v>0</v>
      </c>
      <c r="L123" s="605">
        <v>0</v>
      </c>
      <c r="M123" s="607" t="s">
        <v>69</v>
      </c>
      <c r="N123" s="608" t="s">
        <v>310</v>
      </c>
      <c r="O123" s="245" t="s">
        <v>311</v>
      </c>
    </row>
    <row r="124" spans="1:15" ht="16.5" customHeight="1" x14ac:dyDescent="0.25">
      <c r="A124" s="1034" t="s">
        <v>134</v>
      </c>
      <c r="B124" s="603" t="s">
        <v>342</v>
      </c>
      <c r="C124" s="603" t="s">
        <v>343</v>
      </c>
      <c r="D124" s="603" t="s">
        <v>344</v>
      </c>
      <c r="E124" s="603" t="s">
        <v>309</v>
      </c>
      <c r="F124" s="604">
        <v>100</v>
      </c>
      <c r="G124" s="605">
        <v>115000</v>
      </c>
      <c r="H124" s="605">
        <v>31000</v>
      </c>
      <c r="I124" s="605">
        <v>2714</v>
      </c>
      <c r="J124" s="606">
        <v>8.7548387096774191E-2</v>
      </c>
      <c r="K124" s="605">
        <v>0</v>
      </c>
      <c r="L124" s="605">
        <v>0</v>
      </c>
      <c r="M124" s="607" t="s">
        <v>69</v>
      </c>
      <c r="N124" s="608" t="s">
        <v>310</v>
      </c>
      <c r="O124" s="245" t="s">
        <v>311</v>
      </c>
    </row>
    <row r="125" spans="1:15" ht="16.5" customHeight="1" x14ac:dyDescent="0.25">
      <c r="A125" s="1035"/>
      <c r="B125" s="603" t="s">
        <v>345</v>
      </c>
      <c r="C125" s="603" t="s">
        <v>346</v>
      </c>
      <c r="D125" s="603" t="s">
        <v>347</v>
      </c>
      <c r="E125" s="603" t="s">
        <v>309</v>
      </c>
      <c r="F125" s="604">
        <v>100</v>
      </c>
      <c r="G125" s="605">
        <v>24000</v>
      </c>
      <c r="H125" s="605">
        <v>7900</v>
      </c>
      <c r="I125" s="605">
        <v>624</v>
      </c>
      <c r="J125" s="606">
        <v>7.8987341772151901E-2</v>
      </c>
      <c r="K125" s="605">
        <v>0</v>
      </c>
      <c r="L125" s="605">
        <v>0</v>
      </c>
      <c r="M125" s="607" t="s">
        <v>69</v>
      </c>
      <c r="N125" s="608" t="s">
        <v>310</v>
      </c>
      <c r="O125" s="245" t="s">
        <v>311</v>
      </c>
    </row>
    <row r="126" spans="1:15" ht="16.5" customHeight="1" x14ac:dyDescent="0.25">
      <c r="A126" s="1034" t="s">
        <v>135</v>
      </c>
      <c r="B126" s="603" t="s">
        <v>342</v>
      </c>
      <c r="C126" s="603" t="s">
        <v>343</v>
      </c>
      <c r="D126" s="603" t="s">
        <v>344</v>
      </c>
      <c r="E126" s="603" t="s">
        <v>309</v>
      </c>
      <c r="F126" s="604">
        <v>100</v>
      </c>
      <c r="G126" s="605">
        <v>115000</v>
      </c>
      <c r="H126" s="605">
        <f>+INVERSIÓN!CH10</f>
        <v>31000</v>
      </c>
      <c r="I126" s="605">
        <f>+INVERSIÓN!CI10</f>
        <v>5700</v>
      </c>
      <c r="J126" s="606">
        <f>I126/H126</f>
        <v>0.18387096774193548</v>
      </c>
      <c r="K126" s="605">
        <v>0</v>
      </c>
      <c r="L126" s="605">
        <v>0</v>
      </c>
      <c r="M126" s="607" t="s">
        <v>69</v>
      </c>
      <c r="N126" s="608" t="s">
        <v>310</v>
      </c>
      <c r="O126" s="245" t="s">
        <v>311</v>
      </c>
    </row>
    <row r="127" spans="1:15" ht="16.5" customHeight="1" x14ac:dyDescent="0.25">
      <c r="A127" s="1035"/>
      <c r="B127" s="603" t="s">
        <v>345</v>
      </c>
      <c r="C127" s="603" t="s">
        <v>346</v>
      </c>
      <c r="D127" s="603" t="s">
        <v>347</v>
      </c>
      <c r="E127" s="603" t="s">
        <v>309</v>
      </c>
      <c r="F127" s="604">
        <v>100</v>
      </c>
      <c r="G127" s="605">
        <v>24000</v>
      </c>
      <c r="H127" s="605">
        <f>+INVERSIÓN!CH24</f>
        <v>7900</v>
      </c>
      <c r="I127" s="605">
        <f>+INVERSIÓN!CI24</f>
        <v>1200</v>
      </c>
      <c r="J127" s="606">
        <f>+I127/H127</f>
        <v>0.15189873417721519</v>
      </c>
      <c r="K127" s="605">
        <v>0</v>
      </c>
      <c r="L127" s="605">
        <v>0</v>
      </c>
      <c r="M127" s="607" t="s">
        <v>69</v>
      </c>
      <c r="N127" s="608" t="s">
        <v>310</v>
      </c>
      <c r="O127" s="245" t="s">
        <v>311</v>
      </c>
    </row>
    <row r="128" spans="1:15" ht="16.5" hidden="1" customHeight="1" x14ac:dyDescent="0.25">
      <c r="A128" s="144" t="s">
        <v>135</v>
      </c>
      <c r="B128" s="156"/>
      <c r="C128" s="156"/>
      <c r="D128" s="156"/>
      <c r="E128" s="156"/>
      <c r="F128" s="156"/>
      <c r="G128" s="156"/>
      <c r="H128" s="156"/>
      <c r="I128" s="156"/>
      <c r="J128" s="156" t="e">
        <f t="shared" ref="J128:J137" si="7">I128/H128</f>
        <v>#DIV/0!</v>
      </c>
      <c r="K128" s="156"/>
      <c r="L128" s="156"/>
      <c r="M128" s="156" t="e">
        <f t="shared" ref="M128:M137" si="8">L128/K128</f>
        <v>#DIV/0!</v>
      </c>
      <c r="N128" s="157"/>
    </row>
    <row r="129" spans="1:14" ht="16.5" hidden="1" customHeight="1" x14ac:dyDescent="0.25">
      <c r="A129" s="144" t="s">
        <v>136</v>
      </c>
      <c r="B129" s="156"/>
      <c r="C129" s="156"/>
      <c r="D129" s="156"/>
      <c r="E129" s="156"/>
      <c r="F129" s="156"/>
      <c r="G129" s="156"/>
      <c r="H129" s="156"/>
      <c r="I129" s="156"/>
      <c r="J129" s="156" t="e">
        <f t="shared" si="7"/>
        <v>#DIV/0!</v>
      </c>
      <c r="K129" s="156"/>
      <c r="L129" s="156"/>
      <c r="M129" s="156" t="e">
        <f t="shared" si="8"/>
        <v>#DIV/0!</v>
      </c>
      <c r="N129" s="157"/>
    </row>
    <row r="130" spans="1:14" ht="16.5" hidden="1" customHeight="1" x14ac:dyDescent="0.25">
      <c r="A130" s="144" t="s">
        <v>137</v>
      </c>
      <c r="B130" s="156"/>
      <c r="C130" s="156"/>
      <c r="D130" s="156"/>
      <c r="E130" s="156"/>
      <c r="F130" s="156"/>
      <c r="G130" s="156"/>
      <c r="H130" s="156"/>
      <c r="I130" s="156"/>
      <c r="J130" s="156" t="e">
        <f t="shared" si="7"/>
        <v>#DIV/0!</v>
      </c>
      <c r="K130" s="156"/>
      <c r="L130" s="156"/>
      <c r="M130" s="156" t="e">
        <f t="shared" si="8"/>
        <v>#DIV/0!</v>
      </c>
      <c r="N130" s="157"/>
    </row>
    <row r="131" spans="1:14" ht="16.5" hidden="1" customHeight="1" x14ac:dyDescent="0.25">
      <c r="A131" s="144" t="s">
        <v>138</v>
      </c>
      <c r="B131" s="156"/>
      <c r="C131" s="156"/>
      <c r="D131" s="156"/>
      <c r="E131" s="156"/>
      <c r="F131" s="156"/>
      <c r="G131" s="156"/>
      <c r="H131" s="156"/>
      <c r="I131" s="156"/>
      <c r="J131" s="156" t="e">
        <f t="shared" si="7"/>
        <v>#DIV/0!</v>
      </c>
      <c r="K131" s="156"/>
      <c r="L131" s="156"/>
      <c r="M131" s="156" t="e">
        <f t="shared" si="8"/>
        <v>#DIV/0!</v>
      </c>
      <c r="N131" s="157"/>
    </row>
    <row r="132" spans="1:14" hidden="1" x14ac:dyDescent="0.25">
      <c r="A132" s="144" t="s">
        <v>126</v>
      </c>
      <c r="B132" s="156"/>
      <c r="C132" s="156"/>
      <c r="D132" s="156"/>
      <c r="E132" s="156"/>
      <c r="F132" s="156"/>
      <c r="G132" s="156"/>
      <c r="H132" s="156"/>
      <c r="I132" s="156"/>
      <c r="J132" s="156" t="e">
        <f t="shared" si="7"/>
        <v>#DIV/0!</v>
      </c>
      <c r="K132" s="156"/>
      <c r="L132" s="156"/>
      <c r="M132" s="156" t="e">
        <f t="shared" si="8"/>
        <v>#DIV/0!</v>
      </c>
      <c r="N132" s="157"/>
    </row>
    <row r="133" spans="1:14" hidden="1" x14ac:dyDescent="0.25">
      <c r="A133" s="144" t="s">
        <v>127</v>
      </c>
      <c r="B133" s="156"/>
      <c r="C133" s="156"/>
      <c r="D133" s="156"/>
      <c r="E133" s="156"/>
      <c r="F133" s="156"/>
      <c r="G133" s="156"/>
      <c r="H133" s="156"/>
      <c r="I133" s="156"/>
      <c r="J133" s="156" t="e">
        <f t="shared" si="7"/>
        <v>#DIV/0!</v>
      </c>
      <c r="K133" s="156"/>
      <c r="L133" s="156"/>
      <c r="M133" s="156" t="e">
        <f t="shared" si="8"/>
        <v>#DIV/0!</v>
      </c>
      <c r="N133" s="157"/>
    </row>
    <row r="134" spans="1:14" hidden="1" x14ac:dyDescent="0.25">
      <c r="A134" s="144" t="s">
        <v>128</v>
      </c>
      <c r="B134" s="156"/>
      <c r="C134" s="156"/>
      <c r="D134" s="156"/>
      <c r="E134" s="156"/>
      <c r="F134" s="156"/>
      <c r="G134" s="156"/>
      <c r="H134" s="156"/>
      <c r="I134" s="156"/>
      <c r="J134" s="156" t="e">
        <f t="shared" si="7"/>
        <v>#DIV/0!</v>
      </c>
      <c r="K134" s="156"/>
      <c r="L134" s="156"/>
      <c r="M134" s="156" t="e">
        <f t="shared" si="8"/>
        <v>#DIV/0!</v>
      </c>
      <c r="N134" s="157"/>
    </row>
    <row r="135" spans="1:14" hidden="1" x14ac:dyDescent="0.25">
      <c r="A135" s="144" t="s">
        <v>129</v>
      </c>
      <c r="B135" s="156"/>
      <c r="C135" s="156"/>
      <c r="D135" s="156"/>
      <c r="E135" s="156"/>
      <c r="F135" s="156"/>
      <c r="G135" s="156"/>
      <c r="H135" s="156"/>
      <c r="I135" s="156"/>
      <c r="J135" s="156" t="e">
        <f t="shared" si="7"/>
        <v>#DIV/0!</v>
      </c>
      <c r="K135" s="156"/>
      <c r="L135" s="156"/>
      <c r="M135" s="156" t="e">
        <f t="shared" si="8"/>
        <v>#DIV/0!</v>
      </c>
      <c r="N135" s="157"/>
    </row>
    <row r="136" spans="1:14" hidden="1" x14ac:dyDescent="0.25">
      <c r="A136" s="144" t="s">
        <v>130</v>
      </c>
      <c r="B136" s="156"/>
      <c r="C136" s="156"/>
      <c r="D136" s="156"/>
      <c r="E136" s="156"/>
      <c r="F136" s="156"/>
      <c r="G136" s="156"/>
      <c r="H136" s="156"/>
      <c r="I136" s="156"/>
      <c r="J136" s="156" t="e">
        <f t="shared" si="7"/>
        <v>#DIV/0!</v>
      </c>
      <c r="K136" s="156"/>
      <c r="L136" s="156"/>
      <c r="M136" s="156" t="e">
        <f t="shared" si="8"/>
        <v>#DIV/0!</v>
      </c>
      <c r="N136" s="157"/>
    </row>
    <row r="137" spans="1:14" ht="15.75" hidden="1" thickBot="1" x14ac:dyDescent="0.3">
      <c r="A137" s="150" t="s">
        <v>131</v>
      </c>
      <c r="B137" s="158"/>
      <c r="C137" s="158"/>
      <c r="D137" s="158"/>
      <c r="E137" s="158"/>
      <c r="F137" s="158"/>
      <c r="G137" s="158"/>
      <c r="H137" s="158"/>
      <c r="I137" s="158"/>
      <c r="J137" s="158" t="e">
        <f t="shared" si="7"/>
        <v>#DIV/0!</v>
      </c>
      <c r="K137" s="158"/>
      <c r="L137" s="158"/>
      <c r="M137" s="158" t="e">
        <f t="shared" si="8"/>
        <v>#DIV/0!</v>
      </c>
      <c r="N137" s="175"/>
    </row>
    <row r="138" spans="1:14" ht="15.75" hidden="1" thickBot="1" x14ac:dyDescent="0.3"/>
    <row r="139" spans="1:14" ht="20.25" hidden="1" x14ac:dyDescent="0.25">
      <c r="A139" s="1021" t="s">
        <v>165</v>
      </c>
      <c r="B139" s="1022"/>
      <c r="C139" s="1022"/>
      <c r="D139" s="1022"/>
      <c r="E139" s="1022"/>
      <c r="F139" s="1022"/>
      <c r="G139" s="1022"/>
      <c r="H139" s="1022"/>
      <c r="I139" s="1022"/>
      <c r="J139" s="1022"/>
      <c r="K139" s="1022"/>
      <c r="L139" s="1022"/>
      <c r="M139" s="1022"/>
      <c r="N139" s="1023"/>
    </row>
    <row r="140" spans="1:14" ht="44.25" hidden="1" customHeight="1" x14ac:dyDescent="0.25">
      <c r="A140" s="141" t="s">
        <v>63</v>
      </c>
      <c r="B140" s="142" t="s">
        <v>143</v>
      </c>
      <c r="C140" s="142" t="s">
        <v>144</v>
      </c>
      <c r="D140" s="142" t="s">
        <v>145</v>
      </c>
      <c r="E140" s="142" t="s">
        <v>146</v>
      </c>
      <c r="F140" s="142" t="s">
        <v>166</v>
      </c>
      <c r="G140" s="142" t="s">
        <v>148</v>
      </c>
      <c r="H140" s="142" t="s">
        <v>167</v>
      </c>
      <c r="I140" s="142" t="s">
        <v>168</v>
      </c>
      <c r="J140" s="174" t="s">
        <v>169</v>
      </c>
      <c r="K140" s="142" t="s">
        <v>152</v>
      </c>
      <c r="L140" s="142" t="s">
        <v>153</v>
      </c>
      <c r="M140" s="142" t="s">
        <v>154</v>
      </c>
      <c r="N140" s="143" t="s">
        <v>155</v>
      </c>
    </row>
    <row r="141" spans="1:14" ht="16.5" hidden="1" customHeight="1" x14ac:dyDescent="0.25">
      <c r="A141" s="144" t="s">
        <v>133</v>
      </c>
      <c r="B141" s="156"/>
      <c r="C141" s="156"/>
      <c r="D141" s="156"/>
      <c r="E141" s="156"/>
      <c r="F141" s="156"/>
      <c r="G141" s="156"/>
      <c r="H141" s="156"/>
      <c r="I141" s="156"/>
      <c r="J141" s="156" t="e">
        <f t="shared" ref="J141:J152" si="9">I141/H141</f>
        <v>#DIV/0!</v>
      </c>
      <c r="K141" s="156"/>
      <c r="L141" s="156"/>
      <c r="M141" s="156" t="e">
        <f t="shared" ref="M141:M152" si="10">L141/K141</f>
        <v>#DIV/0!</v>
      </c>
      <c r="N141" s="157"/>
    </row>
    <row r="142" spans="1:14" ht="16.5" hidden="1" customHeight="1" x14ac:dyDescent="0.25">
      <c r="A142" s="144" t="s">
        <v>134</v>
      </c>
      <c r="B142" s="156"/>
      <c r="C142" s="156"/>
      <c r="D142" s="156"/>
      <c r="E142" s="156"/>
      <c r="F142" s="156"/>
      <c r="G142" s="156"/>
      <c r="H142" s="156"/>
      <c r="I142" s="156"/>
      <c r="J142" s="156" t="e">
        <f t="shared" si="9"/>
        <v>#DIV/0!</v>
      </c>
      <c r="K142" s="156"/>
      <c r="L142" s="156"/>
      <c r="M142" s="156" t="e">
        <f t="shared" si="10"/>
        <v>#DIV/0!</v>
      </c>
      <c r="N142" s="157"/>
    </row>
    <row r="143" spans="1:14" ht="16.5" hidden="1" customHeight="1" x14ac:dyDescent="0.25">
      <c r="A143" s="144" t="s">
        <v>135</v>
      </c>
      <c r="B143" s="156"/>
      <c r="C143" s="156"/>
      <c r="D143" s="156"/>
      <c r="E143" s="156"/>
      <c r="F143" s="156"/>
      <c r="G143" s="156"/>
      <c r="H143" s="156"/>
      <c r="I143" s="156"/>
      <c r="J143" s="156" t="e">
        <f t="shared" si="9"/>
        <v>#DIV/0!</v>
      </c>
      <c r="K143" s="156"/>
      <c r="L143" s="156"/>
      <c r="M143" s="156" t="e">
        <f t="shared" si="10"/>
        <v>#DIV/0!</v>
      </c>
      <c r="N143" s="157"/>
    </row>
    <row r="144" spans="1:14" ht="16.5" hidden="1" customHeight="1" x14ac:dyDescent="0.25">
      <c r="A144" s="144" t="s">
        <v>136</v>
      </c>
      <c r="B144" s="156"/>
      <c r="C144" s="156"/>
      <c r="D144" s="156"/>
      <c r="E144" s="156"/>
      <c r="F144" s="156"/>
      <c r="G144" s="156"/>
      <c r="H144" s="156"/>
      <c r="I144" s="156"/>
      <c r="J144" s="156" t="e">
        <f t="shared" si="9"/>
        <v>#DIV/0!</v>
      </c>
      <c r="K144" s="156"/>
      <c r="L144" s="156"/>
      <c r="M144" s="156" t="e">
        <f t="shared" si="10"/>
        <v>#DIV/0!</v>
      </c>
      <c r="N144" s="157"/>
    </row>
    <row r="145" spans="1:14" ht="16.5" hidden="1" customHeight="1" x14ac:dyDescent="0.25">
      <c r="A145" s="144" t="s">
        <v>137</v>
      </c>
      <c r="B145" s="156"/>
      <c r="C145" s="156"/>
      <c r="D145" s="156"/>
      <c r="E145" s="156"/>
      <c r="F145" s="156"/>
      <c r="G145" s="156"/>
      <c r="H145" s="156"/>
      <c r="I145" s="156"/>
      <c r="J145" s="156" t="e">
        <f t="shared" si="9"/>
        <v>#DIV/0!</v>
      </c>
      <c r="K145" s="156"/>
      <c r="L145" s="156"/>
      <c r="M145" s="156" t="e">
        <f t="shared" si="10"/>
        <v>#DIV/0!</v>
      </c>
      <c r="N145" s="157"/>
    </row>
    <row r="146" spans="1:14" ht="16.5" hidden="1" customHeight="1" x14ac:dyDescent="0.25">
      <c r="A146" s="144" t="s">
        <v>138</v>
      </c>
      <c r="B146" s="156"/>
      <c r="C146" s="156"/>
      <c r="D146" s="156"/>
      <c r="E146" s="156"/>
      <c r="F146" s="156"/>
      <c r="G146" s="156"/>
      <c r="H146" s="156"/>
      <c r="I146" s="156"/>
      <c r="J146" s="156" t="e">
        <f t="shared" si="9"/>
        <v>#DIV/0!</v>
      </c>
      <c r="K146" s="156"/>
      <c r="L146" s="156"/>
      <c r="M146" s="156" t="e">
        <f t="shared" si="10"/>
        <v>#DIV/0!</v>
      </c>
      <c r="N146" s="157"/>
    </row>
    <row r="147" spans="1:14" hidden="1" x14ac:dyDescent="0.25">
      <c r="A147" s="144" t="s">
        <v>126</v>
      </c>
      <c r="B147" s="156"/>
      <c r="C147" s="156"/>
      <c r="D147" s="156"/>
      <c r="E147" s="156"/>
      <c r="F147" s="156"/>
      <c r="G147" s="156"/>
      <c r="H147" s="156"/>
      <c r="I147" s="156"/>
      <c r="J147" s="156" t="e">
        <f t="shared" si="9"/>
        <v>#DIV/0!</v>
      </c>
      <c r="K147" s="156"/>
      <c r="L147" s="156"/>
      <c r="M147" s="156" t="e">
        <f t="shared" si="10"/>
        <v>#DIV/0!</v>
      </c>
      <c r="N147" s="157"/>
    </row>
    <row r="148" spans="1:14" hidden="1" x14ac:dyDescent="0.25">
      <c r="A148" s="144" t="s">
        <v>127</v>
      </c>
      <c r="B148" s="156"/>
      <c r="C148" s="156"/>
      <c r="D148" s="156"/>
      <c r="E148" s="156"/>
      <c r="F148" s="156"/>
      <c r="G148" s="156"/>
      <c r="H148" s="156"/>
      <c r="I148" s="156"/>
      <c r="J148" s="156" t="e">
        <f t="shared" si="9"/>
        <v>#DIV/0!</v>
      </c>
      <c r="K148" s="156"/>
      <c r="L148" s="156"/>
      <c r="M148" s="156" t="e">
        <f t="shared" si="10"/>
        <v>#DIV/0!</v>
      </c>
      <c r="N148" s="157"/>
    </row>
    <row r="149" spans="1:14" hidden="1" x14ac:dyDescent="0.25">
      <c r="A149" s="144" t="s">
        <v>128</v>
      </c>
      <c r="B149" s="156"/>
      <c r="C149" s="156"/>
      <c r="D149" s="156"/>
      <c r="E149" s="156"/>
      <c r="F149" s="156"/>
      <c r="G149" s="156"/>
      <c r="H149" s="156"/>
      <c r="I149" s="156"/>
      <c r="J149" s="156" t="e">
        <f t="shared" si="9"/>
        <v>#DIV/0!</v>
      </c>
      <c r="K149" s="156"/>
      <c r="L149" s="156"/>
      <c r="M149" s="156" t="e">
        <f t="shared" si="10"/>
        <v>#DIV/0!</v>
      </c>
      <c r="N149" s="157"/>
    </row>
    <row r="150" spans="1:14" hidden="1" x14ac:dyDescent="0.25">
      <c r="A150" s="144" t="s">
        <v>129</v>
      </c>
      <c r="B150" s="156"/>
      <c r="C150" s="156"/>
      <c r="D150" s="156"/>
      <c r="E150" s="156"/>
      <c r="F150" s="156"/>
      <c r="G150" s="156"/>
      <c r="H150" s="156"/>
      <c r="I150" s="156"/>
      <c r="J150" s="156" t="e">
        <f t="shared" si="9"/>
        <v>#DIV/0!</v>
      </c>
      <c r="K150" s="156"/>
      <c r="L150" s="156"/>
      <c r="M150" s="156" t="e">
        <f t="shared" si="10"/>
        <v>#DIV/0!</v>
      </c>
      <c r="N150" s="157"/>
    </row>
    <row r="151" spans="1:14" hidden="1" x14ac:dyDescent="0.25">
      <c r="A151" s="144" t="s">
        <v>130</v>
      </c>
      <c r="B151" s="156"/>
      <c r="C151" s="156"/>
      <c r="D151" s="156"/>
      <c r="E151" s="156"/>
      <c r="F151" s="156"/>
      <c r="G151" s="156"/>
      <c r="H151" s="156"/>
      <c r="I151" s="156"/>
      <c r="J151" s="156" t="e">
        <f t="shared" si="9"/>
        <v>#DIV/0!</v>
      </c>
      <c r="K151" s="156"/>
      <c r="L151" s="156"/>
      <c r="M151" s="156" t="e">
        <f t="shared" si="10"/>
        <v>#DIV/0!</v>
      </c>
      <c r="N151" s="157"/>
    </row>
    <row r="152" spans="1:14" ht="15.75" hidden="1" thickBot="1" x14ac:dyDescent="0.3">
      <c r="A152" s="150" t="s">
        <v>131</v>
      </c>
      <c r="B152" s="158"/>
      <c r="C152" s="158"/>
      <c r="D152" s="158"/>
      <c r="E152" s="158"/>
      <c r="F152" s="158"/>
      <c r="G152" s="158"/>
      <c r="H152" s="158"/>
      <c r="I152" s="158"/>
      <c r="J152" s="158" t="e">
        <f t="shared" si="9"/>
        <v>#DIV/0!</v>
      </c>
      <c r="K152" s="158"/>
      <c r="L152" s="158"/>
      <c r="M152" s="158" t="e">
        <f t="shared" si="10"/>
        <v>#DIV/0!</v>
      </c>
      <c r="N152" s="175"/>
    </row>
    <row r="153" spans="1:14" ht="15.75" hidden="1" thickBot="1" x14ac:dyDescent="0.3"/>
    <row r="154" spans="1:14" ht="20.25" hidden="1" x14ac:dyDescent="0.25">
      <c r="A154" s="1021" t="s">
        <v>170</v>
      </c>
      <c r="B154" s="1022"/>
      <c r="C154" s="1022"/>
      <c r="D154" s="1022"/>
      <c r="E154" s="1022"/>
      <c r="F154" s="1022"/>
      <c r="G154" s="1022"/>
      <c r="H154" s="1022"/>
      <c r="I154" s="1022"/>
      <c r="J154" s="1022"/>
      <c r="K154" s="1022"/>
      <c r="L154" s="1022"/>
      <c r="M154" s="1022"/>
      <c r="N154" s="1023"/>
    </row>
    <row r="155" spans="1:14" ht="44.25" hidden="1" customHeight="1" x14ac:dyDescent="0.25">
      <c r="A155" s="141" t="s">
        <v>64</v>
      </c>
      <c r="B155" s="142" t="s">
        <v>143</v>
      </c>
      <c r="C155" s="142" t="s">
        <v>144</v>
      </c>
      <c r="D155" s="142" t="s">
        <v>145</v>
      </c>
      <c r="E155" s="142" t="s">
        <v>146</v>
      </c>
      <c r="F155" s="142" t="s">
        <v>171</v>
      </c>
      <c r="G155" s="142" t="s">
        <v>148</v>
      </c>
      <c r="H155" s="142" t="s">
        <v>172</v>
      </c>
      <c r="I155" s="142" t="s">
        <v>173</v>
      </c>
      <c r="J155" s="174" t="s">
        <v>174</v>
      </c>
      <c r="K155" s="142" t="s">
        <v>152</v>
      </c>
      <c r="L155" s="142" t="s">
        <v>153</v>
      </c>
      <c r="M155" s="142" t="s">
        <v>154</v>
      </c>
      <c r="N155" s="143" t="s">
        <v>155</v>
      </c>
    </row>
    <row r="156" spans="1:14" ht="16.5" hidden="1" customHeight="1" x14ac:dyDescent="0.25">
      <c r="A156" s="144" t="s">
        <v>133</v>
      </c>
      <c r="B156" s="156"/>
      <c r="C156" s="156"/>
      <c r="D156" s="156"/>
      <c r="E156" s="156"/>
      <c r="F156" s="156"/>
      <c r="G156" s="156"/>
      <c r="H156" s="156"/>
      <c r="I156" s="156"/>
      <c r="J156" s="156" t="e">
        <f t="shared" ref="J156:J167" si="11">I156/H156</f>
        <v>#DIV/0!</v>
      </c>
      <c r="K156" s="156"/>
      <c r="L156" s="156"/>
      <c r="M156" s="156" t="e">
        <f t="shared" ref="M156:M167" si="12">L156/K156</f>
        <v>#DIV/0!</v>
      </c>
      <c r="N156" s="157"/>
    </row>
    <row r="157" spans="1:14" ht="16.5" hidden="1" customHeight="1" x14ac:dyDescent="0.25">
      <c r="A157" s="144" t="s">
        <v>134</v>
      </c>
      <c r="B157" s="156"/>
      <c r="C157" s="156"/>
      <c r="D157" s="156"/>
      <c r="E157" s="156"/>
      <c r="F157" s="156"/>
      <c r="G157" s="156"/>
      <c r="H157" s="156"/>
      <c r="I157" s="156"/>
      <c r="J157" s="156" t="e">
        <f t="shared" si="11"/>
        <v>#DIV/0!</v>
      </c>
      <c r="K157" s="156"/>
      <c r="L157" s="156"/>
      <c r="M157" s="156" t="e">
        <f t="shared" si="12"/>
        <v>#DIV/0!</v>
      </c>
      <c r="N157" s="157"/>
    </row>
    <row r="158" spans="1:14" ht="16.5" hidden="1" customHeight="1" x14ac:dyDescent="0.25">
      <c r="A158" s="144" t="s">
        <v>135</v>
      </c>
      <c r="B158" s="156"/>
      <c r="C158" s="156"/>
      <c r="D158" s="156"/>
      <c r="E158" s="156"/>
      <c r="F158" s="156"/>
      <c r="G158" s="156"/>
      <c r="H158" s="156"/>
      <c r="I158" s="156"/>
      <c r="J158" s="156" t="e">
        <f t="shared" si="11"/>
        <v>#DIV/0!</v>
      </c>
      <c r="K158" s="156"/>
      <c r="L158" s="156"/>
      <c r="M158" s="156" t="e">
        <f t="shared" si="12"/>
        <v>#DIV/0!</v>
      </c>
      <c r="N158" s="157"/>
    </row>
    <row r="159" spans="1:14" ht="16.5" hidden="1" customHeight="1" x14ac:dyDescent="0.25">
      <c r="A159" s="144" t="s">
        <v>136</v>
      </c>
      <c r="B159" s="156"/>
      <c r="C159" s="156"/>
      <c r="D159" s="156"/>
      <c r="E159" s="156"/>
      <c r="F159" s="156"/>
      <c r="G159" s="156"/>
      <c r="H159" s="156"/>
      <c r="I159" s="156"/>
      <c r="J159" s="156" t="e">
        <f t="shared" si="11"/>
        <v>#DIV/0!</v>
      </c>
      <c r="K159" s="156"/>
      <c r="L159" s="156"/>
      <c r="M159" s="156" t="e">
        <f t="shared" si="12"/>
        <v>#DIV/0!</v>
      </c>
      <c r="N159" s="157"/>
    </row>
    <row r="160" spans="1:14" ht="16.5" hidden="1" customHeight="1" x14ac:dyDescent="0.25">
      <c r="A160" s="144" t="s">
        <v>137</v>
      </c>
      <c r="B160" s="156"/>
      <c r="C160" s="156"/>
      <c r="D160" s="156"/>
      <c r="E160" s="156"/>
      <c r="F160" s="156"/>
      <c r="G160" s="156"/>
      <c r="H160" s="156"/>
      <c r="I160" s="156"/>
      <c r="J160" s="156" t="e">
        <f t="shared" si="11"/>
        <v>#DIV/0!</v>
      </c>
      <c r="K160" s="156"/>
      <c r="L160" s="156"/>
      <c r="M160" s="156" t="e">
        <f t="shared" si="12"/>
        <v>#DIV/0!</v>
      </c>
      <c r="N160" s="157"/>
    </row>
    <row r="161" spans="1:14" ht="16.5" hidden="1" customHeight="1" x14ac:dyDescent="0.25">
      <c r="A161" s="144" t="s">
        <v>138</v>
      </c>
      <c r="B161" s="156"/>
      <c r="C161" s="156"/>
      <c r="D161" s="156"/>
      <c r="E161" s="156"/>
      <c r="F161" s="156"/>
      <c r="G161" s="156"/>
      <c r="H161" s="156"/>
      <c r="I161" s="156"/>
      <c r="J161" s="156" t="e">
        <f t="shared" si="11"/>
        <v>#DIV/0!</v>
      </c>
      <c r="K161" s="156"/>
      <c r="L161" s="156"/>
      <c r="M161" s="156" t="e">
        <f t="shared" si="12"/>
        <v>#DIV/0!</v>
      </c>
      <c r="N161" s="157"/>
    </row>
    <row r="162" spans="1:14" hidden="1" x14ac:dyDescent="0.25">
      <c r="A162" s="144" t="s">
        <v>126</v>
      </c>
      <c r="B162" s="156"/>
      <c r="C162" s="156"/>
      <c r="D162" s="156"/>
      <c r="E162" s="156"/>
      <c r="F162" s="156"/>
      <c r="G162" s="156"/>
      <c r="H162" s="156"/>
      <c r="I162" s="156"/>
      <c r="J162" s="156" t="e">
        <f t="shared" si="11"/>
        <v>#DIV/0!</v>
      </c>
      <c r="K162" s="156"/>
      <c r="L162" s="156"/>
      <c r="M162" s="156" t="e">
        <f t="shared" si="12"/>
        <v>#DIV/0!</v>
      </c>
      <c r="N162" s="157"/>
    </row>
    <row r="163" spans="1:14" hidden="1" x14ac:dyDescent="0.25">
      <c r="A163" s="144" t="s">
        <v>127</v>
      </c>
      <c r="B163" s="156"/>
      <c r="C163" s="156"/>
      <c r="D163" s="156"/>
      <c r="E163" s="156"/>
      <c r="F163" s="156"/>
      <c r="G163" s="156"/>
      <c r="H163" s="156"/>
      <c r="I163" s="156"/>
      <c r="J163" s="156" t="e">
        <f t="shared" si="11"/>
        <v>#DIV/0!</v>
      </c>
      <c r="K163" s="156"/>
      <c r="L163" s="156"/>
      <c r="M163" s="156" t="e">
        <f t="shared" si="12"/>
        <v>#DIV/0!</v>
      </c>
      <c r="N163" s="157"/>
    </row>
    <row r="164" spans="1:14" hidden="1" x14ac:dyDescent="0.25">
      <c r="A164" s="144" t="s">
        <v>128</v>
      </c>
      <c r="B164" s="156"/>
      <c r="C164" s="156"/>
      <c r="D164" s="156"/>
      <c r="E164" s="156"/>
      <c r="F164" s="156"/>
      <c r="G164" s="156"/>
      <c r="H164" s="156"/>
      <c r="I164" s="156"/>
      <c r="J164" s="156" t="e">
        <f t="shared" si="11"/>
        <v>#DIV/0!</v>
      </c>
      <c r="K164" s="156"/>
      <c r="L164" s="156"/>
      <c r="M164" s="156" t="e">
        <f t="shared" si="12"/>
        <v>#DIV/0!</v>
      </c>
      <c r="N164" s="157"/>
    </row>
    <row r="165" spans="1:14" hidden="1" x14ac:dyDescent="0.25">
      <c r="A165" s="144" t="s">
        <v>129</v>
      </c>
      <c r="B165" s="156"/>
      <c r="C165" s="156"/>
      <c r="D165" s="156"/>
      <c r="E165" s="156"/>
      <c r="F165" s="156"/>
      <c r="G165" s="156"/>
      <c r="H165" s="156"/>
      <c r="I165" s="156"/>
      <c r="J165" s="156" t="e">
        <f t="shared" si="11"/>
        <v>#DIV/0!</v>
      </c>
      <c r="K165" s="156"/>
      <c r="L165" s="156"/>
      <c r="M165" s="156" t="e">
        <f t="shared" si="12"/>
        <v>#DIV/0!</v>
      </c>
      <c r="N165" s="157"/>
    </row>
    <row r="166" spans="1:14" hidden="1" x14ac:dyDescent="0.25">
      <c r="A166" s="144" t="s">
        <v>130</v>
      </c>
      <c r="B166" s="156"/>
      <c r="C166" s="156"/>
      <c r="D166" s="156"/>
      <c r="E166" s="156"/>
      <c r="F166" s="156"/>
      <c r="G166" s="156"/>
      <c r="H166" s="156"/>
      <c r="I166" s="156"/>
      <c r="J166" s="156" t="e">
        <f t="shared" si="11"/>
        <v>#DIV/0!</v>
      </c>
      <c r="K166" s="156"/>
      <c r="L166" s="156"/>
      <c r="M166" s="156" t="e">
        <f t="shared" si="12"/>
        <v>#DIV/0!</v>
      </c>
      <c r="N166" s="157"/>
    </row>
    <row r="167" spans="1:14" ht="15.75" hidden="1" thickBot="1" x14ac:dyDescent="0.3">
      <c r="A167" s="150" t="s">
        <v>131</v>
      </c>
      <c r="B167" s="158"/>
      <c r="C167" s="158"/>
      <c r="D167" s="158"/>
      <c r="E167" s="158"/>
      <c r="F167" s="158"/>
      <c r="G167" s="158"/>
      <c r="H167" s="158"/>
      <c r="I167" s="158"/>
      <c r="J167" s="158" t="e">
        <f t="shared" si="11"/>
        <v>#DIV/0!</v>
      </c>
      <c r="K167" s="158"/>
      <c r="L167" s="158"/>
      <c r="M167" s="158" t="e">
        <f t="shared" si="12"/>
        <v>#DIV/0!</v>
      </c>
      <c r="N167" s="175"/>
    </row>
    <row r="168" spans="1:14" hidden="1" x14ac:dyDescent="0.25"/>
    <row r="170" spans="1:14" ht="26.25" hidden="1" customHeight="1" x14ac:dyDescent="0.25">
      <c r="A170" s="1021" t="s">
        <v>175</v>
      </c>
      <c r="B170" s="1022"/>
      <c r="C170" s="1022"/>
      <c r="D170" s="1022"/>
      <c r="E170" s="1022"/>
      <c r="F170" s="1022"/>
      <c r="G170" s="1023"/>
    </row>
    <row r="171" spans="1:14" ht="39" hidden="1" thickBot="1" x14ac:dyDescent="0.3">
      <c r="A171" s="141" t="s">
        <v>49</v>
      </c>
      <c r="B171" s="176" t="s">
        <v>143</v>
      </c>
      <c r="C171" s="176" t="s">
        <v>144</v>
      </c>
      <c r="D171" s="176" t="s">
        <v>176</v>
      </c>
      <c r="E171" s="176" t="s">
        <v>177</v>
      </c>
      <c r="F171" s="176" t="s">
        <v>178</v>
      </c>
      <c r="G171" s="177" t="s">
        <v>179</v>
      </c>
    </row>
    <row r="172" spans="1:14" s="36" customFormat="1" ht="20.25" hidden="1" customHeight="1" x14ac:dyDescent="0.25">
      <c r="A172" s="1014" t="s">
        <v>126</v>
      </c>
      <c r="B172" s="172" t="s">
        <v>342</v>
      </c>
      <c r="C172" s="172" t="s">
        <v>343</v>
      </c>
      <c r="D172" s="178" t="s">
        <v>348</v>
      </c>
      <c r="E172" s="179">
        <v>1900000000</v>
      </c>
      <c r="F172" s="180">
        <v>0</v>
      </c>
      <c r="G172" s="181" t="s">
        <v>349</v>
      </c>
      <c r="H172" s="108" t="s">
        <v>311</v>
      </c>
    </row>
    <row r="173" spans="1:14" s="36" customFormat="1" ht="20.25" hidden="1" customHeight="1" x14ac:dyDescent="0.25">
      <c r="A173" s="1015"/>
      <c r="B173" s="1012" t="s">
        <v>345</v>
      </c>
      <c r="C173" s="1012" t="s">
        <v>346</v>
      </c>
      <c r="D173" s="182" t="s">
        <v>312</v>
      </c>
      <c r="E173" s="183">
        <v>250000000</v>
      </c>
      <c r="F173" s="183">
        <v>0</v>
      </c>
      <c r="G173" s="184" t="s">
        <v>349</v>
      </c>
      <c r="H173" s="108" t="s">
        <v>311</v>
      </c>
    </row>
    <row r="174" spans="1:14" s="36" customFormat="1" ht="20.25" hidden="1" customHeight="1" x14ac:dyDescent="0.25">
      <c r="A174" s="1016"/>
      <c r="B174" s="1013"/>
      <c r="C174" s="1013"/>
      <c r="D174" s="182" t="s">
        <v>350</v>
      </c>
      <c r="E174" s="183">
        <v>260000000</v>
      </c>
      <c r="F174" s="183">
        <v>0</v>
      </c>
      <c r="G174" s="184" t="s">
        <v>349</v>
      </c>
      <c r="H174" s="108" t="s">
        <v>311</v>
      </c>
    </row>
    <row r="175" spans="1:14" s="36" customFormat="1" ht="20.25" hidden="1" customHeight="1" x14ac:dyDescent="0.25">
      <c r="A175" s="1014" t="s">
        <v>127</v>
      </c>
      <c r="B175" s="172" t="s">
        <v>342</v>
      </c>
      <c r="C175" s="172" t="s">
        <v>343</v>
      </c>
      <c r="D175" s="178" t="s">
        <v>348</v>
      </c>
      <c r="E175" s="179">
        <v>1900000000</v>
      </c>
      <c r="F175" s="180">
        <v>1101067</v>
      </c>
      <c r="G175" s="181" t="s">
        <v>351</v>
      </c>
      <c r="H175" s="108" t="s">
        <v>311</v>
      </c>
    </row>
    <row r="176" spans="1:14" s="36" customFormat="1" ht="20.25" hidden="1" customHeight="1" x14ac:dyDescent="0.25">
      <c r="A176" s="1015"/>
      <c r="B176" s="1012" t="s">
        <v>345</v>
      </c>
      <c r="C176" s="1012" t="s">
        <v>346</v>
      </c>
      <c r="D176" s="182" t="s">
        <v>312</v>
      </c>
      <c r="E176" s="183">
        <v>250000000</v>
      </c>
      <c r="F176" s="183">
        <v>0</v>
      </c>
      <c r="G176" s="184" t="s">
        <v>349</v>
      </c>
      <c r="H176" s="108" t="s">
        <v>311</v>
      </c>
    </row>
    <row r="177" spans="1:14" s="36" customFormat="1" ht="20.25" hidden="1" customHeight="1" x14ac:dyDescent="0.25">
      <c r="A177" s="1016"/>
      <c r="B177" s="1013"/>
      <c r="C177" s="1013"/>
      <c r="D177" s="182" t="s">
        <v>350</v>
      </c>
      <c r="E177" s="183">
        <v>260000000</v>
      </c>
      <c r="F177" s="183">
        <v>0</v>
      </c>
      <c r="G177" s="184" t="s">
        <v>349</v>
      </c>
      <c r="H177" s="108" t="s">
        <v>311</v>
      </c>
    </row>
    <row r="178" spans="1:14" s="36" customFormat="1" ht="20.25" hidden="1" customHeight="1" x14ac:dyDescent="0.25">
      <c r="A178" s="1014" t="s">
        <v>128</v>
      </c>
      <c r="B178" s="172" t="s">
        <v>342</v>
      </c>
      <c r="C178" s="172" t="s">
        <v>343</v>
      </c>
      <c r="D178" s="178" t="s">
        <v>348</v>
      </c>
      <c r="E178" s="179">
        <v>1900000000</v>
      </c>
      <c r="F178" s="180">
        <v>182116899</v>
      </c>
      <c r="G178" s="181"/>
      <c r="H178" s="108" t="s">
        <v>311</v>
      </c>
    </row>
    <row r="179" spans="1:14" s="36" customFormat="1" ht="20.25" hidden="1" customHeight="1" x14ac:dyDescent="0.25">
      <c r="A179" s="1015"/>
      <c r="B179" s="1012" t="s">
        <v>345</v>
      </c>
      <c r="C179" s="1012" t="s">
        <v>346</v>
      </c>
      <c r="D179" s="182" t="s">
        <v>312</v>
      </c>
      <c r="E179" s="183">
        <v>250000000</v>
      </c>
      <c r="F179" s="183">
        <v>16502000</v>
      </c>
      <c r="G179" s="184"/>
      <c r="H179" s="108" t="s">
        <v>311</v>
      </c>
    </row>
    <row r="180" spans="1:14" s="36" customFormat="1" ht="20.25" hidden="1" customHeight="1" x14ac:dyDescent="0.25">
      <c r="A180" s="1016"/>
      <c r="B180" s="1013"/>
      <c r="C180" s="1013"/>
      <c r="D180" s="182" t="s">
        <v>350</v>
      </c>
      <c r="E180" s="183">
        <v>260000000</v>
      </c>
      <c r="F180" s="183">
        <v>15782600</v>
      </c>
      <c r="G180" s="184"/>
      <c r="H180" s="108" t="s">
        <v>311</v>
      </c>
    </row>
    <row r="181" spans="1:14" s="36" customFormat="1" ht="20.25" hidden="1" customHeight="1" x14ac:dyDescent="0.25">
      <c r="A181" s="1014" t="s">
        <v>129</v>
      </c>
      <c r="B181" s="172" t="s">
        <v>342</v>
      </c>
      <c r="C181" s="172" t="s">
        <v>343</v>
      </c>
      <c r="D181" s="178" t="s">
        <v>348</v>
      </c>
      <c r="E181" s="179">
        <v>1900000000</v>
      </c>
      <c r="F181" s="180">
        <v>430958432</v>
      </c>
      <c r="G181" s="181"/>
      <c r="H181" s="108" t="s">
        <v>311</v>
      </c>
    </row>
    <row r="182" spans="1:14" s="36" customFormat="1" ht="20.25" hidden="1" customHeight="1" x14ac:dyDescent="0.25">
      <c r="A182" s="1015"/>
      <c r="B182" s="1012" t="s">
        <v>345</v>
      </c>
      <c r="C182" s="1012" t="s">
        <v>346</v>
      </c>
      <c r="D182" s="182" t="s">
        <v>312</v>
      </c>
      <c r="E182" s="183">
        <v>250000000</v>
      </c>
      <c r="F182" s="183">
        <v>45152966</v>
      </c>
      <c r="G182" s="184"/>
      <c r="H182" s="108" t="s">
        <v>311</v>
      </c>
    </row>
    <row r="183" spans="1:14" s="36" customFormat="1" ht="20.25" hidden="1" customHeight="1" x14ac:dyDescent="0.25">
      <c r="A183" s="1016"/>
      <c r="B183" s="1013"/>
      <c r="C183" s="1013"/>
      <c r="D183" s="182" t="s">
        <v>350</v>
      </c>
      <c r="E183" s="183">
        <v>260000000</v>
      </c>
      <c r="F183" s="183">
        <v>65071000</v>
      </c>
      <c r="G183" s="184"/>
      <c r="H183" s="108" t="s">
        <v>311</v>
      </c>
    </row>
    <row r="184" spans="1:14" s="36" customFormat="1" ht="20.25" hidden="1" customHeight="1" x14ac:dyDescent="0.25">
      <c r="A184" s="1014" t="s">
        <v>130</v>
      </c>
      <c r="B184" s="172" t="s">
        <v>342</v>
      </c>
      <c r="C184" s="172" t="s">
        <v>343</v>
      </c>
      <c r="D184" s="178" t="s">
        <v>348</v>
      </c>
      <c r="E184" s="185">
        <f>+[4]INVERSIÓN!Q11</f>
        <v>1907236000</v>
      </c>
      <c r="F184" s="186">
        <v>822891599</v>
      </c>
      <c r="G184" s="181"/>
      <c r="H184" s="108" t="s">
        <v>311</v>
      </c>
      <c r="N184" s="187"/>
    </row>
    <row r="185" spans="1:14" s="36" customFormat="1" ht="20.25" hidden="1" customHeight="1" x14ac:dyDescent="0.25">
      <c r="A185" s="1015"/>
      <c r="B185" s="1012" t="s">
        <v>345</v>
      </c>
      <c r="C185" s="1012" t="s">
        <v>346</v>
      </c>
      <c r="D185" s="182" t="s">
        <v>312</v>
      </c>
      <c r="E185" s="186">
        <f>+[4]INVERSIÓN!Q29</f>
        <v>250000000</v>
      </c>
      <c r="F185" s="186">
        <v>123516133</v>
      </c>
      <c r="G185" s="184"/>
      <c r="H185" s="108" t="s">
        <v>311</v>
      </c>
    </row>
    <row r="186" spans="1:14" s="36" customFormat="1" ht="20.25" hidden="1" customHeight="1" x14ac:dyDescent="0.25">
      <c r="A186" s="1016"/>
      <c r="B186" s="1013"/>
      <c r="C186" s="1013"/>
      <c r="D186" s="182" t="s">
        <v>350</v>
      </c>
      <c r="E186" s="186">
        <f>+[4]INVERSIÓN!Q23</f>
        <v>252764000</v>
      </c>
      <c r="F186" s="186">
        <v>118647775</v>
      </c>
      <c r="G186" s="184"/>
      <c r="H186" s="108" t="s">
        <v>311</v>
      </c>
    </row>
    <row r="187" spans="1:14" s="36" customFormat="1" ht="20.25" hidden="1" customHeight="1" x14ac:dyDescent="0.25">
      <c r="A187" s="1029" t="s">
        <v>131</v>
      </c>
      <c r="B187" s="188" t="s">
        <v>342</v>
      </c>
      <c r="C187" s="188" t="s">
        <v>343</v>
      </c>
      <c r="D187" s="188" t="s">
        <v>348</v>
      </c>
      <c r="E187" s="180">
        <v>1908587000</v>
      </c>
      <c r="F187" s="180">
        <v>1307435433</v>
      </c>
      <c r="G187" s="189"/>
      <c r="H187" s="108" t="s">
        <v>311</v>
      </c>
    </row>
    <row r="188" spans="1:14" s="36" customFormat="1" ht="20.25" hidden="1" customHeight="1" x14ac:dyDescent="0.25">
      <c r="A188" s="1030"/>
      <c r="B188" s="1032" t="s">
        <v>345</v>
      </c>
      <c r="C188" s="1032" t="s">
        <v>346</v>
      </c>
      <c r="D188" s="190" t="s">
        <v>312</v>
      </c>
      <c r="E188" s="183">
        <v>250000000</v>
      </c>
      <c r="F188" s="183">
        <v>187257133</v>
      </c>
      <c r="G188" s="191"/>
      <c r="H188" s="108" t="s">
        <v>311</v>
      </c>
    </row>
    <row r="189" spans="1:14" s="36" customFormat="1" ht="20.25" hidden="1" customHeight="1" thickBot="1" x14ac:dyDescent="0.3">
      <c r="A189" s="1031"/>
      <c r="B189" s="1033"/>
      <c r="C189" s="1033"/>
      <c r="D189" s="192" t="s">
        <v>350</v>
      </c>
      <c r="E189" s="193">
        <v>251413000</v>
      </c>
      <c r="F189" s="193">
        <v>179830775</v>
      </c>
      <c r="G189" s="194"/>
      <c r="H189" s="108" t="s">
        <v>311</v>
      </c>
    </row>
    <row r="190" spans="1:14" hidden="1" x14ac:dyDescent="0.25"/>
    <row r="191" spans="1:14" ht="20.25" hidden="1" x14ac:dyDescent="0.3">
      <c r="A191" s="1017" t="s">
        <v>180</v>
      </c>
      <c r="B191" s="1018"/>
      <c r="C191" s="1018"/>
      <c r="D191" s="1018"/>
      <c r="E191" s="1018"/>
      <c r="F191" s="1018"/>
      <c r="G191" s="1019"/>
    </row>
    <row r="192" spans="1:14" ht="39" hidden="1" thickBot="1" x14ac:dyDescent="0.3">
      <c r="A192" s="141" t="s">
        <v>50</v>
      </c>
      <c r="B192" s="176" t="s">
        <v>143</v>
      </c>
      <c r="C192" s="176" t="s">
        <v>144</v>
      </c>
      <c r="D192" s="176" t="s">
        <v>176</v>
      </c>
      <c r="E192" s="176" t="s">
        <v>181</v>
      </c>
      <c r="F192" s="176" t="s">
        <v>182</v>
      </c>
      <c r="G192" s="177" t="s">
        <v>179</v>
      </c>
    </row>
    <row r="193" spans="1:14" s="36" customFormat="1" ht="20.25" hidden="1" customHeight="1" x14ac:dyDescent="0.25">
      <c r="A193" s="1014" t="s">
        <v>133</v>
      </c>
      <c r="B193" s="172" t="s">
        <v>342</v>
      </c>
      <c r="C193" s="172" t="s">
        <v>343</v>
      </c>
      <c r="D193" s="178" t="s">
        <v>348</v>
      </c>
      <c r="E193" s="195">
        <v>3710180000</v>
      </c>
      <c r="F193" s="180">
        <v>0</v>
      </c>
      <c r="G193" s="181"/>
      <c r="H193" s="108" t="s">
        <v>311</v>
      </c>
    </row>
    <row r="194" spans="1:14" s="36" customFormat="1" ht="20.25" hidden="1" customHeight="1" x14ac:dyDescent="0.25">
      <c r="A194" s="1015"/>
      <c r="B194" s="1012" t="s">
        <v>345</v>
      </c>
      <c r="C194" s="1012" t="s">
        <v>346</v>
      </c>
      <c r="D194" s="182" t="s">
        <v>312</v>
      </c>
      <c r="E194" s="196">
        <v>390000000</v>
      </c>
      <c r="F194" s="183">
        <v>0</v>
      </c>
      <c r="G194" s="184"/>
      <c r="H194" s="108" t="s">
        <v>311</v>
      </c>
    </row>
    <row r="195" spans="1:14" s="36" customFormat="1" ht="20.25" hidden="1" customHeight="1" x14ac:dyDescent="0.25">
      <c r="A195" s="1016"/>
      <c r="B195" s="1013"/>
      <c r="C195" s="1013"/>
      <c r="D195" s="182" t="s">
        <v>350</v>
      </c>
      <c r="E195" s="196">
        <v>464056000</v>
      </c>
      <c r="F195" s="183">
        <v>0</v>
      </c>
      <c r="G195" s="184"/>
      <c r="H195" s="108" t="s">
        <v>311</v>
      </c>
    </row>
    <row r="196" spans="1:14" s="36" customFormat="1" ht="20.25" hidden="1" customHeight="1" x14ac:dyDescent="0.25">
      <c r="A196" s="1014" t="s">
        <v>134</v>
      </c>
      <c r="B196" s="172" t="s">
        <v>342</v>
      </c>
      <c r="C196" s="172" t="s">
        <v>343</v>
      </c>
      <c r="D196" s="178" t="s">
        <v>348</v>
      </c>
      <c r="E196" s="195">
        <v>3734626000</v>
      </c>
      <c r="F196" s="180">
        <v>0</v>
      </c>
      <c r="G196" s="181"/>
      <c r="H196" s="108" t="s">
        <v>311</v>
      </c>
    </row>
    <row r="197" spans="1:14" s="36" customFormat="1" ht="20.25" hidden="1" customHeight="1" x14ac:dyDescent="0.25">
      <c r="A197" s="1015"/>
      <c r="B197" s="1012" t="s">
        <v>345</v>
      </c>
      <c r="C197" s="1012" t="s">
        <v>346</v>
      </c>
      <c r="D197" s="182" t="s">
        <v>312</v>
      </c>
      <c r="E197" s="196">
        <v>390000000</v>
      </c>
      <c r="F197" s="183">
        <v>0</v>
      </c>
      <c r="G197" s="184"/>
      <c r="H197" s="108" t="s">
        <v>311</v>
      </c>
    </row>
    <row r="198" spans="1:14" s="36" customFormat="1" ht="20.25" hidden="1" customHeight="1" x14ac:dyDescent="0.25">
      <c r="A198" s="1016"/>
      <c r="B198" s="1013"/>
      <c r="C198" s="1013"/>
      <c r="D198" s="182" t="s">
        <v>350</v>
      </c>
      <c r="E198" s="196">
        <v>439610000</v>
      </c>
      <c r="F198" s="183">
        <v>0</v>
      </c>
      <c r="G198" s="184"/>
      <c r="H198" s="108" t="s">
        <v>311</v>
      </c>
    </row>
    <row r="199" spans="1:14" s="36" customFormat="1" ht="20.25" hidden="1" customHeight="1" x14ac:dyDescent="0.25">
      <c r="A199" s="1014" t="s">
        <v>135</v>
      </c>
      <c r="B199" s="172" t="s">
        <v>342</v>
      </c>
      <c r="C199" s="172" t="s">
        <v>343</v>
      </c>
      <c r="D199" s="178" t="s">
        <v>348</v>
      </c>
      <c r="E199" s="195">
        <v>3734626000</v>
      </c>
      <c r="F199" s="180">
        <v>80812869</v>
      </c>
      <c r="G199" s="181"/>
      <c r="H199" s="108" t="s">
        <v>311</v>
      </c>
    </row>
    <row r="200" spans="1:14" s="36" customFormat="1" ht="20.25" hidden="1" customHeight="1" x14ac:dyDescent="0.25">
      <c r="A200" s="1015"/>
      <c r="B200" s="1012" t="s">
        <v>345</v>
      </c>
      <c r="C200" s="1012" t="s">
        <v>346</v>
      </c>
      <c r="D200" s="182" t="s">
        <v>312</v>
      </c>
      <c r="E200" s="196">
        <v>390000000</v>
      </c>
      <c r="F200" s="183">
        <v>12052966</v>
      </c>
      <c r="G200" s="184"/>
      <c r="H200" s="108" t="s">
        <v>311</v>
      </c>
    </row>
    <row r="201" spans="1:14" s="36" customFormat="1" ht="20.25" hidden="1" customHeight="1" x14ac:dyDescent="0.25">
      <c r="A201" s="1016"/>
      <c r="B201" s="1013"/>
      <c r="C201" s="1013"/>
      <c r="D201" s="182" t="s">
        <v>350</v>
      </c>
      <c r="E201" s="196">
        <v>439610000</v>
      </c>
      <c r="F201" s="183">
        <v>12276200</v>
      </c>
      <c r="G201" s="184"/>
      <c r="H201" s="108" t="s">
        <v>311</v>
      </c>
    </row>
    <row r="202" spans="1:14" s="36" customFormat="1" ht="20.25" hidden="1" customHeight="1" x14ac:dyDescent="0.25">
      <c r="A202" s="1014" t="s">
        <v>136</v>
      </c>
      <c r="B202" s="172" t="s">
        <v>342</v>
      </c>
      <c r="C202" s="172" t="s">
        <v>343</v>
      </c>
      <c r="D202" s="178" t="s">
        <v>348</v>
      </c>
      <c r="E202" s="195">
        <v>3336253000</v>
      </c>
      <c r="F202" s="180">
        <v>364481204</v>
      </c>
      <c r="G202" s="181"/>
      <c r="H202" s="108" t="s">
        <v>311</v>
      </c>
    </row>
    <row r="203" spans="1:14" s="36" customFormat="1" ht="20.25" hidden="1" customHeight="1" x14ac:dyDescent="0.25">
      <c r="A203" s="1015"/>
      <c r="B203" s="1012" t="s">
        <v>345</v>
      </c>
      <c r="C203" s="1012" t="s">
        <v>346</v>
      </c>
      <c r="D203" s="182" t="s">
        <v>312</v>
      </c>
      <c r="E203" s="196">
        <v>390000000</v>
      </c>
      <c r="F203" s="183">
        <v>50454733</v>
      </c>
      <c r="G203" s="184"/>
      <c r="H203" s="108" t="s">
        <v>311</v>
      </c>
    </row>
    <row r="204" spans="1:14" s="36" customFormat="1" ht="20.25" hidden="1" customHeight="1" x14ac:dyDescent="0.25">
      <c r="A204" s="1016"/>
      <c r="B204" s="1013"/>
      <c r="C204" s="1013"/>
      <c r="D204" s="182" t="s">
        <v>350</v>
      </c>
      <c r="E204" s="196">
        <v>439610000</v>
      </c>
      <c r="F204" s="183">
        <v>38775533</v>
      </c>
      <c r="G204" s="184"/>
      <c r="H204" s="108" t="s">
        <v>311</v>
      </c>
    </row>
    <row r="205" spans="1:14" s="36" customFormat="1" ht="20.25" hidden="1" customHeight="1" x14ac:dyDescent="0.25">
      <c r="A205" s="1014" t="s">
        <v>137</v>
      </c>
      <c r="B205" s="172" t="s">
        <v>342</v>
      </c>
      <c r="C205" s="172" t="s">
        <v>343</v>
      </c>
      <c r="D205" s="178" t="s">
        <v>348</v>
      </c>
      <c r="E205" s="195">
        <v>3361768000</v>
      </c>
      <c r="F205" s="180">
        <v>678372537</v>
      </c>
      <c r="G205" s="181"/>
      <c r="H205" s="108" t="s">
        <v>311</v>
      </c>
      <c r="N205" s="187"/>
    </row>
    <row r="206" spans="1:14" s="36" customFormat="1" ht="20.25" hidden="1" customHeight="1" x14ac:dyDescent="0.25">
      <c r="A206" s="1015"/>
      <c r="B206" s="1012" t="s">
        <v>345</v>
      </c>
      <c r="C206" s="1012" t="s">
        <v>346</v>
      </c>
      <c r="D206" s="182" t="s">
        <v>312</v>
      </c>
      <c r="E206" s="196">
        <v>387466000</v>
      </c>
      <c r="F206" s="183">
        <v>94890733</v>
      </c>
      <c r="G206" s="184"/>
      <c r="H206" s="108" t="s">
        <v>311</v>
      </c>
    </row>
    <row r="207" spans="1:14" s="36" customFormat="1" ht="20.25" hidden="1" customHeight="1" x14ac:dyDescent="0.25">
      <c r="A207" s="1016"/>
      <c r="B207" s="1013"/>
      <c r="C207" s="1013"/>
      <c r="D207" s="182" t="s">
        <v>350</v>
      </c>
      <c r="E207" s="196">
        <v>416629000</v>
      </c>
      <c r="F207" s="183">
        <v>77767000</v>
      </c>
      <c r="G207" s="184"/>
      <c r="H207" s="108" t="s">
        <v>311</v>
      </c>
    </row>
    <row r="208" spans="1:14" s="36" customFormat="1" ht="20.25" hidden="1" customHeight="1" x14ac:dyDescent="0.25">
      <c r="A208" s="1014" t="s">
        <v>138</v>
      </c>
      <c r="B208" s="250" t="s">
        <v>342</v>
      </c>
      <c r="C208" s="250" t="s">
        <v>343</v>
      </c>
      <c r="D208" s="251" t="s">
        <v>348</v>
      </c>
      <c r="E208" s="257">
        <v>3361768000</v>
      </c>
      <c r="F208" s="252">
        <v>1002721537</v>
      </c>
      <c r="G208" s="253"/>
      <c r="H208" s="108" t="s">
        <v>311</v>
      </c>
    </row>
    <row r="209" spans="1:8" s="36" customFormat="1" ht="20.25" hidden="1" customHeight="1" x14ac:dyDescent="0.25">
      <c r="A209" s="1015"/>
      <c r="B209" s="1012" t="s">
        <v>345</v>
      </c>
      <c r="C209" s="1012" t="s">
        <v>346</v>
      </c>
      <c r="D209" s="254" t="s">
        <v>312</v>
      </c>
      <c r="E209" s="258">
        <v>387466000</v>
      </c>
      <c r="F209" s="255">
        <v>114352000</v>
      </c>
      <c r="G209" s="256"/>
      <c r="H209" s="108" t="s">
        <v>311</v>
      </c>
    </row>
    <row r="210" spans="1:8" s="36" customFormat="1" ht="20.25" hidden="1" customHeight="1" x14ac:dyDescent="0.25">
      <c r="A210" s="1016"/>
      <c r="B210" s="1013"/>
      <c r="C210" s="1013"/>
      <c r="D210" s="254" t="s">
        <v>350</v>
      </c>
      <c r="E210" s="258">
        <v>416629000</v>
      </c>
      <c r="F210" s="255">
        <v>139326733</v>
      </c>
      <c r="G210" s="256"/>
      <c r="H210" s="108" t="s">
        <v>311</v>
      </c>
    </row>
    <row r="211" spans="1:8" s="36" customFormat="1" ht="20.25" hidden="1" customHeight="1" x14ac:dyDescent="0.25">
      <c r="A211" s="1014" t="s">
        <v>126</v>
      </c>
      <c r="B211" s="250" t="s">
        <v>342</v>
      </c>
      <c r="C211" s="250" t="s">
        <v>343</v>
      </c>
      <c r="D211" s="251" t="s">
        <v>348</v>
      </c>
      <c r="E211" s="257">
        <v>3361768000</v>
      </c>
      <c r="F211" s="252">
        <v>1338258637</v>
      </c>
      <c r="G211" s="253"/>
      <c r="H211" s="108" t="s">
        <v>311</v>
      </c>
    </row>
    <row r="212" spans="1:8" s="36" customFormat="1" ht="20.25" hidden="1" customHeight="1" x14ac:dyDescent="0.25">
      <c r="A212" s="1015"/>
      <c r="B212" s="1012" t="s">
        <v>345</v>
      </c>
      <c r="C212" s="1012" t="s">
        <v>346</v>
      </c>
      <c r="D212" s="254" t="s">
        <v>312</v>
      </c>
      <c r="E212" s="258">
        <v>387466000</v>
      </c>
      <c r="F212" s="255">
        <v>183762733</v>
      </c>
      <c r="G212" s="256"/>
      <c r="H212" s="108" t="s">
        <v>311</v>
      </c>
    </row>
    <row r="213" spans="1:8" s="36" customFormat="1" ht="20.25" hidden="1" customHeight="1" x14ac:dyDescent="0.25">
      <c r="A213" s="1016"/>
      <c r="B213" s="1013"/>
      <c r="C213" s="1013"/>
      <c r="D213" s="254" t="s">
        <v>350</v>
      </c>
      <c r="E213" s="258">
        <v>416629000</v>
      </c>
      <c r="F213" s="255">
        <v>154759600</v>
      </c>
      <c r="G213" s="256"/>
      <c r="H213" s="108" t="s">
        <v>311</v>
      </c>
    </row>
    <row r="214" spans="1:8" s="36" customFormat="1" ht="20.25" hidden="1" customHeight="1" x14ac:dyDescent="0.25">
      <c r="A214" s="1014" t="s">
        <v>127</v>
      </c>
      <c r="B214" s="250" t="s">
        <v>342</v>
      </c>
      <c r="C214" s="250" t="s">
        <v>343</v>
      </c>
      <c r="D214" s="251" t="s">
        <v>348</v>
      </c>
      <c r="E214" s="257">
        <v>4150941000</v>
      </c>
      <c r="F214" s="252">
        <v>1763243412</v>
      </c>
      <c r="G214" s="253"/>
      <c r="H214" s="108" t="s">
        <v>311</v>
      </c>
    </row>
    <row r="215" spans="1:8" s="36" customFormat="1" ht="20.25" hidden="1" customHeight="1" x14ac:dyDescent="0.25">
      <c r="A215" s="1015"/>
      <c r="B215" s="1012" t="s">
        <v>345</v>
      </c>
      <c r="C215" s="1012" t="s">
        <v>346</v>
      </c>
      <c r="D215" s="254" t="s">
        <v>312</v>
      </c>
      <c r="E215" s="258">
        <v>387466000</v>
      </c>
      <c r="F215" s="255">
        <v>228198733</v>
      </c>
      <c r="G215" s="256"/>
      <c r="H215" s="108" t="s">
        <v>311</v>
      </c>
    </row>
    <row r="216" spans="1:8" s="36" customFormat="1" ht="20.25" hidden="1" customHeight="1" x14ac:dyDescent="0.25">
      <c r="A216" s="1016"/>
      <c r="B216" s="1013"/>
      <c r="C216" s="1013"/>
      <c r="D216" s="254" t="s">
        <v>350</v>
      </c>
      <c r="E216" s="258">
        <v>439629000</v>
      </c>
      <c r="F216" s="255">
        <v>195052600</v>
      </c>
      <c r="G216" s="256"/>
      <c r="H216" s="108" t="s">
        <v>311</v>
      </c>
    </row>
    <row r="217" spans="1:8" s="36" customFormat="1" ht="20.25" hidden="1" customHeight="1" x14ac:dyDescent="0.25">
      <c r="A217" s="1014" t="s">
        <v>128</v>
      </c>
      <c r="B217" s="250" t="s">
        <v>342</v>
      </c>
      <c r="C217" s="250" t="s">
        <v>343</v>
      </c>
      <c r="D217" s="251" t="s">
        <v>348</v>
      </c>
      <c r="E217" s="257">
        <v>4047083963</v>
      </c>
      <c r="F217" s="252">
        <v>2135008871</v>
      </c>
      <c r="G217" s="253"/>
      <c r="H217" s="108"/>
    </row>
    <row r="218" spans="1:8" s="36" customFormat="1" ht="20.25" hidden="1" customHeight="1" x14ac:dyDescent="0.25">
      <c r="A218" s="1015"/>
      <c r="B218" s="1012" t="s">
        <v>345</v>
      </c>
      <c r="C218" s="1012" t="s">
        <v>346</v>
      </c>
      <c r="D218" s="254" t="s">
        <v>312</v>
      </c>
      <c r="E218" s="258">
        <v>483639037</v>
      </c>
      <c r="F218" s="255">
        <v>272634733</v>
      </c>
      <c r="G218" s="256"/>
      <c r="H218" s="108"/>
    </row>
    <row r="219" spans="1:8" s="36" customFormat="1" ht="20.25" hidden="1" customHeight="1" x14ac:dyDescent="0.25">
      <c r="A219" s="1016"/>
      <c r="B219" s="1013"/>
      <c r="C219" s="1013"/>
      <c r="D219" s="254" t="s">
        <v>350</v>
      </c>
      <c r="E219" s="258">
        <v>447313000</v>
      </c>
      <c r="F219" s="255">
        <v>231907600</v>
      </c>
      <c r="G219" s="256"/>
      <c r="H219" s="108"/>
    </row>
    <row r="220" spans="1:8" s="36" customFormat="1" ht="20.25" hidden="1" customHeight="1" x14ac:dyDescent="0.25">
      <c r="A220" s="1014" t="s">
        <v>129</v>
      </c>
      <c r="B220" s="250" t="s">
        <v>342</v>
      </c>
      <c r="C220" s="250" t="s">
        <v>343</v>
      </c>
      <c r="D220" s="251" t="s">
        <v>348</v>
      </c>
      <c r="E220" s="257">
        <f>+[6]INVERSIÓN!BD11</f>
        <v>4047083963</v>
      </c>
      <c r="F220" s="252">
        <f>+[6]INVERSIÓN!BE12</f>
        <v>2498635720</v>
      </c>
      <c r="G220" s="253"/>
      <c r="H220" s="108" t="s">
        <v>311</v>
      </c>
    </row>
    <row r="221" spans="1:8" s="36" customFormat="1" ht="20.25" hidden="1" customHeight="1" x14ac:dyDescent="0.25">
      <c r="A221" s="1015"/>
      <c r="B221" s="1012" t="s">
        <v>345</v>
      </c>
      <c r="C221" s="1012" t="s">
        <v>346</v>
      </c>
      <c r="D221" s="254" t="s">
        <v>312</v>
      </c>
      <c r="E221" s="258">
        <f>+[6]INVERSIÓN!BD32</f>
        <v>483639037</v>
      </c>
      <c r="F221" s="255">
        <f>+[6]INVERSIÓN!BE33</f>
        <v>317070733</v>
      </c>
      <c r="G221" s="256"/>
      <c r="H221" s="108" t="s">
        <v>311</v>
      </c>
    </row>
    <row r="222" spans="1:8" s="36" customFormat="1" ht="20.25" hidden="1" customHeight="1" x14ac:dyDescent="0.25">
      <c r="A222" s="1016"/>
      <c r="B222" s="1013"/>
      <c r="C222" s="1013"/>
      <c r="D222" s="254" t="s">
        <v>350</v>
      </c>
      <c r="E222" s="258">
        <f>+[6]INVERSIÓN!BD25</f>
        <v>447313000</v>
      </c>
      <c r="F222" s="255">
        <f>+[6]INVERSIÓN!BE26</f>
        <v>262459600</v>
      </c>
      <c r="G222" s="256"/>
      <c r="H222" s="108" t="s">
        <v>311</v>
      </c>
    </row>
    <row r="223" spans="1:8" s="36" customFormat="1" ht="20.25" hidden="1" customHeight="1" x14ac:dyDescent="0.25">
      <c r="A223" s="1014" t="s">
        <v>130</v>
      </c>
      <c r="B223" s="250" t="s">
        <v>342</v>
      </c>
      <c r="C223" s="250" t="s">
        <v>343</v>
      </c>
      <c r="D223" s="251" t="s">
        <v>348</v>
      </c>
      <c r="E223" s="257">
        <v>4047083963</v>
      </c>
      <c r="F223" s="252">
        <v>2826673053</v>
      </c>
      <c r="G223" s="253"/>
      <c r="H223" s="108" t="s">
        <v>311</v>
      </c>
    </row>
    <row r="224" spans="1:8" s="36" customFormat="1" ht="20.25" hidden="1" customHeight="1" x14ac:dyDescent="0.25">
      <c r="A224" s="1015"/>
      <c r="B224" s="1012" t="s">
        <v>345</v>
      </c>
      <c r="C224" s="1012" t="s">
        <v>346</v>
      </c>
      <c r="D224" s="254" t="s">
        <v>312</v>
      </c>
      <c r="E224" s="258">
        <v>483639037</v>
      </c>
      <c r="F224" s="255">
        <v>359366733</v>
      </c>
      <c r="G224" s="256"/>
      <c r="H224" s="108" t="s">
        <v>311</v>
      </c>
    </row>
    <row r="225" spans="1:8" s="36" customFormat="1" ht="20.25" hidden="1" customHeight="1" x14ac:dyDescent="0.25">
      <c r="A225" s="1016"/>
      <c r="B225" s="1013"/>
      <c r="C225" s="1013"/>
      <c r="D225" s="254" t="s">
        <v>350</v>
      </c>
      <c r="E225" s="258">
        <v>447313000</v>
      </c>
      <c r="F225" s="255">
        <v>292017800</v>
      </c>
      <c r="G225" s="256"/>
      <c r="H225" s="108" t="s">
        <v>311</v>
      </c>
    </row>
    <row r="226" spans="1:8" s="36" customFormat="1" ht="20.25" hidden="1" customHeight="1" x14ac:dyDescent="0.25">
      <c r="A226" s="1014" t="s">
        <v>131</v>
      </c>
      <c r="B226" s="250" t="s">
        <v>342</v>
      </c>
      <c r="C226" s="250" t="s">
        <v>343</v>
      </c>
      <c r="D226" s="251" t="s">
        <v>348</v>
      </c>
      <c r="E226" s="257">
        <v>3946845100</v>
      </c>
      <c r="F226" s="252">
        <v>3256605235</v>
      </c>
      <c r="G226" s="253"/>
      <c r="H226" s="108" t="s">
        <v>311</v>
      </c>
    </row>
    <row r="227" spans="1:8" s="36" customFormat="1" ht="20.25" hidden="1" customHeight="1" x14ac:dyDescent="0.25">
      <c r="A227" s="1015"/>
      <c r="B227" s="1012" t="s">
        <v>345</v>
      </c>
      <c r="C227" s="1012" t="s">
        <v>346</v>
      </c>
      <c r="D227" s="254" t="s">
        <v>312</v>
      </c>
      <c r="E227" s="258">
        <v>483639037</v>
      </c>
      <c r="F227" s="255">
        <v>427291966</v>
      </c>
      <c r="G227" s="256"/>
      <c r="H227" s="108" t="s">
        <v>311</v>
      </c>
    </row>
    <row r="228" spans="1:8" s="36" customFormat="1" ht="20.25" hidden="1" customHeight="1" x14ac:dyDescent="0.25">
      <c r="A228" s="1016"/>
      <c r="B228" s="1013"/>
      <c r="C228" s="1013"/>
      <c r="D228" s="254" t="s">
        <v>350</v>
      </c>
      <c r="E228" s="258">
        <v>447313000</v>
      </c>
      <c r="F228" s="255">
        <v>363545385</v>
      </c>
      <c r="G228" s="256"/>
      <c r="H228" s="108" t="s">
        <v>311</v>
      </c>
    </row>
    <row r="229" spans="1:8" ht="15.75" thickBot="1" x14ac:dyDescent="0.3">
      <c r="A229" s="197"/>
      <c r="G229" s="36"/>
    </row>
    <row r="230" spans="1:8" ht="20.25" x14ac:dyDescent="0.3">
      <c r="A230" s="1017" t="s">
        <v>313</v>
      </c>
      <c r="B230" s="1018"/>
      <c r="C230" s="1018"/>
      <c r="D230" s="1018"/>
      <c r="E230" s="1018"/>
      <c r="F230" s="1018"/>
      <c r="G230" s="1019"/>
    </row>
    <row r="231" spans="1:8" ht="39" thickBot="1" x14ac:dyDescent="0.3">
      <c r="A231" s="141" t="s">
        <v>62</v>
      </c>
      <c r="B231" s="176" t="s">
        <v>143</v>
      </c>
      <c r="C231" s="176" t="s">
        <v>144</v>
      </c>
      <c r="D231" s="176" t="s">
        <v>176</v>
      </c>
      <c r="E231" s="176" t="s">
        <v>314</v>
      </c>
      <c r="F231" s="176" t="s">
        <v>315</v>
      </c>
      <c r="G231" s="177" t="s">
        <v>179</v>
      </c>
    </row>
    <row r="232" spans="1:8" ht="16.5" customHeight="1" x14ac:dyDescent="0.25">
      <c r="A232" s="1024" t="s">
        <v>133</v>
      </c>
      <c r="B232" s="599" t="s">
        <v>342</v>
      </c>
      <c r="C232" s="599" t="s">
        <v>343</v>
      </c>
      <c r="D232" s="600" t="s">
        <v>348</v>
      </c>
      <c r="E232" s="601">
        <v>4954580000</v>
      </c>
      <c r="F232" s="186">
        <v>0</v>
      </c>
      <c r="G232" s="602"/>
    </row>
    <row r="233" spans="1:8" ht="16.5" customHeight="1" x14ac:dyDescent="0.25">
      <c r="A233" s="1025"/>
      <c r="B233" s="1027" t="s">
        <v>345</v>
      </c>
      <c r="C233" s="1027" t="s">
        <v>346</v>
      </c>
      <c r="D233" s="600" t="s">
        <v>312</v>
      </c>
      <c r="E233" s="601">
        <v>376030000</v>
      </c>
      <c r="F233" s="186">
        <v>0</v>
      </c>
      <c r="G233" s="602"/>
    </row>
    <row r="234" spans="1:8" ht="16.5" customHeight="1" x14ac:dyDescent="0.25">
      <c r="A234" s="1026"/>
      <c r="B234" s="1028"/>
      <c r="C234" s="1028"/>
      <c r="D234" s="600" t="s">
        <v>350</v>
      </c>
      <c r="E234" s="601">
        <v>934892000</v>
      </c>
      <c r="F234" s="186">
        <v>0</v>
      </c>
      <c r="G234" s="602"/>
    </row>
    <row r="235" spans="1:8" ht="16.5" customHeight="1" x14ac:dyDescent="0.25">
      <c r="A235" s="1024" t="s">
        <v>134</v>
      </c>
      <c r="B235" s="599" t="s">
        <v>342</v>
      </c>
      <c r="C235" s="599" t="s">
        <v>343</v>
      </c>
      <c r="D235" s="600" t="s">
        <v>348</v>
      </c>
      <c r="E235" s="601">
        <v>4954580000</v>
      </c>
      <c r="F235" s="186">
        <v>51687467</v>
      </c>
      <c r="G235" s="602"/>
    </row>
    <row r="236" spans="1:8" ht="16.5" customHeight="1" x14ac:dyDescent="0.25">
      <c r="A236" s="1025"/>
      <c r="B236" s="1027" t="s">
        <v>345</v>
      </c>
      <c r="C236" s="1027" t="s">
        <v>346</v>
      </c>
      <c r="D236" s="600" t="s">
        <v>312</v>
      </c>
      <c r="E236" s="601">
        <v>376030000</v>
      </c>
      <c r="F236" s="186">
        <v>5394100</v>
      </c>
      <c r="G236" s="602"/>
    </row>
    <row r="237" spans="1:8" ht="16.5" customHeight="1" x14ac:dyDescent="0.25">
      <c r="A237" s="1026"/>
      <c r="B237" s="1028"/>
      <c r="C237" s="1028"/>
      <c r="D237" s="600" t="s">
        <v>350</v>
      </c>
      <c r="E237" s="601">
        <v>934892000</v>
      </c>
      <c r="F237" s="186">
        <v>4644934</v>
      </c>
      <c r="G237" s="602"/>
    </row>
    <row r="238" spans="1:8" ht="16.5" customHeight="1" x14ac:dyDescent="0.25">
      <c r="A238" s="1024" t="s">
        <v>135</v>
      </c>
      <c r="B238" s="599" t="s">
        <v>342</v>
      </c>
      <c r="C238" s="599" t="s">
        <v>343</v>
      </c>
      <c r="D238" s="600" t="s">
        <v>348</v>
      </c>
      <c r="E238" s="601">
        <f>+INVERSIÓN!CH11</f>
        <v>4954580000</v>
      </c>
      <c r="F238" s="186">
        <f>+INVERSIÓN!CI12</f>
        <v>525588170</v>
      </c>
      <c r="G238" s="602"/>
    </row>
    <row r="239" spans="1:8" ht="16.5" customHeight="1" x14ac:dyDescent="0.25">
      <c r="A239" s="1025"/>
      <c r="B239" s="1027" t="s">
        <v>345</v>
      </c>
      <c r="C239" s="1027" t="s">
        <v>346</v>
      </c>
      <c r="D239" s="600" t="s">
        <v>312</v>
      </c>
      <c r="E239" s="601">
        <f>+INVERSIÓN!CH32</f>
        <v>376030000</v>
      </c>
      <c r="F239" s="186">
        <f>+INVERSIÓN!CI33</f>
        <v>43999433</v>
      </c>
      <c r="G239" s="602"/>
    </row>
    <row r="240" spans="1:8" ht="16.5" customHeight="1" x14ac:dyDescent="0.25">
      <c r="A240" s="1026"/>
      <c r="B240" s="1028"/>
      <c r="C240" s="1028"/>
      <c r="D240" s="600" t="s">
        <v>350</v>
      </c>
      <c r="E240" s="601">
        <f>+INVERSIÓN!CH25</f>
        <v>934892000</v>
      </c>
      <c r="F240" s="186">
        <f>+INVERSIÓN!CI26</f>
        <v>87490491</v>
      </c>
      <c r="G240" s="602"/>
    </row>
    <row r="241" spans="1:7" ht="16.5" hidden="1" customHeight="1" x14ac:dyDescent="0.25">
      <c r="A241" s="144" t="s">
        <v>136</v>
      </c>
      <c r="B241" s="156"/>
      <c r="C241" s="156"/>
      <c r="D241" s="156"/>
      <c r="E241" s="156"/>
      <c r="F241" s="156"/>
      <c r="G241" s="157"/>
    </row>
    <row r="242" spans="1:7" ht="16.5" hidden="1" customHeight="1" x14ac:dyDescent="0.25">
      <c r="A242" s="144" t="s">
        <v>137</v>
      </c>
      <c r="B242" s="156"/>
      <c r="C242" s="156"/>
      <c r="D242" s="156"/>
      <c r="E242" s="156"/>
      <c r="F242" s="156"/>
      <c r="G242" s="157"/>
    </row>
    <row r="243" spans="1:7" ht="16.5" hidden="1" customHeight="1" x14ac:dyDescent="0.25">
      <c r="A243" s="144" t="s">
        <v>138</v>
      </c>
      <c r="B243" s="156"/>
      <c r="C243" s="156"/>
      <c r="D243" s="156"/>
      <c r="E243" s="156"/>
      <c r="F243" s="156"/>
      <c r="G243" s="157"/>
    </row>
    <row r="244" spans="1:7" hidden="1" x14ac:dyDescent="0.25">
      <c r="A244" s="198" t="s">
        <v>126</v>
      </c>
      <c r="B244" s="199"/>
      <c r="C244" s="199"/>
      <c r="D244" s="199"/>
      <c r="E244" s="199"/>
      <c r="F244" s="199"/>
      <c r="G244" s="200"/>
    </row>
    <row r="245" spans="1:7" hidden="1" x14ac:dyDescent="0.25">
      <c r="A245" s="144" t="s">
        <v>127</v>
      </c>
      <c r="B245" s="156"/>
      <c r="C245" s="156"/>
      <c r="D245" s="156"/>
      <c r="E245" s="156"/>
      <c r="F245" s="156"/>
      <c r="G245" s="157"/>
    </row>
    <row r="246" spans="1:7" hidden="1" x14ac:dyDescent="0.25">
      <c r="A246" s="144" t="s">
        <v>128</v>
      </c>
      <c r="B246" s="156"/>
      <c r="C246" s="156"/>
      <c r="D246" s="156"/>
      <c r="E246" s="156"/>
      <c r="F246" s="156"/>
      <c r="G246" s="157"/>
    </row>
    <row r="247" spans="1:7" hidden="1" x14ac:dyDescent="0.25">
      <c r="A247" s="144" t="s">
        <v>129</v>
      </c>
      <c r="B247" s="156"/>
      <c r="C247" s="156"/>
      <c r="D247" s="156"/>
      <c r="E247" s="156"/>
      <c r="F247" s="156"/>
      <c r="G247" s="157"/>
    </row>
    <row r="248" spans="1:7" hidden="1" x14ac:dyDescent="0.25">
      <c r="A248" s="144" t="s">
        <v>130</v>
      </c>
      <c r="B248" s="156"/>
      <c r="C248" s="156"/>
      <c r="D248" s="156"/>
      <c r="E248" s="156"/>
      <c r="F248" s="156"/>
      <c r="G248" s="157"/>
    </row>
    <row r="249" spans="1:7" ht="15.75" hidden="1" thickBot="1" x14ac:dyDescent="0.3">
      <c r="A249" s="150" t="s">
        <v>131</v>
      </c>
      <c r="B249" s="158"/>
      <c r="C249" s="158"/>
      <c r="D249" s="158"/>
      <c r="E249" s="158"/>
      <c r="F249" s="158"/>
      <c r="G249" s="175"/>
    </row>
    <row r="250" spans="1:7" ht="15.75" hidden="1" thickBot="1" x14ac:dyDescent="0.3">
      <c r="A250" s="197"/>
      <c r="G250" s="201"/>
    </row>
    <row r="251" spans="1:7" ht="30.75" hidden="1" customHeight="1" x14ac:dyDescent="0.3">
      <c r="A251" s="1017" t="s">
        <v>183</v>
      </c>
      <c r="B251" s="1018"/>
      <c r="C251" s="1018"/>
      <c r="D251" s="1018"/>
      <c r="E251" s="1018"/>
      <c r="F251" s="1018"/>
      <c r="G251" s="1019"/>
    </row>
    <row r="252" spans="1:7" ht="39" hidden="1" thickBot="1" x14ac:dyDescent="0.3">
      <c r="A252" s="141" t="s">
        <v>63</v>
      </c>
      <c r="B252" s="176" t="s">
        <v>143</v>
      </c>
      <c r="C252" s="176" t="s">
        <v>144</v>
      </c>
      <c r="D252" s="176" t="s">
        <v>176</v>
      </c>
      <c r="E252" s="176" t="s">
        <v>184</v>
      </c>
      <c r="F252" s="176" t="s">
        <v>185</v>
      </c>
      <c r="G252" s="177" t="s">
        <v>179</v>
      </c>
    </row>
    <row r="253" spans="1:7" ht="16.5" hidden="1" customHeight="1" x14ac:dyDescent="0.25">
      <c r="A253" s="144" t="s">
        <v>133</v>
      </c>
      <c r="B253" s="156"/>
      <c r="C253" s="156"/>
      <c r="D253" s="156"/>
      <c r="E253" s="156"/>
      <c r="F253" s="156"/>
      <c r="G253" s="157"/>
    </row>
    <row r="254" spans="1:7" ht="16.5" hidden="1" customHeight="1" x14ac:dyDescent="0.25">
      <c r="A254" s="144" t="s">
        <v>134</v>
      </c>
      <c r="B254" s="156"/>
      <c r="C254" s="156"/>
      <c r="D254" s="156"/>
      <c r="E254" s="156"/>
      <c r="F254" s="156"/>
      <c r="G254" s="157"/>
    </row>
    <row r="255" spans="1:7" ht="16.5" hidden="1" customHeight="1" x14ac:dyDescent="0.25">
      <c r="A255" s="144" t="s">
        <v>135</v>
      </c>
      <c r="B255" s="156"/>
      <c r="C255" s="156"/>
      <c r="D255" s="156"/>
      <c r="E255" s="156"/>
      <c r="F255" s="156"/>
      <c r="G255" s="157"/>
    </row>
    <row r="256" spans="1:7" ht="16.5" hidden="1" customHeight="1" x14ac:dyDescent="0.25">
      <c r="A256" s="144" t="s">
        <v>136</v>
      </c>
      <c r="B256" s="156"/>
      <c r="C256" s="156"/>
      <c r="D256" s="156"/>
      <c r="E256" s="156"/>
      <c r="F256" s="156"/>
      <c r="G256" s="157"/>
    </row>
    <row r="257" spans="1:7" ht="16.5" hidden="1" customHeight="1" x14ac:dyDescent="0.25">
      <c r="A257" s="144" t="s">
        <v>137</v>
      </c>
      <c r="B257" s="156"/>
      <c r="C257" s="156"/>
      <c r="D257" s="156"/>
      <c r="E257" s="156"/>
      <c r="F257" s="156"/>
      <c r="G257" s="157"/>
    </row>
    <row r="258" spans="1:7" ht="16.5" hidden="1" customHeight="1" x14ac:dyDescent="0.25">
      <c r="A258" s="144" t="s">
        <v>138</v>
      </c>
      <c r="B258" s="156"/>
      <c r="C258" s="156"/>
      <c r="D258" s="156"/>
      <c r="E258" s="156"/>
      <c r="F258" s="156"/>
      <c r="G258" s="157"/>
    </row>
    <row r="259" spans="1:7" hidden="1" x14ac:dyDescent="0.25">
      <c r="A259" s="198" t="s">
        <v>126</v>
      </c>
      <c r="B259" s="199"/>
      <c r="C259" s="199"/>
      <c r="D259" s="199"/>
      <c r="E259" s="199"/>
      <c r="F259" s="199"/>
      <c r="G259" s="200"/>
    </row>
    <row r="260" spans="1:7" hidden="1" x14ac:dyDescent="0.25">
      <c r="A260" s="144" t="s">
        <v>127</v>
      </c>
      <c r="B260" s="156"/>
      <c r="C260" s="156"/>
      <c r="D260" s="156"/>
      <c r="E260" s="156"/>
      <c r="F260" s="156"/>
      <c r="G260" s="157"/>
    </row>
    <row r="261" spans="1:7" hidden="1" x14ac:dyDescent="0.25">
      <c r="A261" s="144" t="s">
        <v>128</v>
      </c>
      <c r="B261" s="156"/>
      <c r="C261" s="156"/>
      <c r="D261" s="156"/>
      <c r="E261" s="156"/>
      <c r="F261" s="156"/>
      <c r="G261" s="157"/>
    </row>
    <row r="262" spans="1:7" hidden="1" x14ac:dyDescent="0.25">
      <c r="A262" s="144" t="s">
        <v>129</v>
      </c>
      <c r="B262" s="156"/>
      <c r="C262" s="156"/>
      <c r="D262" s="156"/>
      <c r="E262" s="156"/>
      <c r="F262" s="156"/>
      <c r="G262" s="157"/>
    </row>
    <row r="263" spans="1:7" hidden="1" x14ac:dyDescent="0.25">
      <c r="A263" s="144" t="s">
        <v>130</v>
      </c>
      <c r="B263" s="156"/>
      <c r="C263" s="156"/>
      <c r="D263" s="156"/>
      <c r="E263" s="156"/>
      <c r="F263" s="156"/>
      <c r="G263" s="157"/>
    </row>
    <row r="264" spans="1:7" ht="15.75" hidden="1" thickBot="1" x14ac:dyDescent="0.3">
      <c r="A264" s="150" t="s">
        <v>131</v>
      </c>
      <c r="B264" s="158"/>
      <c r="C264" s="158"/>
      <c r="D264" s="158"/>
      <c r="E264" s="158"/>
      <c r="F264" s="158"/>
      <c r="G264" s="175"/>
    </row>
    <row r="265" spans="1:7" ht="15.75" hidden="1" thickBot="1" x14ac:dyDescent="0.3">
      <c r="A265" s="197"/>
      <c r="G265" s="201"/>
    </row>
    <row r="266" spans="1:7" ht="20.25" hidden="1" x14ac:dyDescent="0.3">
      <c r="A266" s="1017" t="s">
        <v>186</v>
      </c>
      <c r="B266" s="1018"/>
      <c r="C266" s="1018"/>
      <c r="D266" s="1018"/>
      <c r="E266" s="1018"/>
      <c r="F266" s="1018"/>
      <c r="G266" s="1019"/>
    </row>
    <row r="267" spans="1:7" ht="39" hidden="1" thickBot="1" x14ac:dyDescent="0.3">
      <c r="A267" s="141" t="s">
        <v>64</v>
      </c>
      <c r="B267" s="176" t="s">
        <v>143</v>
      </c>
      <c r="C267" s="176" t="s">
        <v>144</v>
      </c>
      <c r="D267" s="176" t="s">
        <v>176</v>
      </c>
      <c r="E267" s="176" t="s">
        <v>187</v>
      </c>
      <c r="F267" s="176" t="s">
        <v>188</v>
      </c>
      <c r="G267" s="177" t="s">
        <v>179</v>
      </c>
    </row>
    <row r="268" spans="1:7" ht="16.5" hidden="1" customHeight="1" x14ac:dyDescent="0.25">
      <c r="A268" s="144" t="s">
        <v>133</v>
      </c>
      <c r="B268" s="156"/>
      <c r="C268" s="156"/>
      <c r="D268" s="156"/>
      <c r="E268" s="156"/>
      <c r="F268" s="156"/>
      <c r="G268" s="157"/>
    </row>
    <row r="269" spans="1:7" ht="16.5" hidden="1" customHeight="1" x14ac:dyDescent="0.25">
      <c r="A269" s="144" t="s">
        <v>134</v>
      </c>
      <c r="B269" s="156"/>
      <c r="C269" s="156"/>
      <c r="D269" s="156"/>
      <c r="E269" s="156"/>
      <c r="F269" s="156"/>
      <c r="G269" s="157"/>
    </row>
    <row r="270" spans="1:7" ht="16.5" hidden="1" customHeight="1" x14ac:dyDescent="0.25">
      <c r="A270" s="144" t="s">
        <v>135</v>
      </c>
      <c r="B270" s="156"/>
      <c r="C270" s="156"/>
      <c r="D270" s="156"/>
      <c r="E270" s="156"/>
      <c r="F270" s="156"/>
      <c r="G270" s="157"/>
    </row>
    <row r="271" spans="1:7" ht="16.5" hidden="1" customHeight="1" x14ac:dyDescent="0.25">
      <c r="A271" s="144" t="s">
        <v>136</v>
      </c>
      <c r="B271" s="156"/>
      <c r="C271" s="156"/>
      <c r="D271" s="156"/>
      <c r="E271" s="156"/>
      <c r="F271" s="156"/>
      <c r="G271" s="157"/>
    </row>
    <row r="272" spans="1:7" ht="16.5" hidden="1" customHeight="1" x14ac:dyDescent="0.25">
      <c r="A272" s="144" t="s">
        <v>137</v>
      </c>
      <c r="B272" s="156"/>
      <c r="C272" s="156"/>
      <c r="D272" s="156"/>
      <c r="E272" s="156"/>
      <c r="F272" s="156"/>
      <c r="G272" s="157"/>
    </row>
    <row r="273" spans="1:13" ht="16.5" hidden="1" customHeight="1" x14ac:dyDescent="0.25">
      <c r="A273" s="144" t="s">
        <v>138</v>
      </c>
      <c r="B273" s="156"/>
      <c r="C273" s="156"/>
      <c r="D273" s="156"/>
      <c r="E273" s="156"/>
      <c r="F273" s="156"/>
      <c r="G273" s="157"/>
    </row>
    <row r="274" spans="1:13" hidden="1" x14ac:dyDescent="0.25">
      <c r="A274" s="198" t="s">
        <v>126</v>
      </c>
      <c r="B274" s="199"/>
      <c r="C274" s="199"/>
      <c r="D274" s="199"/>
      <c r="E274" s="199"/>
      <c r="F274" s="199"/>
      <c r="G274" s="200"/>
    </row>
    <row r="275" spans="1:13" hidden="1" x14ac:dyDescent="0.25">
      <c r="A275" s="144" t="s">
        <v>127</v>
      </c>
      <c r="B275" s="156"/>
      <c r="C275" s="156"/>
      <c r="D275" s="156"/>
      <c r="E275" s="156"/>
      <c r="F275" s="156"/>
      <c r="G275" s="157"/>
    </row>
    <row r="276" spans="1:13" hidden="1" x14ac:dyDescent="0.25">
      <c r="A276" s="144" t="s">
        <v>128</v>
      </c>
      <c r="B276" s="156"/>
      <c r="C276" s="156"/>
      <c r="D276" s="156"/>
      <c r="E276" s="156"/>
      <c r="F276" s="156"/>
      <c r="G276" s="157"/>
    </row>
    <row r="277" spans="1:13" hidden="1" x14ac:dyDescent="0.25">
      <c r="A277" s="144" t="s">
        <v>129</v>
      </c>
      <c r="B277" s="156"/>
      <c r="C277" s="156"/>
      <c r="D277" s="156"/>
      <c r="E277" s="156"/>
      <c r="F277" s="156"/>
      <c r="G277" s="157"/>
    </row>
    <row r="278" spans="1:13" hidden="1" x14ac:dyDescent="0.25">
      <c r="A278" s="144" t="s">
        <v>130</v>
      </c>
      <c r="B278" s="156"/>
      <c r="C278" s="156"/>
      <c r="D278" s="156"/>
      <c r="E278" s="156"/>
      <c r="F278" s="156"/>
      <c r="G278" s="157"/>
    </row>
    <row r="279" spans="1:13" ht="15.75" hidden="1" thickBot="1" x14ac:dyDescent="0.3">
      <c r="A279" s="150" t="s">
        <v>131</v>
      </c>
      <c r="B279" s="158"/>
      <c r="C279" s="158"/>
      <c r="D279" s="158"/>
      <c r="E279" s="158"/>
      <c r="F279" s="158"/>
      <c r="G279" s="175"/>
    </row>
    <row r="280" spans="1:13" x14ac:dyDescent="0.25">
      <c r="K280" s="109"/>
    </row>
    <row r="281" spans="1:13" ht="24.75" hidden="1" customHeight="1" x14ac:dyDescent="0.3">
      <c r="A281" s="1017" t="s">
        <v>189</v>
      </c>
      <c r="B281" s="1018"/>
      <c r="C281" s="1018"/>
      <c r="D281" s="1018"/>
      <c r="E281" s="1018"/>
      <c r="F281" s="1018"/>
      <c r="G281" s="1018"/>
      <c r="H281" s="1019"/>
      <c r="K281" s="115"/>
    </row>
    <row r="282" spans="1:13" ht="46.5" hidden="1" customHeight="1" x14ac:dyDescent="0.25">
      <c r="A282" s="141" t="s">
        <v>49</v>
      </c>
      <c r="B282" s="142" t="s">
        <v>190</v>
      </c>
      <c r="C282" s="202" t="s">
        <v>146</v>
      </c>
      <c r="D282" s="202" t="s">
        <v>147</v>
      </c>
      <c r="E282" s="202" t="s">
        <v>191</v>
      </c>
      <c r="F282" s="202" t="s">
        <v>192</v>
      </c>
      <c r="G282" s="202" t="s">
        <v>193</v>
      </c>
      <c r="H282" s="143" t="s">
        <v>179</v>
      </c>
    </row>
    <row r="283" spans="1:13" hidden="1" x14ac:dyDescent="0.25">
      <c r="A283" s="144" t="s">
        <v>126</v>
      </c>
      <c r="B283" s="156" t="s">
        <v>316</v>
      </c>
      <c r="C283" s="156" t="s">
        <v>317</v>
      </c>
      <c r="D283" s="203">
        <v>100</v>
      </c>
      <c r="E283" s="35">
        <v>12.5</v>
      </c>
      <c r="F283" s="35">
        <v>1.42</v>
      </c>
      <c r="G283" s="204">
        <f>F283/E283</f>
        <v>0.11359999999999999</v>
      </c>
      <c r="H283" s="157" t="s">
        <v>352</v>
      </c>
      <c r="I283" s="107" t="s">
        <v>311</v>
      </c>
      <c r="M283" s="109"/>
    </row>
    <row r="284" spans="1:13" hidden="1" x14ac:dyDescent="0.25">
      <c r="A284" s="144" t="s">
        <v>127</v>
      </c>
      <c r="B284" s="156" t="s">
        <v>316</v>
      </c>
      <c r="C284" s="156" t="s">
        <v>317</v>
      </c>
      <c r="D284" s="203">
        <v>100</v>
      </c>
      <c r="E284" s="35">
        <v>12.5</v>
      </c>
      <c r="F284" s="35">
        <v>1.923</v>
      </c>
      <c r="G284" s="204">
        <f>F284/E284</f>
        <v>0.15384</v>
      </c>
      <c r="H284" s="157" t="s">
        <v>352</v>
      </c>
      <c r="I284" s="107" t="s">
        <v>311</v>
      </c>
      <c r="J284" s="117"/>
      <c r="K284" s="109"/>
    </row>
    <row r="285" spans="1:13" hidden="1" x14ac:dyDescent="0.25">
      <c r="A285" s="144" t="s">
        <v>128</v>
      </c>
      <c r="B285" s="156" t="s">
        <v>316</v>
      </c>
      <c r="C285" s="156" t="s">
        <v>317</v>
      </c>
      <c r="D285" s="203">
        <v>100</v>
      </c>
      <c r="E285" s="35">
        <v>12.5</v>
      </c>
      <c r="F285" s="35">
        <v>4.9000000000000004</v>
      </c>
      <c r="G285" s="204">
        <f>F285/E285</f>
        <v>0.39200000000000002</v>
      </c>
      <c r="H285" s="157" t="s">
        <v>352</v>
      </c>
      <c r="I285" s="107" t="s">
        <v>311</v>
      </c>
      <c r="J285" s="111"/>
      <c r="K285" s="109"/>
    </row>
    <row r="286" spans="1:13" hidden="1" x14ac:dyDescent="0.25">
      <c r="A286" s="144" t="s">
        <v>129</v>
      </c>
      <c r="B286" s="156" t="s">
        <v>316</v>
      </c>
      <c r="C286" s="156" t="s">
        <v>317</v>
      </c>
      <c r="D286" s="203">
        <v>100</v>
      </c>
      <c r="E286" s="35">
        <v>12.5</v>
      </c>
      <c r="F286" s="205">
        <v>7.7039999999999997</v>
      </c>
      <c r="G286" s="204">
        <f>F286/E286</f>
        <v>0.61631999999999998</v>
      </c>
      <c r="H286" s="157" t="s">
        <v>352</v>
      </c>
      <c r="I286" s="107" t="s">
        <v>311</v>
      </c>
      <c r="K286" s="117"/>
    </row>
    <row r="287" spans="1:13" hidden="1" x14ac:dyDescent="0.25">
      <c r="A287" s="144" t="s">
        <v>130</v>
      </c>
      <c r="B287" s="156" t="s">
        <v>316</v>
      </c>
      <c r="C287" s="156" t="s">
        <v>317</v>
      </c>
      <c r="D287" s="203">
        <v>100</v>
      </c>
      <c r="E287" s="35">
        <v>12.5</v>
      </c>
      <c r="F287" s="206">
        <v>9.23</v>
      </c>
      <c r="G287" s="207">
        <f>+F287/E287</f>
        <v>0.73840000000000006</v>
      </c>
      <c r="H287" s="157" t="s">
        <v>352</v>
      </c>
      <c r="I287" s="107" t="s">
        <v>311</v>
      </c>
    </row>
    <row r="288" spans="1:13" ht="15.75" hidden="1" thickBot="1" x14ac:dyDescent="0.3">
      <c r="A288" s="150" t="s">
        <v>131</v>
      </c>
      <c r="B288" s="158" t="s">
        <v>316</v>
      </c>
      <c r="C288" s="158" t="s">
        <v>317</v>
      </c>
      <c r="D288" s="208">
        <v>100</v>
      </c>
      <c r="E288" s="168">
        <v>12.5</v>
      </c>
      <c r="F288" s="208">
        <v>11.5</v>
      </c>
      <c r="G288" s="209">
        <f>+F288/E288</f>
        <v>0.92</v>
      </c>
      <c r="H288" s="175" t="s">
        <v>352</v>
      </c>
      <c r="I288" s="107" t="s">
        <v>311</v>
      </c>
    </row>
    <row r="289" spans="1:14" ht="15.75" hidden="1" thickBot="1" x14ac:dyDescent="0.3">
      <c r="I289" s="107" t="s">
        <v>311</v>
      </c>
    </row>
    <row r="290" spans="1:14" ht="25.5" hidden="1" customHeight="1" x14ac:dyDescent="0.25">
      <c r="A290" s="1021" t="s">
        <v>206</v>
      </c>
      <c r="B290" s="1022"/>
      <c r="C290" s="1022"/>
      <c r="D290" s="1022"/>
      <c r="E290" s="1022"/>
      <c r="F290" s="1022"/>
      <c r="G290" s="1022"/>
      <c r="H290" s="1023"/>
      <c r="I290" s="245" t="s">
        <v>311</v>
      </c>
      <c r="J290" s="245"/>
      <c r="K290" s="245"/>
      <c r="L290" s="245"/>
      <c r="M290" s="245"/>
      <c r="N290" s="245"/>
    </row>
    <row r="291" spans="1:14" ht="53.25" hidden="1" customHeight="1" x14ac:dyDescent="0.25">
      <c r="A291" s="141" t="s">
        <v>50</v>
      </c>
      <c r="B291" s="142" t="s">
        <v>190</v>
      </c>
      <c r="C291" s="202" t="s">
        <v>146</v>
      </c>
      <c r="D291" s="202" t="s">
        <v>156</v>
      </c>
      <c r="E291" s="202" t="s">
        <v>208</v>
      </c>
      <c r="F291" s="202" t="s">
        <v>209</v>
      </c>
      <c r="G291" s="202" t="s">
        <v>210</v>
      </c>
      <c r="H291" s="143" t="s">
        <v>179</v>
      </c>
      <c r="I291" s="245" t="s">
        <v>311</v>
      </c>
      <c r="J291" s="245"/>
      <c r="K291" s="245"/>
      <c r="L291" s="245"/>
      <c r="M291" s="245"/>
      <c r="N291" s="245"/>
    </row>
    <row r="292" spans="1:14" ht="16.5" hidden="1" customHeight="1" x14ac:dyDescent="0.25">
      <c r="A292" s="144" t="s">
        <v>133</v>
      </c>
      <c r="B292" s="156" t="s">
        <v>316</v>
      </c>
      <c r="C292" s="156" t="s">
        <v>317</v>
      </c>
      <c r="D292" s="203">
        <v>100</v>
      </c>
      <c r="E292" s="35">
        <v>25</v>
      </c>
      <c r="F292" s="35">
        <v>0</v>
      </c>
      <c r="G292" s="207">
        <f>F292/E292</f>
        <v>0</v>
      </c>
      <c r="H292" s="157" t="s">
        <v>353</v>
      </c>
      <c r="I292" s="245" t="s">
        <v>311</v>
      </c>
      <c r="J292" s="245"/>
      <c r="K292" s="245"/>
      <c r="L292" s="245"/>
      <c r="M292" s="245"/>
      <c r="N292" s="245"/>
    </row>
    <row r="293" spans="1:14" ht="16.5" hidden="1" customHeight="1" x14ac:dyDescent="0.25">
      <c r="A293" s="144" t="s">
        <v>134</v>
      </c>
      <c r="B293" s="156" t="s">
        <v>316</v>
      </c>
      <c r="C293" s="156" t="s">
        <v>317</v>
      </c>
      <c r="D293" s="203">
        <v>100</v>
      </c>
      <c r="E293" s="35">
        <v>25</v>
      </c>
      <c r="F293" s="35">
        <v>2.9</v>
      </c>
      <c r="G293" s="207">
        <f>+F293/E293</f>
        <v>0.11599999999999999</v>
      </c>
      <c r="H293" s="157" t="s">
        <v>353</v>
      </c>
      <c r="I293" s="245" t="s">
        <v>311</v>
      </c>
      <c r="J293" s="292"/>
      <c r="K293" s="245"/>
      <c r="L293" s="245"/>
      <c r="M293" s="245"/>
      <c r="N293" s="245"/>
    </row>
    <row r="294" spans="1:14" ht="16.5" hidden="1" customHeight="1" x14ac:dyDescent="0.25">
      <c r="A294" s="144" t="s">
        <v>135</v>
      </c>
      <c r="B294" s="156" t="s">
        <v>316</v>
      </c>
      <c r="C294" s="156" t="s">
        <v>317</v>
      </c>
      <c r="D294" s="203">
        <v>100</v>
      </c>
      <c r="E294" s="35">
        <v>25</v>
      </c>
      <c r="F294" s="35">
        <v>4.2</v>
      </c>
      <c r="G294" s="207">
        <f>+F294/E294</f>
        <v>0.16800000000000001</v>
      </c>
      <c r="H294" s="157" t="s">
        <v>353</v>
      </c>
      <c r="I294" s="245" t="s">
        <v>311</v>
      </c>
      <c r="J294" s="293"/>
      <c r="K294" s="294"/>
      <c r="L294" s="245"/>
      <c r="M294" s="245"/>
      <c r="N294" s="245"/>
    </row>
    <row r="295" spans="1:14" ht="16.5" hidden="1" customHeight="1" x14ac:dyDescent="0.25">
      <c r="A295" s="221" t="s">
        <v>136</v>
      </c>
      <c r="B295" s="232" t="s">
        <v>316</v>
      </c>
      <c r="C295" s="232" t="s">
        <v>317</v>
      </c>
      <c r="D295" s="233">
        <v>100</v>
      </c>
      <c r="E295" s="17">
        <v>25</v>
      </c>
      <c r="F295" s="17">
        <v>7.4</v>
      </c>
      <c r="G295" s="207">
        <f>+F295/E295</f>
        <v>0.29600000000000004</v>
      </c>
      <c r="H295" s="234" t="s">
        <v>353</v>
      </c>
      <c r="I295" s="245" t="s">
        <v>311</v>
      </c>
      <c r="J295" s="245"/>
      <c r="K295" s="245"/>
      <c r="L295" s="245"/>
      <c r="M295" s="245"/>
      <c r="N295" s="245"/>
    </row>
    <row r="296" spans="1:14" s="1" customFormat="1" ht="16.5" hidden="1" customHeight="1" x14ac:dyDescent="0.25">
      <c r="A296" s="221" t="s">
        <v>137</v>
      </c>
      <c r="B296" s="232" t="s">
        <v>316</v>
      </c>
      <c r="C296" s="232" t="s">
        <v>317</v>
      </c>
      <c r="D296" s="233">
        <v>100</v>
      </c>
      <c r="E296" s="17">
        <v>25</v>
      </c>
      <c r="F296" s="17">
        <v>11.3</v>
      </c>
      <c r="G296" s="207">
        <f>+F296/E296</f>
        <v>0.45200000000000001</v>
      </c>
      <c r="H296" s="234" t="s">
        <v>353</v>
      </c>
      <c r="I296" s="265" t="s">
        <v>311</v>
      </c>
      <c r="J296" s="265"/>
      <c r="K296" s="295">
        <v>25</v>
      </c>
      <c r="L296" s="296">
        <v>1</v>
      </c>
      <c r="M296" s="265"/>
      <c r="N296" s="265"/>
    </row>
    <row r="297" spans="1:14" s="243" customFormat="1" ht="16.5" hidden="1" customHeight="1" x14ac:dyDescent="0.25">
      <c r="A297" s="260" t="s">
        <v>138</v>
      </c>
      <c r="B297" s="262" t="s">
        <v>316</v>
      </c>
      <c r="C297" s="262" t="s">
        <v>317</v>
      </c>
      <c r="D297" s="263">
        <v>100</v>
      </c>
      <c r="E297" s="244">
        <v>25</v>
      </c>
      <c r="F297" s="244">
        <v>14.54</v>
      </c>
      <c r="G297" s="259">
        <f>+F297/E297</f>
        <v>0.58160000000000001</v>
      </c>
      <c r="H297" s="264" t="s">
        <v>353</v>
      </c>
      <c r="I297" s="265" t="s">
        <v>311</v>
      </c>
      <c r="J297" s="265"/>
      <c r="K297" s="297">
        <f>+(L297*K296)/L296</f>
        <v>4.3980808493262558</v>
      </c>
      <c r="L297" s="294">
        <f>+AVERAGE(INVERSIÓN!ET15,INVERSIÓN!ET29,INVERSIÓN!ET36)</f>
        <v>0.17592323397305024</v>
      </c>
      <c r="M297" s="265"/>
      <c r="N297" s="265"/>
    </row>
    <row r="298" spans="1:14" hidden="1" x14ac:dyDescent="0.25">
      <c r="A298" s="260" t="s">
        <v>126</v>
      </c>
      <c r="B298" s="262" t="s">
        <v>316</v>
      </c>
      <c r="C298" s="262" t="s">
        <v>317</v>
      </c>
      <c r="D298" s="263">
        <v>100</v>
      </c>
      <c r="E298" s="244">
        <v>25</v>
      </c>
      <c r="F298" s="244">
        <v>16.920000000000002</v>
      </c>
      <c r="G298" s="259">
        <v>0.58160000000000001</v>
      </c>
      <c r="H298" s="264" t="s">
        <v>353</v>
      </c>
      <c r="I298" s="245" t="s">
        <v>311</v>
      </c>
      <c r="J298" s="245"/>
      <c r="K298" s="245"/>
      <c r="L298" s="294"/>
      <c r="M298" s="245"/>
      <c r="N298" s="245"/>
    </row>
    <row r="299" spans="1:14" hidden="1" x14ac:dyDescent="0.25">
      <c r="A299" s="260" t="s">
        <v>127</v>
      </c>
      <c r="B299" s="262" t="s">
        <v>316</v>
      </c>
      <c r="C299" s="262" t="s">
        <v>317</v>
      </c>
      <c r="D299" s="263">
        <v>100</v>
      </c>
      <c r="E299" s="244">
        <v>25</v>
      </c>
      <c r="F299" s="244">
        <v>17.95</v>
      </c>
      <c r="G299" s="259">
        <f>+F299/E299</f>
        <v>0.71799999999999997</v>
      </c>
      <c r="H299" s="264" t="s">
        <v>353</v>
      </c>
      <c r="I299" s="245" t="s">
        <v>311</v>
      </c>
      <c r="J299" s="245"/>
      <c r="K299" s="245"/>
      <c r="L299" s="245"/>
      <c r="M299" s="245"/>
      <c r="N299" s="245"/>
    </row>
    <row r="300" spans="1:14" hidden="1" x14ac:dyDescent="0.25">
      <c r="A300" s="260" t="s">
        <v>128</v>
      </c>
      <c r="B300" s="262" t="s">
        <v>316</v>
      </c>
      <c r="C300" s="262" t="s">
        <v>317</v>
      </c>
      <c r="D300" s="263">
        <v>100</v>
      </c>
      <c r="E300" s="244">
        <v>25</v>
      </c>
      <c r="F300" s="244">
        <v>19.05</v>
      </c>
      <c r="G300" s="259">
        <f>+F300/E300</f>
        <v>0.76200000000000001</v>
      </c>
      <c r="H300" s="264" t="s">
        <v>353</v>
      </c>
      <c r="I300" s="245" t="s">
        <v>311</v>
      </c>
      <c r="J300" s="245"/>
      <c r="K300" s="245"/>
      <c r="L300" s="245"/>
      <c r="M300" s="245"/>
      <c r="N300" s="245"/>
    </row>
    <row r="301" spans="1:14" hidden="1" x14ac:dyDescent="0.25">
      <c r="A301" s="260" t="s">
        <v>129</v>
      </c>
      <c r="B301" s="262" t="s">
        <v>316</v>
      </c>
      <c r="C301" s="262" t="s">
        <v>317</v>
      </c>
      <c r="D301" s="263">
        <v>100</v>
      </c>
      <c r="E301" s="244">
        <v>25</v>
      </c>
      <c r="F301" s="244">
        <v>21.07</v>
      </c>
      <c r="G301" s="259">
        <f>+F301/E301</f>
        <v>0.84279999999999999</v>
      </c>
      <c r="H301" s="264" t="s">
        <v>353</v>
      </c>
      <c r="I301" s="245" t="s">
        <v>311</v>
      </c>
      <c r="J301" s="245"/>
      <c r="K301" s="245"/>
      <c r="L301" s="245"/>
      <c r="M301" s="245"/>
      <c r="N301" s="245"/>
    </row>
    <row r="302" spans="1:14" s="243" customFormat="1" hidden="1" x14ac:dyDescent="0.25">
      <c r="A302" s="260" t="s">
        <v>130</v>
      </c>
      <c r="B302" s="262" t="s">
        <v>316</v>
      </c>
      <c r="C302" s="262" t="s">
        <v>317</v>
      </c>
      <c r="D302" s="263">
        <v>100</v>
      </c>
      <c r="E302" s="244">
        <v>25</v>
      </c>
      <c r="F302" s="244">
        <v>23.19</v>
      </c>
      <c r="G302" s="259">
        <f>+F302/E302</f>
        <v>0.92760000000000009</v>
      </c>
      <c r="H302" s="264" t="s">
        <v>353</v>
      </c>
      <c r="I302" s="265" t="s">
        <v>311</v>
      </c>
      <c r="J302" s="265"/>
      <c r="K302" s="265"/>
      <c r="L302" s="265"/>
      <c r="M302" s="265"/>
      <c r="N302" s="265"/>
    </row>
    <row r="303" spans="1:14" s="243" customFormat="1" ht="15.75" hidden="1" thickBot="1" x14ac:dyDescent="0.3">
      <c r="A303" s="276" t="s">
        <v>131</v>
      </c>
      <c r="B303" s="277" t="s">
        <v>316</v>
      </c>
      <c r="C303" s="277" t="s">
        <v>317</v>
      </c>
      <c r="D303" s="278">
        <v>100</v>
      </c>
      <c r="E303" s="279">
        <v>25</v>
      </c>
      <c r="F303" s="278">
        <v>25.08</v>
      </c>
      <c r="G303" s="209">
        <f>+F303/E303</f>
        <v>1.0031999999999999</v>
      </c>
      <c r="H303" s="280" t="s">
        <v>353</v>
      </c>
      <c r="I303" s="265" t="s">
        <v>311</v>
      </c>
      <c r="J303" s="265"/>
      <c r="K303" s="265"/>
      <c r="L303" s="265"/>
      <c r="M303" s="265"/>
      <c r="N303" s="265"/>
    </row>
    <row r="304" spans="1:14" ht="15.75" thickBot="1" x14ac:dyDescent="0.3">
      <c r="I304" s="265" t="s">
        <v>311</v>
      </c>
      <c r="J304" s="245"/>
      <c r="K304" s="245"/>
      <c r="L304" s="245"/>
      <c r="M304" s="245"/>
      <c r="N304" s="245"/>
    </row>
    <row r="305" spans="1:14" ht="20.25" x14ac:dyDescent="0.3">
      <c r="A305" s="1017" t="s">
        <v>194</v>
      </c>
      <c r="B305" s="1018"/>
      <c r="C305" s="1018"/>
      <c r="D305" s="1018"/>
      <c r="E305" s="1018"/>
      <c r="F305" s="1018"/>
      <c r="G305" s="1018"/>
      <c r="H305" s="1019"/>
      <c r="I305" s="265" t="s">
        <v>311</v>
      </c>
      <c r="J305" s="245"/>
      <c r="K305" s="245"/>
      <c r="L305" s="245"/>
      <c r="M305" s="245"/>
      <c r="N305" s="245"/>
    </row>
    <row r="306" spans="1:14" ht="54.75" customHeight="1" x14ac:dyDescent="0.25">
      <c r="A306" s="141" t="s">
        <v>62</v>
      </c>
      <c r="B306" s="142" t="s">
        <v>190</v>
      </c>
      <c r="C306" s="202" t="s">
        <v>146</v>
      </c>
      <c r="D306" s="202" t="s">
        <v>161</v>
      </c>
      <c r="E306" s="202" t="s">
        <v>195</v>
      </c>
      <c r="F306" s="202" t="s">
        <v>196</v>
      </c>
      <c r="G306" s="202" t="s">
        <v>197</v>
      </c>
      <c r="H306" s="143" t="s">
        <v>179</v>
      </c>
      <c r="I306" s="265" t="s">
        <v>311</v>
      </c>
      <c r="J306" s="245"/>
      <c r="K306" s="245"/>
      <c r="L306" s="245"/>
      <c r="M306" s="245"/>
      <c r="N306" s="245"/>
    </row>
    <row r="307" spans="1:14" ht="16.5" customHeight="1" x14ac:dyDescent="0.25">
      <c r="A307" s="260" t="s">
        <v>133</v>
      </c>
      <c r="B307" s="262" t="s">
        <v>316</v>
      </c>
      <c r="C307" s="262" t="s">
        <v>317</v>
      </c>
      <c r="D307" s="263">
        <v>100</v>
      </c>
      <c r="E307" s="244">
        <v>25</v>
      </c>
      <c r="F307" s="244">
        <v>1.1599999999999999</v>
      </c>
      <c r="G307" s="259">
        <f>F307/E307</f>
        <v>4.6399999999999997E-2</v>
      </c>
      <c r="H307" s="264" t="s">
        <v>353</v>
      </c>
      <c r="I307" s="265" t="s">
        <v>311</v>
      </c>
      <c r="J307" s="245"/>
      <c r="K307" s="245"/>
      <c r="L307" s="245"/>
      <c r="M307" s="245"/>
      <c r="N307" s="245"/>
    </row>
    <row r="308" spans="1:14" ht="16.5" customHeight="1" x14ac:dyDescent="0.25">
      <c r="A308" s="260" t="s">
        <v>134</v>
      </c>
      <c r="B308" s="262" t="s">
        <v>316</v>
      </c>
      <c r="C308" s="262" t="s">
        <v>317</v>
      </c>
      <c r="D308" s="263">
        <v>100</v>
      </c>
      <c r="E308" s="244">
        <v>25</v>
      </c>
      <c r="F308" s="244">
        <v>2.19</v>
      </c>
      <c r="G308" s="259">
        <f>F308/E308</f>
        <v>8.7599999999999997E-2</v>
      </c>
      <c r="H308" s="264" t="s">
        <v>353</v>
      </c>
      <c r="I308" s="265" t="s">
        <v>311</v>
      </c>
      <c r="J308" s="245"/>
      <c r="K308" s="245"/>
      <c r="L308" s="245"/>
      <c r="M308" s="245"/>
      <c r="N308" s="245"/>
    </row>
    <row r="309" spans="1:14" ht="16.5" customHeight="1" x14ac:dyDescent="0.25">
      <c r="A309" s="260" t="s">
        <v>135</v>
      </c>
      <c r="B309" s="262" t="s">
        <v>316</v>
      </c>
      <c r="C309" s="262" t="s">
        <v>317</v>
      </c>
      <c r="D309" s="263">
        <v>100</v>
      </c>
      <c r="E309" s="244">
        <v>25</v>
      </c>
      <c r="F309" s="598">
        <v>4.4000000000000004</v>
      </c>
      <c r="G309" s="259">
        <f>F309/E309</f>
        <v>0.17600000000000002</v>
      </c>
      <c r="H309" s="264" t="s">
        <v>353</v>
      </c>
      <c r="I309" s="265" t="s">
        <v>311</v>
      </c>
      <c r="J309" s="245"/>
      <c r="K309" s="245"/>
      <c r="L309" s="245"/>
      <c r="M309" s="245"/>
      <c r="N309" s="245"/>
    </row>
    <row r="310" spans="1:14" ht="16.5" hidden="1" customHeight="1" x14ac:dyDescent="0.25">
      <c r="A310" s="144" t="s">
        <v>136</v>
      </c>
      <c r="B310" s="156"/>
      <c r="C310" s="156"/>
      <c r="D310" s="156"/>
      <c r="E310" s="156"/>
      <c r="F310" s="156"/>
      <c r="G310" s="156" t="e">
        <f t="shared" ref="G310:G318" si="13">F310/E310</f>
        <v>#DIV/0!</v>
      </c>
      <c r="H310" s="157"/>
      <c r="I310" s="273"/>
      <c r="J310" s="273"/>
      <c r="K310" s="273"/>
      <c r="L310" s="273"/>
      <c r="M310" s="273"/>
      <c r="N310" s="273"/>
    </row>
    <row r="311" spans="1:14" ht="16.5" hidden="1" customHeight="1" x14ac:dyDescent="0.25">
      <c r="A311" s="144" t="s">
        <v>137</v>
      </c>
      <c r="B311" s="156"/>
      <c r="C311" s="156"/>
      <c r="D311" s="156"/>
      <c r="E311" s="156"/>
      <c r="F311" s="156"/>
      <c r="G311" s="156" t="e">
        <f t="shared" si="13"/>
        <v>#DIV/0!</v>
      </c>
      <c r="H311" s="157"/>
      <c r="I311" s="273"/>
      <c r="J311" s="273"/>
      <c r="K311" s="273"/>
      <c r="L311" s="273"/>
      <c r="M311" s="273"/>
      <c r="N311" s="273"/>
    </row>
    <row r="312" spans="1:14" ht="16.5" hidden="1" customHeight="1" x14ac:dyDescent="0.25">
      <c r="A312" s="144" t="s">
        <v>138</v>
      </c>
      <c r="B312" s="156"/>
      <c r="C312" s="156"/>
      <c r="D312" s="156"/>
      <c r="E312" s="156"/>
      <c r="F312" s="156"/>
      <c r="G312" s="156" t="e">
        <f t="shared" si="13"/>
        <v>#DIV/0!</v>
      </c>
      <c r="H312" s="157"/>
      <c r="I312" s="273"/>
      <c r="J312" s="273"/>
      <c r="K312" s="273"/>
      <c r="L312" s="273"/>
      <c r="M312" s="273"/>
      <c r="N312" s="273"/>
    </row>
    <row r="313" spans="1:14" hidden="1" x14ac:dyDescent="0.25">
      <c r="A313" s="144" t="s">
        <v>126</v>
      </c>
      <c r="B313" s="156"/>
      <c r="C313" s="156"/>
      <c r="D313" s="156"/>
      <c r="E313" s="156"/>
      <c r="F313" s="156"/>
      <c r="G313" s="156" t="e">
        <f t="shared" si="13"/>
        <v>#DIV/0!</v>
      </c>
      <c r="H313" s="157"/>
      <c r="I313" s="273"/>
      <c r="J313" s="273"/>
      <c r="K313" s="273"/>
      <c r="L313" s="273"/>
      <c r="M313" s="273"/>
      <c r="N313" s="273"/>
    </row>
    <row r="314" spans="1:14" hidden="1" x14ac:dyDescent="0.25">
      <c r="A314" s="144" t="s">
        <v>127</v>
      </c>
      <c r="B314" s="156"/>
      <c r="C314" s="156"/>
      <c r="D314" s="156"/>
      <c r="E314" s="156"/>
      <c r="F314" s="156"/>
      <c r="G314" s="156" t="e">
        <f t="shared" si="13"/>
        <v>#DIV/0!</v>
      </c>
      <c r="H314" s="157"/>
      <c r="I314" s="273"/>
      <c r="J314" s="273"/>
      <c r="K314" s="273"/>
      <c r="L314" s="273"/>
      <c r="M314" s="273"/>
      <c r="N314" s="273"/>
    </row>
    <row r="315" spans="1:14" hidden="1" x14ac:dyDescent="0.25">
      <c r="A315" s="144" t="s">
        <v>128</v>
      </c>
      <c r="B315" s="156"/>
      <c r="C315" s="156"/>
      <c r="D315" s="156"/>
      <c r="E315" s="156"/>
      <c r="F315" s="156"/>
      <c r="G315" s="156" t="e">
        <f t="shared" si="13"/>
        <v>#DIV/0!</v>
      </c>
      <c r="H315" s="157"/>
      <c r="I315" s="273"/>
      <c r="J315" s="273"/>
      <c r="K315" s="273"/>
      <c r="L315" s="273"/>
      <c r="M315" s="273"/>
      <c r="N315" s="273"/>
    </row>
    <row r="316" spans="1:14" hidden="1" x14ac:dyDescent="0.25">
      <c r="A316" s="144" t="s">
        <v>129</v>
      </c>
      <c r="B316" s="156"/>
      <c r="C316" s="156"/>
      <c r="D316" s="156"/>
      <c r="E316" s="156"/>
      <c r="F316" s="156"/>
      <c r="G316" s="156" t="e">
        <f t="shared" si="13"/>
        <v>#DIV/0!</v>
      </c>
      <c r="H316" s="157"/>
      <c r="I316" s="273"/>
      <c r="J316" s="273"/>
      <c r="K316" s="273"/>
      <c r="L316" s="273"/>
      <c r="M316" s="273"/>
      <c r="N316" s="273"/>
    </row>
    <row r="317" spans="1:14" hidden="1" x14ac:dyDescent="0.25">
      <c r="A317" s="144" t="s">
        <v>130</v>
      </c>
      <c r="B317" s="156"/>
      <c r="C317" s="156"/>
      <c r="D317" s="156"/>
      <c r="E317" s="156"/>
      <c r="F317" s="156"/>
      <c r="G317" s="156" t="e">
        <f t="shared" si="13"/>
        <v>#DIV/0!</v>
      </c>
      <c r="H317" s="157"/>
      <c r="I317" s="273"/>
      <c r="J317" s="273"/>
      <c r="K317" s="273"/>
      <c r="L317" s="273"/>
      <c r="M317" s="273"/>
      <c r="N317" s="273"/>
    </row>
    <row r="318" spans="1:14" ht="15.75" hidden="1" thickBot="1" x14ac:dyDescent="0.3">
      <c r="A318" s="150" t="s">
        <v>131</v>
      </c>
      <c r="B318" s="158"/>
      <c r="C318" s="158"/>
      <c r="D318" s="158"/>
      <c r="E318" s="158"/>
      <c r="F318" s="158"/>
      <c r="G318" s="158" t="e">
        <f t="shared" si="13"/>
        <v>#DIV/0!</v>
      </c>
      <c r="H318" s="175"/>
      <c r="I318" s="273"/>
      <c r="J318" s="273"/>
      <c r="K318" s="273"/>
      <c r="L318" s="273"/>
      <c r="M318" s="273"/>
      <c r="N318" s="273"/>
    </row>
    <row r="319" spans="1:14" ht="15.75" hidden="1" thickBot="1" x14ac:dyDescent="0.3">
      <c r="I319" s="273"/>
      <c r="J319" s="273"/>
      <c r="K319" s="273"/>
      <c r="L319" s="273"/>
      <c r="M319" s="273"/>
      <c r="N319" s="273"/>
    </row>
    <row r="320" spans="1:14" ht="20.25" hidden="1" x14ac:dyDescent="0.3">
      <c r="A320" s="1017" t="s">
        <v>198</v>
      </c>
      <c r="B320" s="1018"/>
      <c r="C320" s="1018"/>
      <c r="D320" s="1018"/>
      <c r="E320" s="1018"/>
      <c r="F320" s="1018"/>
      <c r="G320" s="1018"/>
      <c r="H320" s="1019"/>
      <c r="I320" s="273"/>
      <c r="J320" s="273"/>
      <c r="K320" s="273"/>
      <c r="L320" s="273"/>
      <c r="M320" s="273"/>
      <c r="N320" s="273"/>
    </row>
    <row r="321" spans="1:14" ht="52.5" hidden="1" customHeight="1" x14ac:dyDescent="0.25">
      <c r="A321" s="141" t="s">
        <v>63</v>
      </c>
      <c r="B321" s="142" t="s">
        <v>190</v>
      </c>
      <c r="C321" s="202" t="s">
        <v>146</v>
      </c>
      <c r="D321" s="202" t="s">
        <v>166</v>
      </c>
      <c r="E321" s="202" t="s">
        <v>199</v>
      </c>
      <c r="F321" s="202" t="s">
        <v>200</v>
      </c>
      <c r="G321" s="202" t="s">
        <v>201</v>
      </c>
      <c r="H321" s="143" t="s">
        <v>179</v>
      </c>
      <c r="I321" s="273"/>
      <c r="J321" s="273"/>
      <c r="K321" s="273"/>
      <c r="L321" s="273"/>
      <c r="M321" s="273"/>
      <c r="N321" s="273"/>
    </row>
    <row r="322" spans="1:14" ht="16.5" hidden="1" customHeight="1" x14ac:dyDescent="0.25">
      <c r="A322" s="144" t="s">
        <v>133</v>
      </c>
      <c r="B322" s="156"/>
      <c r="C322" s="156"/>
      <c r="D322" s="156"/>
      <c r="E322" s="156"/>
      <c r="F322" s="156"/>
      <c r="G322" s="156" t="e">
        <f>F322/E322</f>
        <v>#DIV/0!</v>
      </c>
      <c r="H322" s="157"/>
      <c r="I322" s="273"/>
      <c r="J322" s="273"/>
      <c r="K322" s="273"/>
      <c r="L322" s="273"/>
      <c r="M322" s="273"/>
      <c r="N322" s="273"/>
    </row>
    <row r="323" spans="1:14" ht="16.5" hidden="1" customHeight="1" x14ac:dyDescent="0.25">
      <c r="A323" s="144" t="s">
        <v>134</v>
      </c>
      <c r="B323" s="156"/>
      <c r="C323" s="156"/>
      <c r="D323" s="156"/>
      <c r="E323" s="156"/>
      <c r="F323" s="156"/>
      <c r="G323" s="156" t="e">
        <f t="shared" ref="G323:G333" si="14">F323/E323</f>
        <v>#DIV/0!</v>
      </c>
      <c r="H323" s="157"/>
      <c r="I323" s="273"/>
      <c r="J323" s="273"/>
      <c r="K323" s="273"/>
      <c r="L323" s="273"/>
      <c r="M323" s="273"/>
      <c r="N323" s="273"/>
    </row>
    <row r="324" spans="1:14" ht="16.5" hidden="1" customHeight="1" x14ac:dyDescent="0.25">
      <c r="A324" s="144" t="s">
        <v>135</v>
      </c>
      <c r="B324" s="156"/>
      <c r="C324" s="156"/>
      <c r="D324" s="156"/>
      <c r="E324" s="156"/>
      <c r="F324" s="156"/>
      <c r="G324" s="156" t="e">
        <f t="shared" si="14"/>
        <v>#DIV/0!</v>
      </c>
      <c r="H324" s="157"/>
      <c r="I324" s="273"/>
      <c r="J324" s="273"/>
      <c r="K324" s="273"/>
      <c r="L324" s="273"/>
      <c r="M324" s="273"/>
      <c r="N324" s="273"/>
    </row>
    <row r="325" spans="1:14" ht="16.5" hidden="1" customHeight="1" x14ac:dyDescent="0.25">
      <c r="A325" s="144" t="s">
        <v>136</v>
      </c>
      <c r="B325" s="156"/>
      <c r="C325" s="156"/>
      <c r="D325" s="156"/>
      <c r="E325" s="156"/>
      <c r="F325" s="156"/>
      <c r="G325" s="156" t="e">
        <f t="shared" si="14"/>
        <v>#DIV/0!</v>
      </c>
      <c r="H325" s="157"/>
      <c r="I325" s="273"/>
      <c r="J325" s="273"/>
      <c r="K325" s="273"/>
      <c r="L325" s="273"/>
      <c r="M325" s="273"/>
      <c r="N325" s="273"/>
    </row>
    <row r="326" spans="1:14" ht="16.5" hidden="1" customHeight="1" x14ac:dyDescent="0.25">
      <c r="A326" s="144" t="s">
        <v>137</v>
      </c>
      <c r="B326" s="156"/>
      <c r="C326" s="156"/>
      <c r="D326" s="156"/>
      <c r="E326" s="156"/>
      <c r="F326" s="156"/>
      <c r="G326" s="156" t="e">
        <f t="shared" si="14"/>
        <v>#DIV/0!</v>
      </c>
      <c r="H326" s="157"/>
      <c r="I326" s="273"/>
      <c r="J326" s="273"/>
      <c r="K326" s="273"/>
      <c r="L326" s="273"/>
      <c r="M326" s="273"/>
      <c r="N326" s="273"/>
    </row>
    <row r="327" spans="1:14" ht="16.5" hidden="1" customHeight="1" x14ac:dyDescent="0.25">
      <c r="A327" s="144" t="s">
        <v>138</v>
      </c>
      <c r="B327" s="156"/>
      <c r="C327" s="156"/>
      <c r="D327" s="156"/>
      <c r="E327" s="156"/>
      <c r="F327" s="156"/>
      <c r="G327" s="156" t="e">
        <f t="shared" si="14"/>
        <v>#DIV/0!</v>
      </c>
      <c r="H327" s="157"/>
      <c r="I327" s="273"/>
      <c r="J327" s="273"/>
      <c r="K327" s="273"/>
      <c r="L327" s="273"/>
      <c r="M327" s="273"/>
      <c r="N327" s="273"/>
    </row>
    <row r="328" spans="1:14" hidden="1" x14ac:dyDescent="0.25">
      <c r="A328" s="144" t="s">
        <v>126</v>
      </c>
      <c r="B328" s="156"/>
      <c r="C328" s="156"/>
      <c r="D328" s="156"/>
      <c r="E328" s="156"/>
      <c r="F328" s="156"/>
      <c r="G328" s="156" t="e">
        <f t="shared" si="14"/>
        <v>#DIV/0!</v>
      </c>
      <c r="H328" s="157"/>
      <c r="I328" s="273"/>
      <c r="J328" s="273"/>
      <c r="K328" s="273"/>
      <c r="L328" s="273"/>
      <c r="M328" s="273"/>
      <c r="N328" s="273"/>
    </row>
    <row r="329" spans="1:14" hidden="1" x14ac:dyDescent="0.25">
      <c r="A329" s="144" t="s">
        <v>127</v>
      </c>
      <c r="B329" s="156"/>
      <c r="C329" s="156"/>
      <c r="D329" s="156"/>
      <c r="E329" s="156"/>
      <c r="F329" s="156"/>
      <c r="G329" s="156" t="e">
        <f t="shared" si="14"/>
        <v>#DIV/0!</v>
      </c>
      <c r="H329" s="157"/>
      <c r="I329" s="273"/>
      <c r="J329" s="273"/>
      <c r="K329" s="273"/>
      <c r="L329" s="273"/>
      <c r="M329" s="273"/>
      <c r="N329" s="273"/>
    </row>
    <row r="330" spans="1:14" hidden="1" x14ac:dyDescent="0.25">
      <c r="A330" s="144" t="s">
        <v>128</v>
      </c>
      <c r="B330" s="156"/>
      <c r="C330" s="156"/>
      <c r="D330" s="156"/>
      <c r="E330" s="156"/>
      <c r="F330" s="156"/>
      <c r="G330" s="156" t="e">
        <f t="shared" si="14"/>
        <v>#DIV/0!</v>
      </c>
      <c r="H330" s="157"/>
      <c r="I330" s="273"/>
      <c r="J330" s="273"/>
      <c r="K330" s="273"/>
      <c r="L330" s="273"/>
      <c r="M330" s="273"/>
      <c r="N330" s="273"/>
    </row>
    <row r="331" spans="1:14" hidden="1" x14ac:dyDescent="0.25">
      <c r="A331" s="144" t="s">
        <v>129</v>
      </c>
      <c r="B331" s="156"/>
      <c r="C331" s="156"/>
      <c r="D331" s="156"/>
      <c r="E331" s="156"/>
      <c r="F331" s="156"/>
      <c r="G331" s="156" t="e">
        <f t="shared" si="14"/>
        <v>#DIV/0!</v>
      </c>
      <c r="H331" s="157"/>
      <c r="I331" s="273"/>
      <c r="J331" s="273"/>
      <c r="K331" s="273"/>
      <c r="L331" s="273"/>
      <c r="M331" s="273"/>
      <c r="N331" s="273"/>
    </row>
    <row r="332" spans="1:14" hidden="1" x14ac:dyDescent="0.25">
      <c r="A332" s="144" t="s">
        <v>130</v>
      </c>
      <c r="B332" s="156"/>
      <c r="C332" s="156"/>
      <c r="D332" s="156"/>
      <c r="E332" s="156"/>
      <c r="F332" s="156"/>
      <c r="G332" s="156" t="e">
        <f t="shared" si="14"/>
        <v>#DIV/0!</v>
      </c>
      <c r="H332" s="157"/>
      <c r="I332" s="273"/>
      <c r="J332" s="273"/>
      <c r="K332" s="273"/>
      <c r="L332" s="273"/>
      <c r="M332" s="273"/>
      <c r="N332" s="273"/>
    </row>
    <row r="333" spans="1:14" ht="15.75" hidden="1" thickBot="1" x14ac:dyDescent="0.3">
      <c r="A333" s="150" t="s">
        <v>131</v>
      </c>
      <c r="B333" s="158"/>
      <c r="C333" s="158"/>
      <c r="D333" s="158"/>
      <c r="E333" s="158"/>
      <c r="F333" s="158"/>
      <c r="G333" s="158" t="e">
        <f t="shared" si="14"/>
        <v>#DIV/0!</v>
      </c>
      <c r="H333" s="175"/>
      <c r="I333" s="273"/>
      <c r="J333" s="273"/>
      <c r="K333" s="273"/>
      <c r="L333" s="273"/>
      <c r="M333" s="273"/>
      <c r="N333" s="273"/>
    </row>
    <row r="334" spans="1:14" ht="15.75" hidden="1" thickBot="1" x14ac:dyDescent="0.3">
      <c r="I334" s="273"/>
      <c r="J334" s="273"/>
      <c r="K334" s="273"/>
      <c r="L334" s="273"/>
      <c r="M334" s="273"/>
      <c r="N334" s="273"/>
    </row>
    <row r="335" spans="1:14" ht="20.25" hidden="1" x14ac:dyDescent="0.3">
      <c r="A335" s="1017" t="s">
        <v>202</v>
      </c>
      <c r="B335" s="1018"/>
      <c r="C335" s="1018"/>
      <c r="D335" s="1018"/>
      <c r="E335" s="1018"/>
      <c r="F335" s="1018"/>
      <c r="G335" s="1018"/>
      <c r="H335" s="1019"/>
      <c r="I335" s="273"/>
      <c r="J335" s="273"/>
      <c r="K335" s="273"/>
      <c r="L335" s="273"/>
      <c r="M335" s="273"/>
      <c r="N335" s="273"/>
    </row>
    <row r="336" spans="1:14" ht="63.75" hidden="1" customHeight="1" x14ac:dyDescent="0.25">
      <c r="A336" s="141" t="s">
        <v>64</v>
      </c>
      <c r="B336" s="142" t="s">
        <v>190</v>
      </c>
      <c r="C336" s="202" t="s">
        <v>146</v>
      </c>
      <c r="D336" s="202" t="s">
        <v>171</v>
      </c>
      <c r="E336" s="202" t="s">
        <v>203</v>
      </c>
      <c r="F336" s="202" t="s">
        <v>204</v>
      </c>
      <c r="G336" s="202" t="s">
        <v>205</v>
      </c>
      <c r="H336" s="143" t="s">
        <v>179</v>
      </c>
      <c r="I336" s="273"/>
      <c r="J336" s="273"/>
      <c r="K336" s="273"/>
      <c r="L336" s="273"/>
      <c r="M336" s="273"/>
      <c r="N336" s="273"/>
    </row>
    <row r="337" spans="1:44" hidden="1" x14ac:dyDescent="0.25">
      <c r="A337" s="144" t="s">
        <v>133</v>
      </c>
      <c r="B337" s="156"/>
      <c r="C337" s="156"/>
      <c r="D337" s="156"/>
      <c r="E337" s="156"/>
      <c r="F337" s="156"/>
      <c r="G337" s="156" t="e">
        <f>F337/E337</f>
        <v>#DIV/0!</v>
      </c>
      <c r="H337" s="157"/>
      <c r="I337" s="273"/>
      <c r="J337" s="273"/>
      <c r="K337" s="273"/>
      <c r="L337" s="273"/>
      <c r="M337" s="273"/>
      <c r="N337" s="273"/>
    </row>
    <row r="338" spans="1:44" hidden="1" x14ac:dyDescent="0.25">
      <c r="A338" s="144" t="s">
        <v>134</v>
      </c>
      <c r="B338" s="156"/>
      <c r="C338" s="156"/>
      <c r="D338" s="156"/>
      <c r="E338" s="156"/>
      <c r="F338" s="156"/>
      <c r="G338" s="156" t="e">
        <f t="shared" ref="G338:G348" si="15">F338/E338</f>
        <v>#DIV/0!</v>
      </c>
      <c r="H338" s="157"/>
      <c r="I338" s="273"/>
      <c r="J338" s="273"/>
      <c r="K338" s="273"/>
      <c r="L338" s="273"/>
      <c r="M338" s="273"/>
      <c r="N338" s="273"/>
    </row>
    <row r="339" spans="1:44" hidden="1" x14ac:dyDescent="0.25">
      <c r="A339" s="144" t="s">
        <v>135</v>
      </c>
      <c r="B339" s="156"/>
      <c r="C339" s="156"/>
      <c r="D339" s="156"/>
      <c r="E339" s="156"/>
      <c r="F339" s="156"/>
      <c r="G339" s="156" t="e">
        <f t="shared" si="15"/>
        <v>#DIV/0!</v>
      </c>
      <c r="H339" s="157"/>
      <c r="I339" s="273"/>
      <c r="J339" s="273"/>
      <c r="K339" s="273"/>
      <c r="L339" s="273"/>
      <c r="M339" s="273"/>
      <c r="N339" s="273"/>
    </row>
    <row r="340" spans="1:44" hidden="1" x14ac:dyDescent="0.25">
      <c r="A340" s="144" t="s">
        <v>136</v>
      </c>
      <c r="B340" s="156"/>
      <c r="C340" s="156"/>
      <c r="D340" s="156"/>
      <c r="E340" s="156"/>
      <c r="F340" s="156"/>
      <c r="G340" s="156" t="e">
        <f t="shared" si="15"/>
        <v>#DIV/0!</v>
      </c>
      <c r="H340" s="157"/>
      <c r="I340" s="273"/>
      <c r="J340" s="273"/>
      <c r="K340" s="273"/>
      <c r="L340" s="273"/>
      <c r="M340" s="273"/>
      <c r="N340" s="273"/>
    </row>
    <row r="341" spans="1:44" hidden="1" x14ac:dyDescent="0.25">
      <c r="A341" s="144" t="s">
        <v>137</v>
      </c>
      <c r="B341" s="156"/>
      <c r="C341" s="156"/>
      <c r="D341" s="156"/>
      <c r="E341" s="156"/>
      <c r="F341" s="156"/>
      <c r="G341" s="156" t="e">
        <f t="shared" si="15"/>
        <v>#DIV/0!</v>
      </c>
      <c r="H341" s="157"/>
      <c r="I341" s="273"/>
      <c r="J341" s="273"/>
      <c r="K341" s="273"/>
      <c r="L341" s="273"/>
      <c r="M341" s="273"/>
      <c r="N341" s="273"/>
    </row>
    <row r="342" spans="1:44" hidden="1" x14ac:dyDescent="0.25">
      <c r="A342" s="144" t="s">
        <v>138</v>
      </c>
      <c r="B342" s="156"/>
      <c r="C342" s="156"/>
      <c r="D342" s="156"/>
      <c r="E342" s="156"/>
      <c r="F342" s="156"/>
      <c r="G342" s="156" t="e">
        <f t="shared" si="15"/>
        <v>#DIV/0!</v>
      </c>
      <c r="H342" s="157"/>
      <c r="I342" s="273"/>
      <c r="J342" s="273"/>
      <c r="K342" s="273"/>
      <c r="L342" s="273"/>
      <c r="M342" s="273"/>
      <c r="N342" s="273"/>
    </row>
    <row r="343" spans="1:44" hidden="1" x14ac:dyDescent="0.25">
      <c r="A343" s="144" t="s">
        <v>126</v>
      </c>
      <c r="B343" s="156"/>
      <c r="C343" s="156"/>
      <c r="D343" s="156"/>
      <c r="E343" s="156"/>
      <c r="F343" s="156"/>
      <c r="G343" s="156" t="e">
        <f t="shared" si="15"/>
        <v>#DIV/0!</v>
      </c>
      <c r="H343" s="157"/>
      <c r="I343" s="273"/>
      <c r="J343" s="273"/>
      <c r="K343" s="273"/>
      <c r="L343" s="273"/>
      <c r="M343" s="273"/>
      <c r="N343" s="273"/>
    </row>
    <row r="344" spans="1:44" hidden="1" x14ac:dyDescent="0.25">
      <c r="A344" s="144" t="s">
        <v>127</v>
      </c>
      <c r="B344" s="156"/>
      <c r="C344" s="156"/>
      <c r="D344" s="156"/>
      <c r="E344" s="156"/>
      <c r="F344" s="156"/>
      <c r="G344" s="156" t="e">
        <f t="shared" si="15"/>
        <v>#DIV/0!</v>
      </c>
      <c r="H344" s="157"/>
      <c r="I344" s="273"/>
      <c r="J344" s="273"/>
      <c r="K344" s="273"/>
      <c r="L344" s="273"/>
      <c r="M344" s="273"/>
      <c r="N344" s="273"/>
    </row>
    <row r="345" spans="1:44" hidden="1" x14ac:dyDescent="0.25">
      <c r="A345" s="144" t="s">
        <v>128</v>
      </c>
      <c r="B345" s="156"/>
      <c r="C345" s="156"/>
      <c r="D345" s="156"/>
      <c r="E345" s="156"/>
      <c r="F345" s="156"/>
      <c r="G345" s="156" t="e">
        <f t="shared" si="15"/>
        <v>#DIV/0!</v>
      </c>
      <c r="H345" s="157"/>
      <c r="I345" s="273"/>
      <c r="J345" s="273"/>
      <c r="K345" s="273"/>
      <c r="L345" s="273"/>
      <c r="M345" s="273"/>
      <c r="N345" s="273"/>
    </row>
    <row r="346" spans="1:44" hidden="1" x14ac:dyDescent="0.25">
      <c r="A346" s="144" t="s">
        <v>129</v>
      </c>
      <c r="B346" s="156"/>
      <c r="C346" s="156"/>
      <c r="D346" s="156"/>
      <c r="E346" s="156"/>
      <c r="F346" s="156"/>
      <c r="G346" s="156" t="e">
        <f t="shared" si="15"/>
        <v>#DIV/0!</v>
      </c>
      <c r="H346" s="157"/>
      <c r="I346" s="273"/>
      <c r="J346" s="273"/>
      <c r="K346" s="273"/>
      <c r="L346" s="273"/>
      <c r="M346" s="273"/>
      <c r="N346" s="273"/>
    </row>
    <row r="347" spans="1:44" hidden="1" x14ac:dyDescent="0.25">
      <c r="A347" s="144" t="s">
        <v>130</v>
      </c>
      <c r="B347" s="156"/>
      <c r="C347" s="156"/>
      <c r="D347" s="156"/>
      <c r="E347" s="156"/>
      <c r="F347" s="156"/>
      <c r="G347" s="156" t="e">
        <f t="shared" si="15"/>
        <v>#DIV/0!</v>
      </c>
      <c r="H347" s="157"/>
      <c r="I347" s="273"/>
      <c r="J347" s="273"/>
      <c r="K347" s="273"/>
      <c r="L347" s="273"/>
      <c r="M347" s="273"/>
      <c r="N347" s="273"/>
    </row>
    <row r="348" spans="1:44" ht="15.75" hidden="1" thickBot="1" x14ac:dyDescent="0.3">
      <c r="A348" s="150" t="s">
        <v>131</v>
      </c>
      <c r="B348" s="158"/>
      <c r="C348" s="158"/>
      <c r="D348" s="158"/>
      <c r="E348" s="158"/>
      <c r="F348" s="158"/>
      <c r="G348" s="158" t="e">
        <f t="shared" si="15"/>
        <v>#DIV/0!</v>
      </c>
      <c r="H348" s="175"/>
      <c r="I348" s="273"/>
      <c r="J348" s="273"/>
      <c r="K348" s="273"/>
      <c r="L348" s="273"/>
      <c r="M348" s="273"/>
      <c r="N348" s="273"/>
    </row>
    <row r="349" spans="1:44" ht="26.25" customHeight="1" x14ac:dyDescent="0.25">
      <c r="A349" s="22" t="s">
        <v>35</v>
      </c>
      <c r="B349" s="20"/>
      <c r="C349" s="20"/>
      <c r="D349" s="20"/>
      <c r="E349" s="21"/>
      <c r="F349" s="21"/>
      <c r="G349" s="21"/>
      <c r="H349" s="21"/>
      <c r="I349" s="274"/>
      <c r="J349" s="274"/>
      <c r="K349" s="274"/>
      <c r="L349" s="274"/>
      <c r="M349" s="274"/>
      <c r="N349" s="274"/>
      <c r="O349" s="21"/>
      <c r="P349" s="21"/>
      <c r="Q349" s="21"/>
      <c r="R349" s="21"/>
      <c r="S349" s="21"/>
      <c r="T349" s="21"/>
      <c r="U349" s="21"/>
      <c r="V349" s="21"/>
      <c r="W349" s="21"/>
      <c r="X349" s="20"/>
      <c r="Y349" s="20"/>
      <c r="Z349" s="20"/>
      <c r="AA349" s="20"/>
      <c r="AB349" s="20"/>
      <c r="AC349" s="20"/>
      <c r="AD349" s="23"/>
      <c r="AE349" s="23"/>
      <c r="AF349" s="23"/>
      <c r="AG349" s="23"/>
      <c r="AH349" s="23"/>
      <c r="AI349" s="23"/>
      <c r="AJ349" s="34"/>
      <c r="AK349" s="34"/>
      <c r="AL349" s="24"/>
      <c r="AM349" s="24"/>
      <c r="AN349" s="24"/>
      <c r="AO349" s="24"/>
      <c r="AP349" s="24"/>
      <c r="AQ349" s="24"/>
      <c r="AR349" s="24"/>
    </row>
    <row r="350" spans="1:44" ht="26.25" customHeight="1" x14ac:dyDescent="0.25">
      <c r="A350" s="110" t="s">
        <v>36</v>
      </c>
      <c r="B350" s="1020" t="s">
        <v>37</v>
      </c>
      <c r="C350" s="1020"/>
      <c r="D350" s="1020"/>
      <c r="E350" s="948" t="s">
        <v>38</v>
      </c>
      <c r="F350" s="948"/>
      <c r="G350" s="948"/>
      <c r="H350" s="948"/>
      <c r="I350" s="948"/>
      <c r="J350" s="948"/>
      <c r="K350" s="948"/>
      <c r="L350" s="948"/>
      <c r="M350" s="948"/>
      <c r="N350" s="948"/>
      <c r="O350" s="20"/>
      <c r="P350" s="20"/>
      <c r="Q350" s="20"/>
      <c r="R350" s="20"/>
      <c r="S350" s="20"/>
      <c r="T350" s="20"/>
      <c r="U350" s="20"/>
      <c r="V350" s="20"/>
      <c r="W350" s="20"/>
      <c r="X350" s="20"/>
      <c r="Y350" s="20"/>
      <c r="Z350" s="20"/>
      <c r="AA350" s="20"/>
      <c r="AB350" s="20"/>
      <c r="AC350" s="20"/>
      <c r="AD350" s="23"/>
      <c r="AE350" s="23"/>
      <c r="AF350" s="23"/>
      <c r="AG350" s="23"/>
      <c r="AH350" s="23"/>
      <c r="AI350" s="23"/>
      <c r="AJ350" s="34"/>
      <c r="AK350" s="34"/>
      <c r="AL350" s="23"/>
      <c r="AM350" s="23"/>
      <c r="AN350" s="23"/>
      <c r="AO350" s="23"/>
      <c r="AP350" s="23"/>
      <c r="AQ350" s="23"/>
      <c r="AR350" s="34"/>
    </row>
    <row r="351" spans="1:44" ht="43.5" customHeight="1" x14ac:dyDescent="0.25">
      <c r="A351" s="17">
        <v>13</v>
      </c>
      <c r="B351" s="935" t="s">
        <v>90</v>
      </c>
      <c r="C351" s="936"/>
      <c r="D351" s="937"/>
      <c r="E351" s="938" t="s">
        <v>81</v>
      </c>
      <c r="F351" s="938"/>
      <c r="G351" s="938"/>
      <c r="H351" s="938"/>
      <c r="I351" s="938"/>
      <c r="J351" s="938"/>
      <c r="K351" s="938"/>
      <c r="L351" s="938"/>
      <c r="M351" s="938"/>
      <c r="N351" s="938"/>
      <c r="O351" s="938"/>
      <c r="P351" s="938"/>
      <c r="Q351" s="938"/>
      <c r="R351" s="938"/>
      <c r="S351" s="20"/>
      <c r="T351" s="20"/>
      <c r="U351" s="20"/>
      <c r="V351" s="20"/>
      <c r="W351" s="20"/>
      <c r="X351" s="20"/>
      <c r="Y351" s="20"/>
      <c r="Z351" s="20"/>
      <c r="AA351" s="20"/>
      <c r="AB351" s="20"/>
      <c r="AC351" s="20"/>
      <c r="AD351" s="20"/>
      <c r="AE351" s="20"/>
      <c r="AF351" s="20"/>
      <c r="AG351" s="20"/>
      <c r="AH351" s="20"/>
      <c r="AI351" s="20"/>
      <c r="AJ351" s="33"/>
      <c r="AK351" s="33"/>
      <c r="AL351" s="20"/>
      <c r="AM351" s="20"/>
      <c r="AN351" s="20"/>
      <c r="AO351" s="20"/>
      <c r="AP351" s="20"/>
      <c r="AQ351" s="20"/>
      <c r="AR351" s="33"/>
    </row>
    <row r="352" spans="1:44" ht="38.25" customHeight="1" x14ac:dyDescent="0.25">
      <c r="A352" s="17">
        <v>14</v>
      </c>
      <c r="B352" s="935" t="s">
        <v>356</v>
      </c>
      <c r="C352" s="936"/>
      <c r="D352" s="937"/>
      <c r="E352" s="938" t="s">
        <v>357</v>
      </c>
      <c r="F352" s="938"/>
      <c r="G352" s="938"/>
      <c r="H352" s="938"/>
      <c r="I352" s="938"/>
      <c r="J352" s="938"/>
      <c r="K352" s="938"/>
      <c r="L352" s="938"/>
      <c r="M352" s="938"/>
      <c r="N352" s="938"/>
      <c r="O352" s="938"/>
      <c r="P352" s="938"/>
      <c r="Q352" s="938"/>
      <c r="R352" s="938"/>
    </row>
  </sheetData>
  <mergeCells count="119">
    <mergeCell ref="A62:H62"/>
    <mergeCell ref="A77:N77"/>
    <mergeCell ref="A5:B5"/>
    <mergeCell ref="C5:N5"/>
    <mergeCell ref="A7:H7"/>
    <mergeCell ref="A113:A114"/>
    <mergeCell ref="A120:N120"/>
    <mergeCell ref="A1:B3"/>
    <mergeCell ref="C1:N1"/>
    <mergeCell ref="C2:N2"/>
    <mergeCell ref="C3:G3"/>
    <mergeCell ref="H3:N3"/>
    <mergeCell ref="A4:B4"/>
    <mergeCell ref="C4:N4"/>
    <mergeCell ref="A79:A80"/>
    <mergeCell ref="A81:A82"/>
    <mergeCell ref="A139:N139"/>
    <mergeCell ref="A154:N154"/>
    <mergeCell ref="A126:A127"/>
    <mergeCell ref="A122:A123"/>
    <mergeCell ref="A124:A125"/>
    <mergeCell ref="A16:H16"/>
    <mergeCell ref="A31:H31"/>
    <mergeCell ref="A47:H47"/>
    <mergeCell ref="A101:A102"/>
    <mergeCell ref="A103:A104"/>
    <mergeCell ref="A105:A106"/>
    <mergeCell ref="A107:A108"/>
    <mergeCell ref="A117:A118"/>
    <mergeCell ref="A109:A110"/>
    <mergeCell ref="A87:A88"/>
    <mergeCell ref="A89:A90"/>
    <mergeCell ref="A93:N93"/>
    <mergeCell ref="A95:A96"/>
    <mergeCell ref="A97:A98"/>
    <mergeCell ref="A99:A100"/>
    <mergeCell ref="A111:A112"/>
    <mergeCell ref="A115:A116"/>
    <mergeCell ref="A83:A84"/>
    <mergeCell ref="A85:A86"/>
    <mergeCell ref="A178:A180"/>
    <mergeCell ref="B179:B180"/>
    <mergeCell ref="C179:C180"/>
    <mergeCell ref="A181:A183"/>
    <mergeCell ref="B182:B183"/>
    <mergeCell ref="C182:C183"/>
    <mergeCell ref="A170:G170"/>
    <mergeCell ref="A172:A174"/>
    <mergeCell ref="B173:B174"/>
    <mergeCell ref="C173:C174"/>
    <mergeCell ref="A175:A177"/>
    <mergeCell ref="B176:B177"/>
    <mergeCell ref="C176:C177"/>
    <mergeCell ref="A191:G191"/>
    <mergeCell ref="A193:A195"/>
    <mergeCell ref="B194:B195"/>
    <mergeCell ref="C194:C195"/>
    <mergeCell ref="A196:A198"/>
    <mergeCell ref="B197:B198"/>
    <mergeCell ref="C197:C198"/>
    <mergeCell ref="A184:A186"/>
    <mergeCell ref="B185:B186"/>
    <mergeCell ref="C185:C186"/>
    <mergeCell ref="A187:A189"/>
    <mergeCell ref="B188:B189"/>
    <mergeCell ref="C188:C189"/>
    <mergeCell ref="A199:A201"/>
    <mergeCell ref="B200:B201"/>
    <mergeCell ref="C200:C201"/>
    <mergeCell ref="A202:A204"/>
    <mergeCell ref="B203:B204"/>
    <mergeCell ref="C203:C204"/>
    <mergeCell ref="A220:A222"/>
    <mergeCell ref="B221:B222"/>
    <mergeCell ref="C221:C222"/>
    <mergeCell ref="A205:A207"/>
    <mergeCell ref="B206:B207"/>
    <mergeCell ref="C206:C207"/>
    <mergeCell ref="A208:A210"/>
    <mergeCell ref="B209:B210"/>
    <mergeCell ref="C209:C210"/>
    <mergeCell ref="A211:A213"/>
    <mergeCell ref="B212:B213"/>
    <mergeCell ref="C212:C213"/>
    <mergeCell ref="A214:A216"/>
    <mergeCell ref="B215:B216"/>
    <mergeCell ref="C215:C216"/>
    <mergeCell ref="B352:D352"/>
    <mergeCell ref="E351:R351"/>
    <mergeCell ref="E352:R352"/>
    <mergeCell ref="A320:H320"/>
    <mergeCell ref="A335:H335"/>
    <mergeCell ref="B350:D350"/>
    <mergeCell ref="E350:N350"/>
    <mergeCell ref="B351:D351"/>
    <mergeCell ref="A230:G230"/>
    <mergeCell ref="A251:G251"/>
    <mergeCell ref="A266:G266"/>
    <mergeCell ref="A281:H281"/>
    <mergeCell ref="A290:H290"/>
    <mergeCell ref="A305:H305"/>
    <mergeCell ref="A238:A240"/>
    <mergeCell ref="A232:A234"/>
    <mergeCell ref="B233:B234"/>
    <mergeCell ref="C233:C234"/>
    <mergeCell ref="B239:B240"/>
    <mergeCell ref="C239:C240"/>
    <mergeCell ref="A235:A237"/>
    <mergeCell ref="B236:B237"/>
    <mergeCell ref="C236:C237"/>
    <mergeCell ref="C227:C228"/>
    <mergeCell ref="A223:A225"/>
    <mergeCell ref="B224:B225"/>
    <mergeCell ref="C224:C225"/>
    <mergeCell ref="A217:A219"/>
    <mergeCell ref="B218:B219"/>
    <mergeCell ref="C218:C219"/>
    <mergeCell ref="B227:B228"/>
    <mergeCell ref="A226:A228"/>
  </mergeCells>
  <pageMargins left="0.7" right="0.7" top="0.75" bottom="0.75" header="0.3" footer="0.3"/>
  <pageSetup paperSize="9" orientation="portrait" horizontalDpi="300" verticalDpi="300" r:id="rId1"/>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F054A7-D0C2-47B1-8A87-3D09A0D29A61}">
  <sheetPr>
    <tabColor rgb="FF00FFFF"/>
  </sheetPr>
  <dimension ref="A1:DC145"/>
  <sheetViews>
    <sheetView topLeftCell="A62" workbookViewId="0">
      <selection activeCell="G98" sqref="G98"/>
    </sheetView>
  </sheetViews>
  <sheetFormatPr baseColWidth="10" defaultRowHeight="16.149999999999999" customHeight="1" x14ac:dyDescent="0.25"/>
  <cols>
    <col min="1" max="1" width="13.28515625" customWidth="1"/>
    <col min="2" max="5" width="0" hidden="1" customWidth="1"/>
    <col min="6" max="6" width="16.140625" hidden="1" customWidth="1"/>
    <col min="7" max="7" width="25.42578125" customWidth="1"/>
    <col min="8" max="8" width="26.28515625" hidden="1" customWidth="1"/>
    <col min="9" max="9" width="29.7109375" hidden="1" customWidth="1"/>
    <col min="10" max="10" width="16.140625" hidden="1" customWidth="1"/>
    <col min="11" max="11" width="20" hidden="1" customWidth="1"/>
    <col min="12" max="12" width="33" hidden="1" customWidth="1"/>
    <col min="13" max="13" width="14.28515625" customWidth="1"/>
    <col min="14" max="14" width="19.7109375" hidden="1" customWidth="1"/>
    <col min="15" max="15" width="21.28515625" hidden="1" customWidth="1"/>
    <col min="17" max="17" width="17.28515625" customWidth="1"/>
    <col min="18" max="18" width="16.28515625" customWidth="1"/>
    <col min="19" max="19" width="38.7109375" customWidth="1"/>
    <col min="20" max="20" width="26.85546875" customWidth="1"/>
    <col min="21" max="21" width="38.42578125" hidden="1" customWidth="1"/>
    <col min="22" max="22" width="24.28515625" customWidth="1"/>
    <col min="23" max="23" width="39.28515625" hidden="1" customWidth="1"/>
    <col min="24" max="24" width="35.28515625" hidden="1" customWidth="1"/>
    <col min="25" max="25" width="22.42578125" hidden="1" customWidth="1"/>
    <col min="26" max="26" width="41" hidden="1" customWidth="1"/>
    <col min="27" max="27" width="17" hidden="1" customWidth="1"/>
    <col min="28" max="30" width="4.28515625" style="300" customWidth="1"/>
    <col min="31" max="31" width="0" hidden="1" customWidth="1"/>
    <col min="32" max="32" width="30.5703125" hidden="1" customWidth="1"/>
    <col min="33" max="33" width="15.5703125" style="309" customWidth="1"/>
    <col min="34" max="34" width="42.5703125" hidden="1" customWidth="1"/>
    <col min="35" max="35" width="39.7109375" hidden="1" customWidth="1"/>
    <col min="36" max="36" width="55.7109375" hidden="1" customWidth="1"/>
    <col min="37" max="37" width="24.28515625" hidden="1" customWidth="1"/>
    <col min="38" max="38" width="25.28515625" hidden="1" customWidth="1"/>
    <col min="39" max="39" width="14.140625" hidden="1" customWidth="1"/>
    <col min="40" max="40" width="15" hidden="1" customWidth="1"/>
    <col min="41" max="41" width="28.28515625" hidden="1" customWidth="1"/>
    <col min="42" max="42" width="26.42578125" hidden="1" customWidth="1"/>
    <col min="43" max="43" width="18.140625" hidden="1" customWidth="1"/>
    <col min="44" max="44" width="14.7109375" hidden="1" customWidth="1"/>
    <col min="45" max="45" width="12.28515625" hidden="1" customWidth="1"/>
    <col min="46" max="46" width="12.5703125" hidden="1" customWidth="1"/>
    <col min="47" max="47" width="13.42578125" hidden="1" customWidth="1"/>
    <col min="48" max="48" width="0" hidden="1" customWidth="1"/>
    <col min="49" max="49" width="14" hidden="1" customWidth="1"/>
    <col min="50" max="50" width="31.7109375" hidden="1" customWidth="1"/>
    <col min="51" max="51" width="31.140625" hidden="1" customWidth="1"/>
    <col min="52" max="52" width="38.7109375" hidden="1" customWidth="1"/>
    <col min="53" max="53" width="12.5703125" hidden="1" customWidth="1"/>
    <col min="54" max="54" width="26.7109375" hidden="1" customWidth="1"/>
    <col min="55" max="55" width="27.7109375" hidden="1" customWidth="1"/>
    <col min="56" max="56" width="38.28515625" hidden="1" customWidth="1"/>
    <col min="57" max="57" width="12.28515625" hidden="1" customWidth="1"/>
    <col min="58" max="58" width="31.85546875" hidden="1" customWidth="1"/>
    <col min="59" max="59" width="31.5703125" hidden="1" customWidth="1"/>
    <col min="60" max="60" width="39.28515625" hidden="1" customWidth="1"/>
    <col min="61" max="61" width="0" hidden="1" customWidth="1"/>
    <col min="62" max="62" width="13.5703125" hidden="1" customWidth="1"/>
    <col min="63" max="63" width="26.140625" hidden="1" customWidth="1"/>
    <col min="64" max="64" width="18.7109375" hidden="1" customWidth="1"/>
    <col min="65" max="65" width="14.7109375" customWidth="1"/>
    <col min="66" max="66" width="20.7109375" hidden="1" customWidth="1"/>
    <col min="67" max="67" width="0" hidden="1" customWidth="1"/>
    <col min="68" max="68" width="12" hidden="1" customWidth="1"/>
    <col min="69" max="69" width="13.140625" hidden="1" customWidth="1"/>
    <col min="70" max="70" width="19.42578125" hidden="1" customWidth="1"/>
    <col min="71" max="71" width="14.140625" customWidth="1"/>
    <col min="72" max="72" width="18" hidden="1" customWidth="1"/>
    <col min="73" max="73" width="17.85546875" hidden="1" customWidth="1"/>
    <col min="74" max="74" width="28.140625" customWidth="1"/>
    <col min="75" max="75" width="18.42578125" hidden="1" customWidth="1"/>
    <col min="76" max="76" width="12.7109375" hidden="1" customWidth="1"/>
    <col min="77" max="77" width="13.7109375" hidden="1" customWidth="1"/>
    <col min="78" max="78" width="0" hidden="1" customWidth="1"/>
    <col min="79" max="79" width="15" hidden="1" customWidth="1"/>
    <col min="80" max="80" width="21.42578125" hidden="1" customWidth="1"/>
    <col min="81" max="81" width="23.85546875" hidden="1" customWidth="1"/>
    <col min="82" max="82" width="21.28515625" hidden="1" customWidth="1"/>
    <col min="83" max="83" width="17.85546875" hidden="1" customWidth="1"/>
    <col min="84" max="84" width="12.7109375" hidden="1" customWidth="1"/>
    <col min="85" max="85" width="13.7109375" hidden="1" customWidth="1"/>
    <col min="86" max="86" width="0" hidden="1" customWidth="1"/>
    <col min="87" max="87" width="15.140625" hidden="1" customWidth="1"/>
    <col min="88" max="88" width="15.42578125" hidden="1" customWidth="1"/>
    <col min="89" max="89" width="13.140625" customWidth="1"/>
    <col min="90" max="90" width="16" hidden="1" customWidth="1"/>
    <col min="91" max="91" width="18.85546875" hidden="1" customWidth="1"/>
    <col min="92" max="92" width="14" style="309" customWidth="1"/>
    <col min="93" max="93" width="16.7109375" hidden="1" customWidth="1"/>
    <col min="94" max="94" width="11.7109375" hidden="1" customWidth="1"/>
    <col min="95" max="95" width="11.85546875" customWidth="1"/>
    <col min="96" max="96" width="14.7109375" hidden="1" customWidth="1"/>
    <col min="97" max="97" width="15.140625" hidden="1" customWidth="1"/>
    <col min="98" max="98" width="12.7109375" style="309" customWidth="1"/>
    <col min="99" max="99" width="19.28515625" hidden="1" customWidth="1"/>
    <col min="100" max="100" width="18.28515625" hidden="1" customWidth="1"/>
    <col min="101" max="101" width="12.7109375" style="309" bestFit="1" customWidth="1"/>
    <col min="102" max="102" width="16.5703125" hidden="1" customWidth="1"/>
    <col min="103" max="103" width="14.7109375" hidden="1" customWidth="1"/>
    <col min="104" max="104" width="15.85546875" hidden="1" customWidth="1"/>
    <col min="105" max="105" width="11" customWidth="1"/>
    <col min="106" max="107" width="15.28515625" customWidth="1"/>
  </cols>
  <sheetData>
    <row r="1" spans="1:107" ht="16.149999999999999" customHeight="1" x14ac:dyDescent="0.25">
      <c r="A1" s="301" t="s">
        <v>402</v>
      </c>
      <c r="B1" s="301" t="s">
        <v>403</v>
      </c>
      <c r="C1" s="301" t="s">
        <v>404</v>
      </c>
      <c r="D1" s="301" t="s">
        <v>405</v>
      </c>
      <c r="E1" s="301" t="s">
        <v>406</v>
      </c>
      <c r="F1" s="301" t="s">
        <v>407</v>
      </c>
      <c r="G1" s="301" t="s">
        <v>408</v>
      </c>
      <c r="H1" s="301" t="s">
        <v>409</v>
      </c>
      <c r="I1" s="301" t="s">
        <v>410</v>
      </c>
      <c r="J1" s="301" t="s">
        <v>411</v>
      </c>
      <c r="K1" s="301" t="s">
        <v>412</v>
      </c>
      <c r="L1" s="301" t="s">
        <v>413</v>
      </c>
      <c r="M1" s="301" t="s">
        <v>414</v>
      </c>
      <c r="N1" s="301" t="s">
        <v>415</v>
      </c>
      <c r="O1" s="301" t="s">
        <v>416</v>
      </c>
      <c r="P1" s="301" t="s">
        <v>417</v>
      </c>
      <c r="Q1" s="301" t="s">
        <v>418</v>
      </c>
      <c r="R1" s="301" t="s">
        <v>419</v>
      </c>
      <c r="S1" s="301" t="s">
        <v>420</v>
      </c>
      <c r="T1" s="301" t="s">
        <v>421</v>
      </c>
      <c r="U1" s="301" t="s">
        <v>422</v>
      </c>
      <c r="V1" s="301" t="s">
        <v>423</v>
      </c>
      <c r="W1" s="301" t="s">
        <v>424</v>
      </c>
      <c r="X1" s="301" t="s">
        <v>425</v>
      </c>
      <c r="Y1" s="301" t="s">
        <v>426</v>
      </c>
      <c r="Z1" s="301" t="s">
        <v>427</v>
      </c>
      <c r="AA1" s="301" t="s">
        <v>428</v>
      </c>
      <c r="AB1" s="302" t="s">
        <v>429</v>
      </c>
      <c r="AC1" s="302" t="s">
        <v>430</v>
      </c>
      <c r="AD1" s="302" t="s">
        <v>431</v>
      </c>
      <c r="AE1" s="301" t="s">
        <v>432</v>
      </c>
      <c r="AF1" s="301" t="s">
        <v>433</v>
      </c>
      <c r="AG1" s="303" t="s">
        <v>434</v>
      </c>
      <c r="AH1" s="301" t="s">
        <v>435</v>
      </c>
      <c r="AI1" s="301" t="s">
        <v>436</v>
      </c>
      <c r="AJ1" s="301" t="s">
        <v>437</v>
      </c>
      <c r="AK1" s="301" t="s">
        <v>438</v>
      </c>
      <c r="AL1" s="301" t="s">
        <v>439</v>
      </c>
      <c r="AM1" s="301" t="s">
        <v>440</v>
      </c>
      <c r="AN1" s="301" t="s">
        <v>441</v>
      </c>
      <c r="AO1" s="301" t="s">
        <v>442</v>
      </c>
      <c r="AP1" s="301" t="s">
        <v>443</v>
      </c>
      <c r="AQ1" s="301" t="s">
        <v>444</v>
      </c>
      <c r="AR1" s="301" t="s">
        <v>445</v>
      </c>
      <c r="AS1" s="301" t="s">
        <v>446</v>
      </c>
      <c r="AT1" s="301" t="s">
        <v>447</v>
      </c>
      <c r="AU1" s="301" t="s">
        <v>448</v>
      </c>
      <c r="AV1" s="301" t="s">
        <v>449</v>
      </c>
      <c r="AW1" s="301" t="s">
        <v>450</v>
      </c>
      <c r="AX1" s="301" t="s">
        <v>451</v>
      </c>
      <c r="AY1" s="301" t="s">
        <v>452</v>
      </c>
      <c r="AZ1" s="301" t="s">
        <v>453</v>
      </c>
      <c r="BA1" s="301" t="s">
        <v>454</v>
      </c>
      <c r="BB1" s="301" t="s">
        <v>455</v>
      </c>
      <c r="BC1" s="301" t="s">
        <v>456</v>
      </c>
      <c r="BD1" s="301" t="s">
        <v>457</v>
      </c>
      <c r="BE1" s="301" t="s">
        <v>458</v>
      </c>
      <c r="BF1" s="301" t="s">
        <v>459</v>
      </c>
      <c r="BG1" s="301" t="s">
        <v>460</v>
      </c>
      <c r="BH1" s="301" t="s">
        <v>461</v>
      </c>
      <c r="BI1" s="301" t="s">
        <v>462</v>
      </c>
      <c r="BJ1" s="301" t="s">
        <v>463</v>
      </c>
      <c r="BK1" s="301" t="s">
        <v>464</v>
      </c>
      <c r="BL1" s="301" t="s">
        <v>465</v>
      </c>
      <c r="BM1" s="304" t="s">
        <v>466</v>
      </c>
      <c r="BN1" s="301" t="s">
        <v>467</v>
      </c>
      <c r="BO1" s="301" t="s">
        <v>468</v>
      </c>
      <c r="BP1" s="301" t="s">
        <v>469</v>
      </c>
      <c r="BQ1" s="301" t="s">
        <v>470</v>
      </c>
      <c r="BR1" s="301" t="s">
        <v>471</v>
      </c>
      <c r="BS1" s="304" t="s">
        <v>472</v>
      </c>
      <c r="BT1" s="301" t="s">
        <v>473</v>
      </c>
      <c r="BU1" s="301" t="s">
        <v>474</v>
      </c>
      <c r="BV1" s="304" t="s">
        <v>475</v>
      </c>
      <c r="BW1" s="301" t="s">
        <v>476</v>
      </c>
      <c r="BX1" s="301" t="s">
        <v>477</v>
      </c>
      <c r="BY1" s="301" t="s">
        <v>478</v>
      </c>
      <c r="BZ1" s="301" t="s">
        <v>479</v>
      </c>
      <c r="CA1" s="301" t="s">
        <v>480</v>
      </c>
      <c r="CB1" s="301" t="s">
        <v>481</v>
      </c>
      <c r="CC1" s="301" t="s">
        <v>482</v>
      </c>
      <c r="CD1" s="301" t="s">
        <v>483</v>
      </c>
      <c r="CE1" s="301" t="s">
        <v>484</v>
      </c>
      <c r="CF1" s="301" t="s">
        <v>485</v>
      </c>
      <c r="CG1" s="301" t="s">
        <v>486</v>
      </c>
      <c r="CH1" s="301" t="s">
        <v>487</v>
      </c>
      <c r="CI1" s="301" t="s">
        <v>488</v>
      </c>
      <c r="CJ1" s="301" t="s">
        <v>489</v>
      </c>
      <c r="CK1" s="304" t="s">
        <v>490</v>
      </c>
      <c r="CL1" s="301" t="s">
        <v>491</v>
      </c>
      <c r="CM1" s="301" t="s">
        <v>492</v>
      </c>
      <c r="CN1" s="305" t="s">
        <v>493</v>
      </c>
      <c r="CO1" s="301" t="s">
        <v>494</v>
      </c>
      <c r="CP1" s="301" t="s">
        <v>495</v>
      </c>
      <c r="CQ1" s="304" t="s">
        <v>496</v>
      </c>
      <c r="CR1" s="301" t="s">
        <v>497</v>
      </c>
      <c r="CS1" s="301" t="s">
        <v>498</v>
      </c>
      <c r="CT1" s="305" t="s">
        <v>499</v>
      </c>
      <c r="CU1" s="301" t="s">
        <v>500</v>
      </c>
      <c r="CV1" s="301" t="s">
        <v>501</v>
      </c>
      <c r="CW1" s="305" t="s">
        <v>502</v>
      </c>
      <c r="CX1" s="301" t="s">
        <v>503</v>
      </c>
      <c r="CY1" s="301" t="s">
        <v>504</v>
      </c>
      <c r="CZ1" s="301" t="s">
        <v>505</v>
      </c>
      <c r="DA1" s="301" t="s">
        <v>506</v>
      </c>
      <c r="DB1" s="301" t="s">
        <v>507</v>
      </c>
      <c r="DC1" s="301" t="s">
        <v>508</v>
      </c>
    </row>
    <row r="2" spans="1:107" ht="16.149999999999999" hidden="1" customHeight="1" x14ac:dyDescent="0.25">
      <c r="A2" s="301" t="s">
        <v>509</v>
      </c>
      <c r="B2" s="301" t="s">
        <v>510</v>
      </c>
      <c r="C2" s="301">
        <v>7710</v>
      </c>
      <c r="D2" s="301" t="s">
        <v>509</v>
      </c>
      <c r="E2" s="301">
        <v>12022</v>
      </c>
      <c r="F2" s="301">
        <v>7710</v>
      </c>
      <c r="G2" s="301">
        <v>16286</v>
      </c>
      <c r="H2" s="301">
        <v>2784</v>
      </c>
      <c r="I2" s="301" t="s">
        <v>511</v>
      </c>
      <c r="J2" s="301" t="s">
        <v>512</v>
      </c>
      <c r="K2" s="301" t="s">
        <v>513</v>
      </c>
      <c r="L2" s="301" t="s">
        <v>514</v>
      </c>
      <c r="M2" s="301" t="s">
        <v>515</v>
      </c>
      <c r="N2" s="301" t="s">
        <v>516</v>
      </c>
      <c r="O2" s="301" t="s">
        <v>517</v>
      </c>
      <c r="P2" s="301" t="s">
        <v>325</v>
      </c>
      <c r="Q2" s="301" t="s">
        <v>328</v>
      </c>
      <c r="R2" s="301" t="s">
        <v>518</v>
      </c>
      <c r="S2" s="301" t="s">
        <v>519</v>
      </c>
      <c r="T2" s="301" t="s">
        <v>520</v>
      </c>
      <c r="U2" s="301">
        <v>0</v>
      </c>
      <c r="V2" s="301" t="s">
        <v>521</v>
      </c>
      <c r="W2" s="301" t="s">
        <v>522</v>
      </c>
      <c r="X2" s="301" t="s">
        <v>523</v>
      </c>
      <c r="Y2" s="301">
        <v>0</v>
      </c>
      <c r="Z2" s="301" t="s">
        <v>524</v>
      </c>
      <c r="AA2" s="301" t="s">
        <v>525</v>
      </c>
      <c r="AB2" s="302">
        <v>1</v>
      </c>
      <c r="AC2" s="302">
        <v>1</v>
      </c>
      <c r="AD2" s="302">
        <v>10</v>
      </c>
      <c r="AE2" s="301">
        <v>1</v>
      </c>
      <c r="AF2" s="301">
        <v>11</v>
      </c>
      <c r="AG2" s="303">
        <v>67450000</v>
      </c>
      <c r="AH2" s="301">
        <v>0</v>
      </c>
      <c r="AI2" s="301">
        <v>0</v>
      </c>
      <c r="AJ2" s="301">
        <v>0</v>
      </c>
      <c r="AK2" s="301" t="s">
        <v>526</v>
      </c>
      <c r="AL2" s="301" t="s">
        <v>527</v>
      </c>
      <c r="AM2" s="301">
        <v>0</v>
      </c>
      <c r="AN2" s="301">
        <v>0</v>
      </c>
      <c r="AO2" s="301" t="s">
        <v>257</v>
      </c>
      <c r="AP2" s="301" t="s">
        <v>528</v>
      </c>
      <c r="AQ2" s="301">
        <v>20220579</v>
      </c>
      <c r="AR2" s="301">
        <v>532</v>
      </c>
      <c r="AS2" s="301">
        <v>44578</v>
      </c>
      <c r="AT2" s="301">
        <v>67450000</v>
      </c>
      <c r="AU2" s="301">
        <v>506</v>
      </c>
      <c r="AV2" s="301">
        <v>44581</v>
      </c>
      <c r="AW2" s="301">
        <v>67450000</v>
      </c>
      <c r="AX2" s="301">
        <v>0</v>
      </c>
      <c r="AY2" s="301">
        <v>6745000</v>
      </c>
      <c r="AZ2" s="301" t="s">
        <v>529</v>
      </c>
      <c r="BA2" s="301" t="s">
        <v>530</v>
      </c>
      <c r="BB2" s="301" t="s">
        <v>531</v>
      </c>
      <c r="BC2" s="301">
        <v>3778917</v>
      </c>
      <c r="BD2" s="301" t="s">
        <v>532</v>
      </c>
      <c r="BE2" s="301" t="s">
        <v>533</v>
      </c>
      <c r="BF2" s="301" t="s">
        <v>534</v>
      </c>
      <c r="BG2" s="301" t="s">
        <v>534</v>
      </c>
      <c r="BH2" s="301" t="s">
        <v>534</v>
      </c>
      <c r="BI2" s="301" t="s">
        <v>535</v>
      </c>
      <c r="BJ2" s="301" t="s">
        <v>536</v>
      </c>
      <c r="BK2" s="301">
        <v>4954580000</v>
      </c>
      <c r="BL2" s="301" t="s">
        <v>537</v>
      </c>
      <c r="BM2" s="301">
        <v>16286</v>
      </c>
      <c r="BN2" s="301">
        <v>0</v>
      </c>
      <c r="BO2" s="301" t="s">
        <v>328</v>
      </c>
      <c r="BP2" s="301" t="s">
        <v>328</v>
      </c>
      <c r="BQ2" s="301" t="s">
        <v>538</v>
      </c>
      <c r="BR2" s="301">
        <v>20220579</v>
      </c>
      <c r="BS2" s="301" t="s">
        <v>539</v>
      </c>
      <c r="BT2" s="301" t="s">
        <v>538</v>
      </c>
      <c r="BU2" s="301" t="s">
        <v>528</v>
      </c>
      <c r="BV2" s="301" t="s">
        <v>528</v>
      </c>
      <c r="BW2" s="301" t="s">
        <v>538</v>
      </c>
      <c r="BX2" s="301" t="s">
        <v>540</v>
      </c>
      <c r="BY2" s="301" t="s">
        <v>540</v>
      </c>
      <c r="BZ2" s="301" t="s">
        <v>541</v>
      </c>
      <c r="CA2" s="301" t="s">
        <v>542</v>
      </c>
      <c r="CB2" s="301" t="s">
        <v>518</v>
      </c>
      <c r="CC2" s="301" t="s">
        <v>518</v>
      </c>
      <c r="CD2" s="301" t="s">
        <v>518</v>
      </c>
      <c r="CE2" s="301" t="s">
        <v>543</v>
      </c>
      <c r="CF2" s="301" t="s">
        <v>544</v>
      </c>
      <c r="CG2" s="301" t="s">
        <v>544</v>
      </c>
      <c r="CH2" s="301" t="s">
        <v>544</v>
      </c>
      <c r="CI2" s="301" t="s">
        <v>543</v>
      </c>
      <c r="CJ2" s="301">
        <v>532</v>
      </c>
      <c r="CK2" s="301">
        <v>532</v>
      </c>
      <c r="CL2" s="301" t="s">
        <v>538</v>
      </c>
      <c r="CM2" s="301">
        <v>67450000</v>
      </c>
      <c r="CN2" s="303">
        <v>67450000</v>
      </c>
      <c r="CO2" s="301" t="s">
        <v>538</v>
      </c>
      <c r="CP2" s="301">
        <v>506</v>
      </c>
      <c r="CQ2" s="301">
        <v>506</v>
      </c>
      <c r="CR2" s="301" t="s">
        <v>538</v>
      </c>
      <c r="CS2" s="301">
        <v>67450000</v>
      </c>
      <c r="CT2" s="303">
        <v>67450000</v>
      </c>
      <c r="CU2" s="301" t="s">
        <v>545</v>
      </c>
      <c r="CV2" s="301" t="s">
        <v>538</v>
      </c>
      <c r="CW2" s="303">
        <v>8318833</v>
      </c>
      <c r="CX2" s="301" t="s">
        <v>546</v>
      </c>
      <c r="CY2" s="301">
        <v>2784</v>
      </c>
      <c r="CZ2" s="301">
        <v>2784</v>
      </c>
      <c r="DA2" s="301" t="s">
        <v>547</v>
      </c>
      <c r="DB2" s="303">
        <f>+Tabla2[[#This Row],[VALOR TOTAL ESTIMADO VIGENCIA ACTUAL]]-Tabla2[[#This Row],[Valor CDP BD]]</f>
        <v>0</v>
      </c>
      <c r="DC2" s="303">
        <f>+Tabla2[[#This Row],[Valor CDP BD]]-Tabla2[[#This Row],[Valor RP BD]]</f>
        <v>0</v>
      </c>
    </row>
    <row r="3" spans="1:107" ht="16.149999999999999" hidden="1" customHeight="1" x14ac:dyDescent="0.25">
      <c r="A3" s="301" t="s">
        <v>548</v>
      </c>
      <c r="B3" s="301" t="s">
        <v>549</v>
      </c>
      <c r="C3" s="301">
        <v>7710</v>
      </c>
      <c r="D3" s="301" t="s">
        <v>548</v>
      </c>
      <c r="E3" s="301">
        <v>22022</v>
      </c>
      <c r="F3" s="301">
        <v>7710</v>
      </c>
      <c r="G3" s="301">
        <v>16291</v>
      </c>
      <c r="H3" s="301">
        <v>2784</v>
      </c>
      <c r="I3" s="301" t="s">
        <v>511</v>
      </c>
      <c r="J3" s="301" t="s">
        <v>512</v>
      </c>
      <c r="K3" s="301" t="s">
        <v>513</v>
      </c>
      <c r="L3" s="301" t="s">
        <v>514</v>
      </c>
      <c r="M3" s="301" t="s">
        <v>515</v>
      </c>
      <c r="N3" s="301" t="s">
        <v>516</v>
      </c>
      <c r="O3" s="301" t="s">
        <v>517</v>
      </c>
      <c r="P3" s="301" t="s">
        <v>325</v>
      </c>
      <c r="Q3" s="301" t="s">
        <v>328</v>
      </c>
      <c r="R3" s="301" t="s">
        <v>518</v>
      </c>
      <c r="S3" s="301" t="s">
        <v>519</v>
      </c>
      <c r="T3" s="301" t="s">
        <v>520</v>
      </c>
      <c r="U3" s="301">
        <v>0</v>
      </c>
      <c r="V3" s="301" t="s">
        <v>521</v>
      </c>
      <c r="W3" s="301" t="s">
        <v>522</v>
      </c>
      <c r="X3" s="301" t="s">
        <v>523</v>
      </c>
      <c r="Y3" s="301">
        <v>0</v>
      </c>
      <c r="Z3" s="301" t="s">
        <v>524</v>
      </c>
      <c r="AA3" s="301" t="s">
        <v>525</v>
      </c>
      <c r="AB3" s="302">
        <v>1</v>
      </c>
      <c r="AC3" s="302">
        <v>1</v>
      </c>
      <c r="AD3" s="302">
        <v>10</v>
      </c>
      <c r="AE3" s="301">
        <v>1</v>
      </c>
      <c r="AF3" s="301">
        <v>11</v>
      </c>
      <c r="AG3" s="303">
        <v>67450000</v>
      </c>
      <c r="AH3" s="301">
        <v>0</v>
      </c>
      <c r="AI3" s="301">
        <v>0</v>
      </c>
      <c r="AJ3" s="301">
        <v>0</v>
      </c>
      <c r="AK3" s="301" t="s">
        <v>526</v>
      </c>
      <c r="AL3" s="301" t="s">
        <v>527</v>
      </c>
      <c r="AM3" s="301">
        <v>0</v>
      </c>
      <c r="AN3" s="301">
        <v>0</v>
      </c>
      <c r="AO3" s="301" t="s">
        <v>257</v>
      </c>
      <c r="AP3" s="301" t="s">
        <v>550</v>
      </c>
      <c r="AQ3" s="301">
        <v>20220689</v>
      </c>
      <c r="AR3" s="301">
        <v>600</v>
      </c>
      <c r="AS3" s="301">
        <v>44578</v>
      </c>
      <c r="AT3" s="301">
        <v>67450000</v>
      </c>
      <c r="AU3" s="301">
        <v>666</v>
      </c>
      <c r="AV3" s="301">
        <v>44583</v>
      </c>
      <c r="AW3" s="301">
        <v>67450000</v>
      </c>
      <c r="AX3" s="301">
        <v>0</v>
      </c>
      <c r="AY3" s="301">
        <v>6745000</v>
      </c>
      <c r="AZ3" s="301" t="s">
        <v>529</v>
      </c>
      <c r="BA3" s="301" t="s">
        <v>530</v>
      </c>
      <c r="BB3" s="301" t="s">
        <v>531</v>
      </c>
      <c r="BC3" s="301">
        <v>3778917</v>
      </c>
      <c r="BD3" s="301" t="s">
        <v>532</v>
      </c>
      <c r="BE3" s="301" t="s">
        <v>533</v>
      </c>
      <c r="BF3" s="301" t="s">
        <v>534</v>
      </c>
      <c r="BG3" s="301" t="s">
        <v>534</v>
      </c>
      <c r="BH3" s="301" t="s">
        <v>534</v>
      </c>
      <c r="BI3" s="301" t="s">
        <v>535</v>
      </c>
      <c r="BJ3" s="301" t="s">
        <v>536</v>
      </c>
      <c r="BK3" s="301">
        <v>4954580000</v>
      </c>
      <c r="BL3" s="301" t="s">
        <v>537</v>
      </c>
      <c r="BM3" s="301">
        <v>16291</v>
      </c>
      <c r="BN3" s="301">
        <v>0</v>
      </c>
      <c r="BO3" s="301" t="s">
        <v>328</v>
      </c>
      <c r="BP3" s="301" t="s">
        <v>328</v>
      </c>
      <c r="BQ3" s="301" t="s">
        <v>538</v>
      </c>
      <c r="BR3" s="301">
        <v>20220689</v>
      </c>
      <c r="BS3" s="301" t="s">
        <v>551</v>
      </c>
      <c r="BT3" s="301" t="s">
        <v>538</v>
      </c>
      <c r="BU3" s="301" t="s">
        <v>550</v>
      </c>
      <c r="BV3" s="301" t="s">
        <v>550</v>
      </c>
      <c r="BW3" s="301" t="s">
        <v>538</v>
      </c>
      <c r="BX3" s="301" t="s">
        <v>540</v>
      </c>
      <c r="BY3" s="301" t="s">
        <v>540</v>
      </c>
      <c r="BZ3" s="301" t="s">
        <v>540</v>
      </c>
      <c r="CA3" s="301" t="s">
        <v>543</v>
      </c>
      <c r="CB3" s="301" t="s">
        <v>518</v>
      </c>
      <c r="CC3" s="301" t="s">
        <v>518</v>
      </c>
      <c r="CD3" s="301" t="s">
        <v>518</v>
      </c>
      <c r="CE3" s="301" t="s">
        <v>543</v>
      </c>
      <c r="CF3" s="301" t="s">
        <v>544</v>
      </c>
      <c r="CG3" s="301" t="s">
        <v>544</v>
      </c>
      <c r="CH3" s="301" t="s">
        <v>544</v>
      </c>
      <c r="CI3" s="301" t="s">
        <v>543</v>
      </c>
      <c r="CJ3" s="301">
        <v>600</v>
      </c>
      <c r="CK3" s="301">
        <v>600</v>
      </c>
      <c r="CL3" s="301" t="s">
        <v>538</v>
      </c>
      <c r="CM3" s="301">
        <v>67450000</v>
      </c>
      <c r="CN3" s="303">
        <v>67450000</v>
      </c>
      <c r="CO3" s="301" t="s">
        <v>538</v>
      </c>
      <c r="CP3" s="301">
        <v>666</v>
      </c>
      <c r="CQ3" s="301">
        <v>666</v>
      </c>
      <c r="CR3" s="301" t="s">
        <v>538</v>
      </c>
      <c r="CS3" s="301">
        <v>67450000</v>
      </c>
      <c r="CT3" s="303">
        <v>67450000</v>
      </c>
      <c r="CU3" s="301" t="s">
        <v>545</v>
      </c>
      <c r="CV3" s="301" t="s">
        <v>538</v>
      </c>
      <c r="CW3" s="303">
        <v>8318833</v>
      </c>
      <c r="CX3" s="301" t="s">
        <v>546</v>
      </c>
      <c r="CY3" s="301">
        <v>2784</v>
      </c>
      <c r="CZ3" s="301">
        <v>2784</v>
      </c>
      <c r="DA3" s="301" t="s">
        <v>547</v>
      </c>
      <c r="DB3" s="303">
        <f>+Tabla2[[#This Row],[VALOR TOTAL ESTIMADO VIGENCIA ACTUAL]]-Tabla2[[#This Row],[Valor CDP BD]]</f>
        <v>0</v>
      </c>
      <c r="DC3" s="303">
        <f>+Tabla2[[#This Row],[Valor CDP BD]]-Tabla2[[#This Row],[Valor RP BD]]</f>
        <v>0</v>
      </c>
    </row>
    <row r="4" spans="1:107" ht="16.149999999999999" hidden="1" customHeight="1" x14ac:dyDescent="0.25">
      <c r="A4" s="301" t="s">
        <v>552</v>
      </c>
      <c r="B4" s="301" t="s">
        <v>553</v>
      </c>
      <c r="C4" s="301">
        <v>7710</v>
      </c>
      <c r="D4" s="301" t="s">
        <v>552</v>
      </c>
      <c r="E4" s="301">
        <v>32022</v>
      </c>
      <c r="F4" s="301">
        <v>7710</v>
      </c>
      <c r="G4" s="301">
        <v>16301</v>
      </c>
      <c r="H4" s="301">
        <v>2784</v>
      </c>
      <c r="I4" s="301" t="s">
        <v>511</v>
      </c>
      <c r="J4" s="301" t="s">
        <v>512</v>
      </c>
      <c r="K4" s="301" t="s">
        <v>513</v>
      </c>
      <c r="L4" s="301" t="s">
        <v>514</v>
      </c>
      <c r="M4" s="301" t="s">
        <v>515</v>
      </c>
      <c r="N4" s="301" t="s">
        <v>516</v>
      </c>
      <c r="O4" s="301" t="s">
        <v>517</v>
      </c>
      <c r="P4" s="301" t="s">
        <v>325</v>
      </c>
      <c r="Q4" s="301" t="s">
        <v>328</v>
      </c>
      <c r="R4" s="301" t="s">
        <v>518</v>
      </c>
      <c r="S4" s="301" t="s">
        <v>519</v>
      </c>
      <c r="T4" s="301" t="s">
        <v>520</v>
      </c>
      <c r="U4" s="301">
        <v>0</v>
      </c>
      <c r="V4" s="301" t="s">
        <v>521</v>
      </c>
      <c r="W4" s="301" t="s">
        <v>522</v>
      </c>
      <c r="X4" s="301" t="s">
        <v>523</v>
      </c>
      <c r="Y4" s="301">
        <v>0</v>
      </c>
      <c r="Z4" s="301" t="s">
        <v>524</v>
      </c>
      <c r="AA4" s="301" t="s">
        <v>525</v>
      </c>
      <c r="AB4" s="302">
        <v>1</v>
      </c>
      <c r="AC4" s="302">
        <v>1</v>
      </c>
      <c r="AD4" s="302">
        <v>10</v>
      </c>
      <c r="AE4" s="301">
        <v>1</v>
      </c>
      <c r="AF4" s="301">
        <v>11</v>
      </c>
      <c r="AG4" s="303">
        <v>67450000</v>
      </c>
      <c r="AH4" s="301">
        <v>0</v>
      </c>
      <c r="AI4" s="301">
        <v>0</v>
      </c>
      <c r="AJ4" s="301">
        <v>0</v>
      </c>
      <c r="AK4" s="301" t="s">
        <v>526</v>
      </c>
      <c r="AL4" s="301" t="s">
        <v>527</v>
      </c>
      <c r="AM4" s="301">
        <v>0</v>
      </c>
      <c r="AN4" s="301">
        <v>0</v>
      </c>
      <c r="AO4" s="301" t="s">
        <v>257</v>
      </c>
      <c r="AP4" s="301" t="s">
        <v>554</v>
      </c>
      <c r="AQ4" s="301">
        <v>20221117</v>
      </c>
      <c r="AR4" s="301">
        <v>978</v>
      </c>
      <c r="AS4" s="301">
        <v>44582</v>
      </c>
      <c r="AT4" s="301">
        <v>67450000</v>
      </c>
      <c r="AU4" s="301">
        <v>1560</v>
      </c>
      <c r="AV4" s="301">
        <v>44589</v>
      </c>
      <c r="AW4" s="301">
        <v>67450000</v>
      </c>
      <c r="AX4" s="301">
        <v>0</v>
      </c>
      <c r="AY4" s="301">
        <v>6745000</v>
      </c>
      <c r="AZ4" s="301" t="s">
        <v>529</v>
      </c>
      <c r="BA4" s="301" t="s">
        <v>530</v>
      </c>
      <c r="BB4" s="301" t="s">
        <v>531</v>
      </c>
      <c r="BC4" s="301">
        <v>3778917</v>
      </c>
      <c r="BD4" s="301" t="s">
        <v>532</v>
      </c>
      <c r="BE4" s="301" t="s">
        <v>533</v>
      </c>
      <c r="BF4" s="301" t="s">
        <v>534</v>
      </c>
      <c r="BG4" s="301" t="s">
        <v>534</v>
      </c>
      <c r="BH4" s="301" t="s">
        <v>534</v>
      </c>
      <c r="BI4" s="301" t="s">
        <v>535</v>
      </c>
      <c r="BJ4" s="301" t="s">
        <v>536</v>
      </c>
      <c r="BK4" s="301">
        <v>4954580000</v>
      </c>
      <c r="BL4" s="301" t="s">
        <v>537</v>
      </c>
      <c r="BM4" s="301">
        <v>16301</v>
      </c>
      <c r="BN4" s="301">
        <v>0</v>
      </c>
      <c r="BO4" s="301" t="s">
        <v>328</v>
      </c>
      <c r="BP4" s="301" t="s">
        <v>328</v>
      </c>
      <c r="BQ4" s="301" t="s">
        <v>538</v>
      </c>
      <c r="BR4" s="301">
        <v>20221117</v>
      </c>
      <c r="BS4" s="301" t="s">
        <v>555</v>
      </c>
      <c r="BT4" s="301" t="s">
        <v>538</v>
      </c>
      <c r="BU4" s="301" t="s">
        <v>554</v>
      </c>
      <c r="BV4" s="301" t="s">
        <v>554</v>
      </c>
      <c r="BW4" s="301" t="s">
        <v>538</v>
      </c>
      <c r="BX4" s="301" t="s">
        <v>540</v>
      </c>
      <c r="BY4" s="301" t="s">
        <v>540</v>
      </c>
      <c r="BZ4" s="301" t="s">
        <v>540</v>
      </c>
      <c r="CA4" s="301" t="s">
        <v>543</v>
      </c>
      <c r="CB4" s="301" t="s">
        <v>518</v>
      </c>
      <c r="CC4" s="301" t="s">
        <v>518</v>
      </c>
      <c r="CD4" s="301" t="s">
        <v>518</v>
      </c>
      <c r="CE4" s="301" t="s">
        <v>543</v>
      </c>
      <c r="CF4" s="301" t="s">
        <v>544</v>
      </c>
      <c r="CG4" s="301" t="s">
        <v>544</v>
      </c>
      <c r="CH4" s="301" t="s">
        <v>544</v>
      </c>
      <c r="CI4" s="301" t="s">
        <v>543</v>
      </c>
      <c r="CJ4" s="301">
        <v>978</v>
      </c>
      <c r="CK4" s="301">
        <v>978</v>
      </c>
      <c r="CL4" s="301" t="s">
        <v>538</v>
      </c>
      <c r="CM4" s="301">
        <v>67450000</v>
      </c>
      <c r="CN4" s="303">
        <v>67450000</v>
      </c>
      <c r="CO4" s="301" t="s">
        <v>538</v>
      </c>
      <c r="CP4" s="301">
        <v>1560</v>
      </c>
      <c r="CQ4" s="301">
        <v>1560</v>
      </c>
      <c r="CR4" s="301" t="s">
        <v>538</v>
      </c>
      <c r="CS4" s="301">
        <v>67450000</v>
      </c>
      <c r="CT4" s="303">
        <v>67450000</v>
      </c>
      <c r="CU4" s="301" t="s">
        <v>545</v>
      </c>
      <c r="CV4" s="301" t="s">
        <v>538</v>
      </c>
      <c r="CW4" s="303">
        <v>6745000</v>
      </c>
      <c r="CX4" s="301" t="s">
        <v>546</v>
      </c>
      <c r="CY4" s="301">
        <v>2784</v>
      </c>
      <c r="CZ4" s="301">
        <v>2784</v>
      </c>
      <c r="DA4" s="301" t="s">
        <v>547</v>
      </c>
      <c r="DB4" s="303">
        <f>+Tabla2[[#This Row],[VALOR TOTAL ESTIMADO VIGENCIA ACTUAL]]-Tabla2[[#This Row],[Valor CDP BD]]</f>
        <v>0</v>
      </c>
      <c r="DC4" s="303">
        <f>+Tabla2[[#This Row],[Valor CDP BD]]-Tabla2[[#This Row],[Valor RP BD]]</f>
        <v>0</v>
      </c>
    </row>
    <row r="5" spans="1:107" ht="16.149999999999999" hidden="1" customHeight="1" x14ac:dyDescent="0.25">
      <c r="A5" s="301" t="s">
        <v>556</v>
      </c>
      <c r="B5" s="301" t="s">
        <v>557</v>
      </c>
      <c r="C5" s="301">
        <v>7710</v>
      </c>
      <c r="D5" s="301" t="s">
        <v>556</v>
      </c>
      <c r="E5" s="301">
        <v>42022</v>
      </c>
      <c r="F5" s="301">
        <v>7710</v>
      </c>
      <c r="G5" s="301">
        <v>16308</v>
      </c>
      <c r="H5" s="301">
        <v>2784</v>
      </c>
      <c r="I5" s="301" t="s">
        <v>511</v>
      </c>
      <c r="J5" s="301" t="s">
        <v>512</v>
      </c>
      <c r="K5" s="301" t="s">
        <v>513</v>
      </c>
      <c r="L5" s="301" t="s">
        <v>514</v>
      </c>
      <c r="M5" s="301" t="s">
        <v>515</v>
      </c>
      <c r="N5" s="301" t="s">
        <v>516</v>
      </c>
      <c r="O5" s="301" t="s">
        <v>517</v>
      </c>
      <c r="P5" s="301" t="s">
        <v>325</v>
      </c>
      <c r="Q5" s="301" t="s">
        <v>328</v>
      </c>
      <c r="R5" s="301" t="s">
        <v>518</v>
      </c>
      <c r="S5" s="301" t="s">
        <v>519</v>
      </c>
      <c r="T5" s="301" t="s">
        <v>520</v>
      </c>
      <c r="U5" s="301">
        <v>0</v>
      </c>
      <c r="V5" s="301" t="s">
        <v>521</v>
      </c>
      <c r="W5" s="301" t="s">
        <v>522</v>
      </c>
      <c r="X5" s="301" t="s">
        <v>523</v>
      </c>
      <c r="Y5" s="301">
        <v>0</v>
      </c>
      <c r="Z5" s="301" t="s">
        <v>524</v>
      </c>
      <c r="AA5" s="301" t="s">
        <v>525</v>
      </c>
      <c r="AB5" s="302">
        <v>1</v>
      </c>
      <c r="AC5" s="302">
        <v>1</v>
      </c>
      <c r="AD5" s="302">
        <v>10</v>
      </c>
      <c r="AE5" s="301">
        <v>1</v>
      </c>
      <c r="AF5" s="301">
        <v>11</v>
      </c>
      <c r="AG5" s="303">
        <v>67450000</v>
      </c>
      <c r="AH5" s="301">
        <v>0</v>
      </c>
      <c r="AI5" s="301">
        <v>0</v>
      </c>
      <c r="AJ5" s="301">
        <v>0</v>
      </c>
      <c r="AK5" s="301" t="s">
        <v>526</v>
      </c>
      <c r="AL5" s="301" t="s">
        <v>527</v>
      </c>
      <c r="AM5" s="301">
        <v>0</v>
      </c>
      <c r="AN5" s="301">
        <v>0</v>
      </c>
      <c r="AO5" s="301" t="s">
        <v>257</v>
      </c>
      <c r="AP5" s="301" t="s">
        <v>558</v>
      </c>
      <c r="AQ5" s="301">
        <v>20220528</v>
      </c>
      <c r="AR5" s="301">
        <v>698</v>
      </c>
      <c r="AS5" s="301">
        <v>44578</v>
      </c>
      <c r="AT5" s="301">
        <v>67450000</v>
      </c>
      <c r="AU5" s="301">
        <v>508</v>
      </c>
      <c r="AV5" s="301">
        <v>44582</v>
      </c>
      <c r="AW5" s="301">
        <v>67450000</v>
      </c>
      <c r="AX5" s="301">
        <v>0</v>
      </c>
      <c r="AY5" s="301">
        <v>6745000</v>
      </c>
      <c r="AZ5" s="301" t="s">
        <v>529</v>
      </c>
      <c r="BA5" s="301" t="s">
        <v>530</v>
      </c>
      <c r="BB5" s="301" t="s">
        <v>531</v>
      </c>
      <c r="BC5" s="301">
        <v>3778917</v>
      </c>
      <c r="BD5" s="301" t="s">
        <v>532</v>
      </c>
      <c r="BE5" s="301" t="s">
        <v>533</v>
      </c>
      <c r="BF5" s="301" t="s">
        <v>534</v>
      </c>
      <c r="BG5" s="301" t="s">
        <v>534</v>
      </c>
      <c r="BH5" s="301" t="s">
        <v>534</v>
      </c>
      <c r="BI5" s="301" t="s">
        <v>535</v>
      </c>
      <c r="BJ5" s="301" t="s">
        <v>536</v>
      </c>
      <c r="BK5" s="301">
        <v>4954580000</v>
      </c>
      <c r="BL5" s="301" t="s">
        <v>537</v>
      </c>
      <c r="BM5" s="301">
        <v>16308</v>
      </c>
      <c r="BN5" s="301">
        <v>0</v>
      </c>
      <c r="BO5" s="301" t="s">
        <v>328</v>
      </c>
      <c r="BP5" s="301" t="s">
        <v>328</v>
      </c>
      <c r="BQ5" s="301" t="s">
        <v>538</v>
      </c>
      <c r="BR5" s="301">
        <v>20220528</v>
      </c>
      <c r="BS5" s="301" t="s">
        <v>559</v>
      </c>
      <c r="BT5" s="301" t="s">
        <v>538</v>
      </c>
      <c r="BU5" s="301" t="s">
        <v>560</v>
      </c>
      <c r="BV5" s="301" t="s">
        <v>560</v>
      </c>
      <c r="BW5" s="301" t="s">
        <v>538</v>
      </c>
      <c r="BX5" s="301" t="s">
        <v>540</v>
      </c>
      <c r="BY5" s="301" t="s">
        <v>540</v>
      </c>
      <c r="BZ5" s="301" t="s">
        <v>541</v>
      </c>
      <c r="CA5" s="301" t="s">
        <v>542</v>
      </c>
      <c r="CB5" s="301" t="s">
        <v>518</v>
      </c>
      <c r="CC5" s="301" t="s">
        <v>518</v>
      </c>
      <c r="CD5" s="301" t="s">
        <v>518</v>
      </c>
      <c r="CE5" s="301" t="s">
        <v>543</v>
      </c>
      <c r="CF5" s="301" t="s">
        <v>544</v>
      </c>
      <c r="CG5" s="301" t="s">
        <v>544</v>
      </c>
      <c r="CH5" s="301" t="s">
        <v>544</v>
      </c>
      <c r="CI5" s="301" t="s">
        <v>543</v>
      </c>
      <c r="CJ5" s="301">
        <v>698</v>
      </c>
      <c r="CK5" s="301">
        <v>698</v>
      </c>
      <c r="CL5" s="301" t="s">
        <v>538</v>
      </c>
      <c r="CM5" s="301">
        <v>67450000</v>
      </c>
      <c r="CN5" s="303">
        <v>67450000</v>
      </c>
      <c r="CO5" s="301" t="s">
        <v>538</v>
      </c>
      <c r="CP5" s="301">
        <v>508</v>
      </c>
      <c r="CQ5" s="301">
        <v>508</v>
      </c>
      <c r="CR5" s="301" t="s">
        <v>538</v>
      </c>
      <c r="CS5" s="301">
        <v>67450000</v>
      </c>
      <c r="CT5" s="303">
        <v>67450000</v>
      </c>
      <c r="CU5" s="301" t="s">
        <v>545</v>
      </c>
      <c r="CV5" s="301" t="s">
        <v>538</v>
      </c>
      <c r="CW5" s="303">
        <v>8993333</v>
      </c>
      <c r="CX5" s="301" t="s">
        <v>546</v>
      </c>
      <c r="CY5" s="301">
        <v>2784</v>
      </c>
      <c r="CZ5" s="301">
        <v>2784</v>
      </c>
      <c r="DA5" s="301" t="s">
        <v>547</v>
      </c>
      <c r="DB5" s="303">
        <f>+Tabla2[[#This Row],[VALOR TOTAL ESTIMADO VIGENCIA ACTUAL]]-Tabla2[[#This Row],[Valor CDP BD]]</f>
        <v>0</v>
      </c>
      <c r="DC5" s="303">
        <f>+Tabla2[[#This Row],[Valor CDP BD]]-Tabla2[[#This Row],[Valor RP BD]]</f>
        <v>0</v>
      </c>
    </row>
    <row r="6" spans="1:107" ht="16.149999999999999" hidden="1" customHeight="1" x14ac:dyDescent="0.25">
      <c r="A6" s="301" t="s">
        <v>561</v>
      </c>
      <c r="B6" s="301" t="s">
        <v>562</v>
      </c>
      <c r="C6" s="301">
        <v>7710</v>
      </c>
      <c r="D6" s="301" t="s">
        <v>561</v>
      </c>
      <c r="E6" s="301">
        <v>52022</v>
      </c>
      <c r="F6" s="301">
        <v>7710</v>
      </c>
      <c r="G6" s="301">
        <v>16316</v>
      </c>
      <c r="H6" s="301">
        <v>2784</v>
      </c>
      <c r="I6" s="301" t="s">
        <v>511</v>
      </c>
      <c r="J6" s="301" t="s">
        <v>512</v>
      </c>
      <c r="K6" s="301" t="s">
        <v>513</v>
      </c>
      <c r="L6" s="301" t="s">
        <v>514</v>
      </c>
      <c r="M6" s="301" t="s">
        <v>515</v>
      </c>
      <c r="N6" s="301" t="s">
        <v>516</v>
      </c>
      <c r="O6" s="301" t="s">
        <v>517</v>
      </c>
      <c r="P6" s="301" t="s">
        <v>325</v>
      </c>
      <c r="Q6" s="301" t="s">
        <v>328</v>
      </c>
      <c r="R6" s="301" t="s">
        <v>518</v>
      </c>
      <c r="S6" s="301" t="s">
        <v>519</v>
      </c>
      <c r="T6" s="301" t="s">
        <v>520</v>
      </c>
      <c r="U6" s="301">
        <v>0</v>
      </c>
      <c r="V6" s="301" t="s">
        <v>521</v>
      </c>
      <c r="W6" s="301" t="s">
        <v>522</v>
      </c>
      <c r="X6" s="301" t="s">
        <v>523</v>
      </c>
      <c r="Y6" s="301">
        <v>0</v>
      </c>
      <c r="Z6" s="301" t="s">
        <v>524</v>
      </c>
      <c r="AA6" s="301" t="s">
        <v>525</v>
      </c>
      <c r="AB6" s="302">
        <v>1</v>
      </c>
      <c r="AC6" s="302">
        <v>1</v>
      </c>
      <c r="AD6" s="302">
        <v>10</v>
      </c>
      <c r="AE6" s="301">
        <v>1</v>
      </c>
      <c r="AF6" s="301">
        <v>11</v>
      </c>
      <c r="AG6" s="303">
        <v>67450000</v>
      </c>
      <c r="AH6" s="301">
        <v>0</v>
      </c>
      <c r="AI6" s="301">
        <v>0</v>
      </c>
      <c r="AJ6" s="301">
        <v>0</v>
      </c>
      <c r="AK6" s="301" t="s">
        <v>526</v>
      </c>
      <c r="AL6" s="301" t="s">
        <v>527</v>
      </c>
      <c r="AM6" s="301">
        <v>0</v>
      </c>
      <c r="AN6" s="301">
        <v>0</v>
      </c>
      <c r="AO6" s="301" t="s">
        <v>257</v>
      </c>
      <c r="AP6" s="301" t="s">
        <v>563</v>
      </c>
      <c r="AQ6" s="301">
        <v>20220580</v>
      </c>
      <c r="AR6" s="301">
        <v>530</v>
      </c>
      <c r="AS6" s="301">
        <v>44578</v>
      </c>
      <c r="AT6" s="301">
        <v>67450000</v>
      </c>
      <c r="AU6" s="301">
        <v>507</v>
      </c>
      <c r="AV6" s="301">
        <v>44581</v>
      </c>
      <c r="AW6" s="301">
        <v>67450000</v>
      </c>
      <c r="AX6" s="301">
        <v>0</v>
      </c>
      <c r="AY6" s="301">
        <v>6745000</v>
      </c>
      <c r="AZ6" s="301" t="s">
        <v>529</v>
      </c>
      <c r="BA6" s="301" t="s">
        <v>530</v>
      </c>
      <c r="BB6" s="301" t="s">
        <v>531</v>
      </c>
      <c r="BC6" s="301">
        <v>3778917</v>
      </c>
      <c r="BD6" s="301" t="s">
        <v>532</v>
      </c>
      <c r="BE6" s="301" t="s">
        <v>533</v>
      </c>
      <c r="BF6" s="301" t="s">
        <v>534</v>
      </c>
      <c r="BG6" s="301" t="s">
        <v>534</v>
      </c>
      <c r="BH6" s="301" t="s">
        <v>534</v>
      </c>
      <c r="BI6" s="301" t="s">
        <v>535</v>
      </c>
      <c r="BJ6" s="301" t="s">
        <v>536</v>
      </c>
      <c r="BK6" s="301">
        <v>4954580000</v>
      </c>
      <c r="BL6" s="301" t="s">
        <v>537</v>
      </c>
      <c r="BM6" s="301">
        <v>16316</v>
      </c>
      <c r="BN6" s="301">
        <v>0</v>
      </c>
      <c r="BO6" s="301" t="s">
        <v>328</v>
      </c>
      <c r="BP6" s="301" t="s">
        <v>328</v>
      </c>
      <c r="BQ6" s="301" t="s">
        <v>538</v>
      </c>
      <c r="BR6" s="301">
        <v>20220580</v>
      </c>
      <c r="BS6" s="301" t="s">
        <v>564</v>
      </c>
      <c r="BT6" s="301" t="s">
        <v>538</v>
      </c>
      <c r="BU6" s="301" t="s">
        <v>565</v>
      </c>
      <c r="BV6" s="301" t="s">
        <v>565</v>
      </c>
      <c r="BW6" s="301" t="s">
        <v>538</v>
      </c>
      <c r="BX6" s="301" t="s">
        <v>540</v>
      </c>
      <c r="BY6" s="301" t="s">
        <v>540</v>
      </c>
      <c r="BZ6" s="301" t="s">
        <v>541</v>
      </c>
      <c r="CA6" s="301" t="s">
        <v>542</v>
      </c>
      <c r="CB6" s="301" t="s">
        <v>518</v>
      </c>
      <c r="CC6" s="301" t="s">
        <v>518</v>
      </c>
      <c r="CD6" s="301" t="s">
        <v>518</v>
      </c>
      <c r="CE6" s="301" t="s">
        <v>543</v>
      </c>
      <c r="CF6" s="301" t="s">
        <v>544</v>
      </c>
      <c r="CG6" s="301" t="s">
        <v>544</v>
      </c>
      <c r="CH6" s="301" t="s">
        <v>544</v>
      </c>
      <c r="CI6" s="301" t="s">
        <v>543</v>
      </c>
      <c r="CJ6" s="301">
        <v>530</v>
      </c>
      <c r="CK6" s="301">
        <v>530</v>
      </c>
      <c r="CL6" s="301" t="s">
        <v>538</v>
      </c>
      <c r="CM6" s="301">
        <v>67450000</v>
      </c>
      <c r="CN6" s="303">
        <v>67450000</v>
      </c>
      <c r="CO6" s="301" t="s">
        <v>538</v>
      </c>
      <c r="CP6" s="301">
        <v>507</v>
      </c>
      <c r="CQ6" s="301">
        <v>507</v>
      </c>
      <c r="CR6" s="301" t="s">
        <v>538</v>
      </c>
      <c r="CS6" s="301">
        <v>67450000</v>
      </c>
      <c r="CT6" s="303">
        <v>67450000</v>
      </c>
      <c r="CU6" s="301" t="s">
        <v>545</v>
      </c>
      <c r="CV6" s="301" t="s">
        <v>538</v>
      </c>
      <c r="CW6" s="303">
        <v>8318833</v>
      </c>
      <c r="CX6" s="301" t="s">
        <v>546</v>
      </c>
      <c r="CY6" s="301">
        <v>2784</v>
      </c>
      <c r="CZ6" s="301">
        <v>2784</v>
      </c>
      <c r="DA6" s="301" t="s">
        <v>547</v>
      </c>
      <c r="DB6" s="303">
        <f>+Tabla2[[#This Row],[VALOR TOTAL ESTIMADO VIGENCIA ACTUAL]]-Tabla2[[#This Row],[Valor CDP BD]]</f>
        <v>0</v>
      </c>
      <c r="DC6" s="303">
        <f>+Tabla2[[#This Row],[Valor CDP BD]]-Tabla2[[#This Row],[Valor RP BD]]</f>
        <v>0</v>
      </c>
    </row>
    <row r="7" spans="1:107" ht="16.149999999999999" hidden="1" customHeight="1" x14ac:dyDescent="0.25">
      <c r="A7" s="301" t="s">
        <v>566</v>
      </c>
      <c r="B7" s="301" t="s">
        <v>567</v>
      </c>
      <c r="C7" s="301">
        <v>7710</v>
      </c>
      <c r="D7" s="301" t="s">
        <v>566</v>
      </c>
      <c r="E7" s="301">
        <v>62022</v>
      </c>
      <c r="F7" s="301">
        <v>7710</v>
      </c>
      <c r="G7" s="301">
        <v>16324</v>
      </c>
      <c r="H7" s="301">
        <v>2784</v>
      </c>
      <c r="I7" s="301" t="s">
        <v>511</v>
      </c>
      <c r="J7" s="301" t="s">
        <v>512</v>
      </c>
      <c r="K7" s="301" t="s">
        <v>513</v>
      </c>
      <c r="L7" s="301" t="s">
        <v>514</v>
      </c>
      <c r="M7" s="301" t="s">
        <v>515</v>
      </c>
      <c r="N7" s="301" t="s">
        <v>516</v>
      </c>
      <c r="O7" s="301" t="s">
        <v>517</v>
      </c>
      <c r="P7" s="301" t="s">
        <v>325</v>
      </c>
      <c r="Q7" s="301" t="s">
        <v>328</v>
      </c>
      <c r="R7" s="301" t="s">
        <v>518</v>
      </c>
      <c r="S7" s="301" t="s">
        <v>519</v>
      </c>
      <c r="T7" s="301" t="s">
        <v>520</v>
      </c>
      <c r="U7" s="301">
        <v>0</v>
      </c>
      <c r="V7" s="301" t="s">
        <v>521</v>
      </c>
      <c r="W7" s="301" t="s">
        <v>522</v>
      </c>
      <c r="X7" s="301" t="s">
        <v>523</v>
      </c>
      <c r="Y7" s="301">
        <v>0</v>
      </c>
      <c r="Z7" s="301" t="s">
        <v>524</v>
      </c>
      <c r="AA7" s="301" t="s">
        <v>525</v>
      </c>
      <c r="AB7" s="302">
        <v>1</v>
      </c>
      <c r="AC7" s="302">
        <v>1</v>
      </c>
      <c r="AD7" s="302">
        <v>10</v>
      </c>
      <c r="AE7" s="301">
        <v>1</v>
      </c>
      <c r="AF7" s="301">
        <v>11</v>
      </c>
      <c r="AG7" s="303">
        <v>67450000</v>
      </c>
      <c r="AH7" s="301">
        <v>0</v>
      </c>
      <c r="AI7" s="301">
        <v>0</v>
      </c>
      <c r="AJ7" s="301">
        <v>0</v>
      </c>
      <c r="AK7" s="301" t="s">
        <v>526</v>
      </c>
      <c r="AL7" s="301" t="s">
        <v>527</v>
      </c>
      <c r="AM7" s="301">
        <v>0</v>
      </c>
      <c r="AN7" s="301">
        <v>0</v>
      </c>
      <c r="AO7" s="301" t="s">
        <v>257</v>
      </c>
      <c r="AP7" s="301" t="s">
        <v>568</v>
      </c>
      <c r="AQ7" s="301">
        <v>20220529</v>
      </c>
      <c r="AR7" s="301">
        <v>549</v>
      </c>
      <c r="AS7" s="301">
        <v>44578</v>
      </c>
      <c r="AT7" s="301">
        <v>67450000</v>
      </c>
      <c r="AU7" s="301">
        <v>509</v>
      </c>
      <c r="AV7" s="301">
        <v>44581</v>
      </c>
      <c r="AW7" s="301">
        <v>67450000</v>
      </c>
      <c r="AX7" s="301">
        <v>0</v>
      </c>
      <c r="AY7" s="301">
        <v>6745000</v>
      </c>
      <c r="AZ7" s="301" t="s">
        <v>529</v>
      </c>
      <c r="BA7" s="301" t="s">
        <v>530</v>
      </c>
      <c r="BB7" s="301" t="s">
        <v>531</v>
      </c>
      <c r="BC7" s="301">
        <v>3778917</v>
      </c>
      <c r="BD7" s="301" t="s">
        <v>532</v>
      </c>
      <c r="BE7" s="301" t="s">
        <v>533</v>
      </c>
      <c r="BF7" s="301" t="s">
        <v>534</v>
      </c>
      <c r="BG7" s="301" t="s">
        <v>534</v>
      </c>
      <c r="BH7" s="301" t="s">
        <v>534</v>
      </c>
      <c r="BI7" s="301" t="s">
        <v>535</v>
      </c>
      <c r="BJ7" s="301" t="s">
        <v>536</v>
      </c>
      <c r="BK7" s="301">
        <v>4954580000</v>
      </c>
      <c r="BL7" s="301" t="s">
        <v>537</v>
      </c>
      <c r="BM7" s="301">
        <v>16324</v>
      </c>
      <c r="BN7" s="301">
        <v>0</v>
      </c>
      <c r="BO7" s="301" t="s">
        <v>328</v>
      </c>
      <c r="BP7" s="301" t="s">
        <v>328</v>
      </c>
      <c r="BQ7" s="301" t="s">
        <v>538</v>
      </c>
      <c r="BR7" s="301">
        <v>20220529</v>
      </c>
      <c r="BS7" s="301" t="s">
        <v>569</v>
      </c>
      <c r="BT7" s="301" t="s">
        <v>538</v>
      </c>
      <c r="BU7" s="301" t="s">
        <v>568</v>
      </c>
      <c r="BV7" s="301" t="s">
        <v>568</v>
      </c>
      <c r="BW7" s="301" t="s">
        <v>538</v>
      </c>
      <c r="BX7" s="301" t="s">
        <v>540</v>
      </c>
      <c r="BY7" s="301" t="s">
        <v>540</v>
      </c>
      <c r="BZ7" s="301" t="s">
        <v>541</v>
      </c>
      <c r="CA7" s="301" t="s">
        <v>542</v>
      </c>
      <c r="CB7" s="301" t="s">
        <v>518</v>
      </c>
      <c r="CC7" s="301" t="s">
        <v>518</v>
      </c>
      <c r="CD7" s="301" t="s">
        <v>518</v>
      </c>
      <c r="CE7" s="301" t="s">
        <v>543</v>
      </c>
      <c r="CF7" s="301" t="s">
        <v>544</v>
      </c>
      <c r="CG7" s="301" t="s">
        <v>544</v>
      </c>
      <c r="CH7" s="301" t="s">
        <v>544</v>
      </c>
      <c r="CI7" s="301" t="s">
        <v>543</v>
      </c>
      <c r="CJ7" s="301">
        <v>549</v>
      </c>
      <c r="CK7" s="301">
        <v>549</v>
      </c>
      <c r="CL7" s="301" t="s">
        <v>538</v>
      </c>
      <c r="CM7" s="301">
        <v>67450000</v>
      </c>
      <c r="CN7" s="303">
        <v>67450000</v>
      </c>
      <c r="CO7" s="301" t="s">
        <v>538</v>
      </c>
      <c r="CP7" s="301">
        <v>509</v>
      </c>
      <c r="CQ7" s="301">
        <v>509</v>
      </c>
      <c r="CR7" s="301" t="s">
        <v>538</v>
      </c>
      <c r="CS7" s="301">
        <v>67450000</v>
      </c>
      <c r="CT7" s="303">
        <v>67450000</v>
      </c>
      <c r="CU7" s="301" t="s">
        <v>545</v>
      </c>
      <c r="CV7" s="301" t="s">
        <v>538</v>
      </c>
      <c r="CW7" s="303">
        <v>8993333</v>
      </c>
      <c r="CX7" s="301" t="s">
        <v>546</v>
      </c>
      <c r="CY7" s="301">
        <v>2784</v>
      </c>
      <c r="CZ7" s="301">
        <v>2784</v>
      </c>
      <c r="DA7" s="301" t="s">
        <v>547</v>
      </c>
      <c r="DB7" s="303">
        <f>+Tabla2[[#This Row],[VALOR TOTAL ESTIMADO VIGENCIA ACTUAL]]-Tabla2[[#This Row],[Valor CDP BD]]</f>
        <v>0</v>
      </c>
      <c r="DC7" s="303">
        <f>+Tabla2[[#This Row],[Valor CDP BD]]-Tabla2[[#This Row],[Valor RP BD]]</f>
        <v>0</v>
      </c>
    </row>
    <row r="8" spans="1:107" ht="16.149999999999999" hidden="1" customHeight="1" x14ac:dyDescent="0.25">
      <c r="A8" s="301" t="s">
        <v>570</v>
      </c>
      <c r="B8" s="301" t="s">
        <v>571</v>
      </c>
      <c r="C8" s="301">
        <v>7710</v>
      </c>
      <c r="D8" s="301" t="s">
        <v>570</v>
      </c>
      <c r="E8" s="301">
        <v>72022</v>
      </c>
      <c r="F8" s="301">
        <v>7710</v>
      </c>
      <c r="G8" s="301">
        <v>16335</v>
      </c>
      <c r="H8" s="301">
        <v>2784</v>
      </c>
      <c r="I8" s="301" t="s">
        <v>511</v>
      </c>
      <c r="J8" s="301" t="s">
        <v>512</v>
      </c>
      <c r="K8" s="301" t="s">
        <v>513</v>
      </c>
      <c r="L8" s="301" t="s">
        <v>514</v>
      </c>
      <c r="M8" s="301" t="s">
        <v>515</v>
      </c>
      <c r="N8" s="301" t="s">
        <v>516</v>
      </c>
      <c r="O8" s="301" t="s">
        <v>517</v>
      </c>
      <c r="P8" s="301" t="s">
        <v>325</v>
      </c>
      <c r="Q8" s="301" t="s">
        <v>328</v>
      </c>
      <c r="R8" s="301" t="s">
        <v>518</v>
      </c>
      <c r="S8" s="301" t="s">
        <v>519</v>
      </c>
      <c r="T8" s="301" t="s">
        <v>520</v>
      </c>
      <c r="U8" s="301">
        <v>0</v>
      </c>
      <c r="V8" s="301" t="s">
        <v>521</v>
      </c>
      <c r="W8" s="301" t="s">
        <v>522</v>
      </c>
      <c r="X8" s="301" t="s">
        <v>523</v>
      </c>
      <c r="Y8" s="301">
        <v>0</v>
      </c>
      <c r="Z8" s="301" t="s">
        <v>524</v>
      </c>
      <c r="AA8" s="301" t="s">
        <v>525</v>
      </c>
      <c r="AB8" s="302">
        <v>1</v>
      </c>
      <c r="AC8" s="302">
        <v>1</v>
      </c>
      <c r="AD8" s="302">
        <v>10</v>
      </c>
      <c r="AE8" s="301">
        <v>1</v>
      </c>
      <c r="AF8" s="301">
        <v>11</v>
      </c>
      <c r="AG8" s="303">
        <v>67450000</v>
      </c>
      <c r="AH8" s="301">
        <v>0</v>
      </c>
      <c r="AI8" s="301">
        <v>0</v>
      </c>
      <c r="AJ8" s="301">
        <v>0</v>
      </c>
      <c r="AK8" s="301" t="s">
        <v>526</v>
      </c>
      <c r="AL8" s="301" t="s">
        <v>527</v>
      </c>
      <c r="AM8" s="301">
        <v>0</v>
      </c>
      <c r="AN8" s="301">
        <v>0</v>
      </c>
      <c r="AO8" s="301" t="s">
        <v>257</v>
      </c>
      <c r="AP8" s="301" t="s">
        <v>572</v>
      </c>
      <c r="AQ8" s="301">
        <v>20221036</v>
      </c>
      <c r="AR8" s="301">
        <v>1085</v>
      </c>
      <c r="AS8" s="301">
        <v>44582</v>
      </c>
      <c r="AT8" s="301">
        <v>67450000</v>
      </c>
      <c r="AU8" s="301">
        <v>983</v>
      </c>
      <c r="AV8" s="301">
        <v>44587</v>
      </c>
      <c r="AW8" s="301">
        <v>67450000</v>
      </c>
      <c r="AX8" s="301">
        <v>0</v>
      </c>
      <c r="AY8" s="301">
        <v>6745000</v>
      </c>
      <c r="AZ8" s="301" t="s">
        <v>529</v>
      </c>
      <c r="BA8" s="301" t="s">
        <v>530</v>
      </c>
      <c r="BB8" s="301" t="s">
        <v>531</v>
      </c>
      <c r="BC8" s="301">
        <v>3778917</v>
      </c>
      <c r="BD8" s="301" t="s">
        <v>532</v>
      </c>
      <c r="BE8" s="301" t="s">
        <v>533</v>
      </c>
      <c r="BF8" s="301" t="s">
        <v>534</v>
      </c>
      <c r="BG8" s="301" t="s">
        <v>534</v>
      </c>
      <c r="BH8" s="301" t="s">
        <v>534</v>
      </c>
      <c r="BI8" s="301" t="s">
        <v>535</v>
      </c>
      <c r="BJ8" s="301" t="s">
        <v>536</v>
      </c>
      <c r="BK8" s="301">
        <v>4954580000</v>
      </c>
      <c r="BL8" s="301" t="s">
        <v>537</v>
      </c>
      <c r="BM8" s="301">
        <v>16335</v>
      </c>
      <c r="BN8" s="301">
        <v>0</v>
      </c>
      <c r="BO8" s="301" t="s">
        <v>328</v>
      </c>
      <c r="BP8" s="301" t="s">
        <v>328</v>
      </c>
      <c r="BQ8" s="301" t="s">
        <v>538</v>
      </c>
      <c r="BR8" s="301">
        <v>20221036</v>
      </c>
      <c r="BS8" s="301" t="s">
        <v>573</v>
      </c>
      <c r="BT8" s="301" t="s">
        <v>538</v>
      </c>
      <c r="BU8" s="301" t="s">
        <v>572</v>
      </c>
      <c r="BV8" s="301" t="s">
        <v>572</v>
      </c>
      <c r="BW8" s="301" t="s">
        <v>538</v>
      </c>
      <c r="BX8" s="301" t="s">
        <v>540</v>
      </c>
      <c r="BY8" s="301" t="s">
        <v>540</v>
      </c>
      <c r="BZ8" s="301" t="s">
        <v>540</v>
      </c>
      <c r="CA8" s="301" t="s">
        <v>543</v>
      </c>
      <c r="CB8" s="301" t="s">
        <v>518</v>
      </c>
      <c r="CC8" s="301" t="s">
        <v>518</v>
      </c>
      <c r="CD8" s="301" t="s">
        <v>518</v>
      </c>
      <c r="CE8" s="301" t="s">
        <v>543</v>
      </c>
      <c r="CF8" s="301" t="s">
        <v>544</v>
      </c>
      <c r="CG8" s="301" t="s">
        <v>544</v>
      </c>
      <c r="CH8" s="301" t="s">
        <v>544</v>
      </c>
      <c r="CI8" s="301" t="s">
        <v>543</v>
      </c>
      <c r="CJ8" s="301">
        <v>1085</v>
      </c>
      <c r="CK8" s="301">
        <v>1085</v>
      </c>
      <c r="CL8" s="301" t="s">
        <v>538</v>
      </c>
      <c r="CM8" s="301">
        <v>67450000</v>
      </c>
      <c r="CN8" s="303">
        <v>67450000</v>
      </c>
      <c r="CO8" s="301" t="s">
        <v>538</v>
      </c>
      <c r="CP8" s="301">
        <v>983</v>
      </c>
      <c r="CQ8" s="301">
        <v>983</v>
      </c>
      <c r="CR8" s="301" t="s">
        <v>538</v>
      </c>
      <c r="CS8" s="301">
        <v>67450000</v>
      </c>
      <c r="CT8" s="303">
        <v>67450000</v>
      </c>
      <c r="CU8" s="301" t="s">
        <v>545</v>
      </c>
      <c r="CV8" s="301" t="s">
        <v>538</v>
      </c>
      <c r="CW8" s="303">
        <v>6745000</v>
      </c>
      <c r="CX8" s="301" t="s">
        <v>546</v>
      </c>
      <c r="CY8" s="301">
        <v>2784</v>
      </c>
      <c r="CZ8" s="301">
        <v>2784</v>
      </c>
      <c r="DA8" s="301" t="s">
        <v>547</v>
      </c>
      <c r="DB8" s="303">
        <f>+Tabla2[[#This Row],[VALOR TOTAL ESTIMADO VIGENCIA ACTUAL]]-Tabla2[[#This Row],[Valor CDP BD]]</f>
        <v>0</v>
      </c>
      <c r="DC8" s="303">
        <f>+Tabla2[[#This Row],[Valor CDP BD]]-Tabla2[[#This Row],[Valor RP BD]]</f>
        <v>0</v>
      </c>
    </row>
    <row r="9" spans="1:107" ht="16.149999999999999" hidden="1" customHeight="1" x14ac:dyDescent="0.25">
      <c r="A9" s="301" t="s">
        <v>574</v>
      </c>
      <c r="B9" s="301" t="s">
        <v>575</v>
      </c>
      <c r="C9" s="301">
        <v>7710</v>
      </c>
      <c r="D9" s="301" t="s">
        <v>574</v>
      </c>
      <c r="E9" s="301">
        <v>82022</v>
      </c>
      <c r="F9" s="301">
        <v>7710</v>
      </c>
      <c r="G9" s="301">
        <v>16343</v>
      </c>
      <c r="H9" s="301">
        <v>2784</v>
      </c>
      <c r="I9" s="301" t="s">
        <v>511</v>
      </c>
      <c r="J9" s="301" t="s">
        <v>512</v>
      </c>
      <c r="K9" s="301" t="s">
        <v>513</v>
      </c>
      <c r="L9" s="301" t="s">
        <v>514</v>
      </c>
      <c r="M9" s="301" t="s">
        <v>515</v>
      </c>
      <c r="N9" s="301" t="s">
        <v>516</v>
      </c>
      <c r="O9" s="301" t="s">
        <v>517</v>
      </c>
      <c r="P9" s="301" t="s">
        <v>325</v>
      </c>
      <c r="Q9" s="301" t="s">
        <v>328</v>
      </c>
      <c r="R9" s="301" t="s">
        <v>518</v>
      </c>
      <c r="S9" s="301" t="s">
        <v>519</v>
      </c>
      <c r="T9" s="301" t="s">
        <v>520</v>
      </c>
      <c r="U9" s="301">
        <v>0</v>
      </c>
      <c r="V9" s="301" t="s">
        <v>521</v>
      </c>
      <c r="W9" s="301" t="s">
        <v>522</v>
      </c>
      <c r="X9" s="301" t="s">
        <v>523</v>
      </c>
      <c r="Y9" s="301">
        <v>0</v>
      </c>
      <c r="Z9" s="301" t="s">
        <v>524</v>
      </c>
      <c r="AA9" s="301" t="s">
        <v>525</v>
      </c>
      <c r="AB9" s="302">
        <v>1</v>
      </c>
      <c r="AC9" s="302">
        <v>1</v>
      </c>
      <c r="AD9" s="302">
        <v>10</v>
      </c>
      <c r="AE9" s="301">
        <v>1</v>
      </c>
      <c r="AF9" s="301">
        <v>11</v>
      </c>
      <c r="AG9" s="303">
        <v>67450000</v>
      </c>
      <c r="AH9" s="301">
        <v>0</v>
      </c>
      <c r="AI9" s="301">
        <v>0</v>
      </c>
      <c r="AJ9" s="301">
        <v>0</v>
      </c>
      <c r="AK9" s="301" t="s">
        <v>526</v>
      </c>
      <c r="AL9" s="301" t="s">
        <v>527</v>
      </c>
      <c r="AM9" s="301">
        <v>0</v>
      </c>
      <c r="AN9" s="301">
        <v>0</v>
      </c>
      <c r="AO9" s="301" t="s">
        <v>257</v>
      </c>
      <c r="AP9" s="301" t="s">
        <v>576</v>
      </c>
      <c r="AQ9" s="301">
        <v>20220029</v>
      </c>
      <c r="AR9" s="301">
        <v>56</v>
      </c>
      <c r="AS9" s="301">
        <v>44565</v>
      </c>
      <c r="AT9" s="301">
        <v>67450000</v>
      </c>
      <c r="AU9" s="301">
        <v>102</v>
      </c>
      <c r="AV9" s="301">
        <v>44572</v>
      </c>
      <c r="AW9" s="301">
        <v>67450000</v>
      </c>
      <c r="AX9" s="301">
        <v>0</v>
      </c>
      <c r="AY9" s="301">
        <v>6745000</v>
      </c>
      <c r="AZ9" s="301" t="s">
        <v>529</v>
      </c>
      <c r="BA9" s="301" t="s">
        <v>530</v>
      </c>
      <c r="BB9" s="301" t="s">
        <v>531</v>
      </c>
      <c r="BC9" s="301">
        <v>3778917</v>
      </c>
      <c r="BD9" s="301" t="s">
        <v>532</v>
      </c>
      <c r="BE9" s="301" t="s">
        <v>533</v>
      </c>
      <c r="BF9" s="301" t="s">
        <v>534</v>
      </c>
      <c r="BG9" s="301" t="s">
        <v>534</v>
      </c>
      <c r="BH9" s="301" t="s">
        <v>534</v>
      </c>
      <c r="BI9" s="301" t="s">
        <v>535</v>
      </c>
      <c r="BJ9" s="301" t="s">
        <v>536</v>
      </c>
      <c r="BK9" s="301">
        <v>4954580000</v>
      </c>
      <c r="BL9" s="301" t="s">
        <v>537</v>
      </c>
      <c r="BM9" s="301">
        <v>16343</v>
      </c>
      <c r="BN9" s="301">
        <v>0</v>
      </c>
      <c r="BO9" s="301" t="s">
        <v>328</v>
      </c>
      <c r="BP9" s="301" t="s">
        <v>328</v>
      </c>
      <c r="BQ9" s="301" t="s">
        <v>538</v>
      </c>
      <c r="BR9" s="301">
        <v>20220029</v>
      </c>
      <c r="BS9" s="301" t="s">
        <v>577</v>
      </c>
      <c r="BT9" s="301" t="s">
        <v>538</v>
      </c>
      <c r="BU9" s="301" t="s">
        <v>578</v>
      </c>
      <c r="BV9" s="301" t="s">
        <v>578</v>
      </c>
      <c r="BW9" s="301" t="s">
        <v>538</v>
      </c>
      <c r="BX9" s="301" t="s">
        <v>540</v>
      </c>
      <c r="BY9" s="301" t="s">
        <v>540</v>
      </c>
      <c r="BZ9" s="301" t="s">
        <v>540</v>
      </c>
      <c r="CA9" s="301" t="s">
        <v>543</v>
      </c>
      <c r="CB9" s="301" t="s">
        <v>518</v>
      </c>
      <c r="CC9" s="301" t="s">
        <v>518</v>
      </c>
      <c r="CD9" s="301" t="s">
        <v>518</v>
      </c>
      <c r="CE9" s="301" t="s">
        <v>543</v>
      </c>
      <c r="CF9" s="301" t="s">
        <v>544</v>
      </c>
      <c r="CG9" s="301" t="s">
        <v>544</v>
      </c>
      <c r="CH9" s="301" t="s">
        <v>544</v>
      </c>
      <c r="CI9" s="301" t="s">
        <v>543</v>
      </c>
      <c r="CJ9" s="301">
        <v>56</v>
      </c>
      <c r="CK9" s="301">
        <v>56</v>
      </c>
      <c r="CL9" s="301" t="s">
        <v>538</v>
      </c>
      <c r="CM9" s="301">
        <v>67450000</v>
      </c>
      <c r="CN9" s="303">
        <v>67450000</v>
      </c>
      <c r="CO9" s="301" t="s">
        <v>538</v>
      </c>
      <c r="CP9" s="301">
        <v>102</v>
      </c>
      <c r="CQ9" s="301">
        <v>102</v>
      </c>
      <c r="CR9" s="301" t="s">
        <v>538</v>
      </c>
      <c r="CS9" s="301">
        <v>67450000</v>
      </c>
      <c r="CT9" s="303">
        <v>67450000</v>
      </c>
      <c r="CU9" s="301" t="s">
        <v>545</v>
      </c>
      <c r="CV9" s="301" t="s">
        <v>538</v>
      </c>
      <c r="CW9" s="303">
        <v>11016833</v>
      </c>
      <c r="CX9" s="301" t="s">
        <v>546</v>
      </c>
      <c r="CY9" s="301">
        <v>2784</v>
      </c>
      <c r="CZ9" s="301">
        <v>2784</v>
      </c>
      <c r="DA9" s="301" t="s">
        <v>547</v>
      </c>
      <c r="DB9" s="303">
        <f>+Tabla2[[#This Row],[VALOR TOTAL ESTIMADO VIGENCIA ACTUAL]]-Tabla2[[#This Row],[Valor CDP BD]]</f>
        <v>0</v>
      </c>
      <c r="DC9" s="303">
        <f>+Tabla2[[#This Row],[Valor CDP BD]]-Tabla2[[#This Row],[Valor RP BD]]</f>
        <v>0</v>
      </c>
    </row>
    <row r="10" spans="1:107" ht="16.149999999999999" hidden="1" customHeight="1" x14ac:dyDescent="0.25">
      <c r="A10" s="301" t="s">
        <v>579</v>
      </c>
      <c r="B10" s="301" t="s">
        <v>580</v>
      </c>
      <c r="C10" s="301">
        <v>7710</v>
      </c>
      <c r="D10" s="301" t="s">
        <v>579</v>
      </c>
      <c r="E10" s="301">
        <v>92022</v>
      </c>
      <c r="F10" s="301">
        <v>7710</v>
      </c>
      <c r="G10" s="301">
        <v>16353</v>
      </c>
      <c r="H10" s="301">
        <v>2784</v>
      </c>
      <c r="I10" s="301" t="s">
        <v>511</v>
      </c>
      <c r="J10" s="301" t="s">
        <v>512</v>
      </c>
      <c r="K10" s="301" t="s">
        <v>513</v>
      </c>
      <c r="L10" s="301" t="s">
        <v>514</v>
      </c>
      <c r="M10" s="301" t="s">
        <v>515</v>
      </c>
      <c r="N10" s="301" t="s">
        <v>516</v>
      </c>
      <c r="O10" s="301" t="s">
        <v>517</v>
      </c>
      <c r="P10" s="301" t="s">
        <v>325</v>
      </c>
      <c r="Q10" s="301" t="s">
        <v>328</v>
      </c>
      <c r="R10" s="301" t="s">
        <v>518</v>
      </c>
      <c r="S10" s="301" t="s">
        <v>519</v>
      </c>
      <c r="T10" s="301" t="s">
        <v>520</v>
      </c>
      <c r="U10" s="301">
        <v>0</v>
      </c>
      <c r="V10" s="301" t="s">
        <v>521</v>
      </c>
      <c r="W10" s="301" t="s">
        <v>522</v>
      </c>
      <c r="X10" s="301" t="s">
        <v>523</v>
      </c>
      <c r="Y10" s="301">
        <v>0</v>
      </c>
      <c r="Z10" s="301" t="s">
        <v>524</v>
      </c>
      <c r="AA10" s="301" t="s">
        <v>525</v>
      </c>
      <c r="AB10" s="302">
        <v>1</v>
      </c>
      <c r="AC10" s="302">
        <v>1</v>
      </c>
      <c r="AD10" s="302">
        <v>10</v>
      </c>
      <c r="AE10" s="301">
        <v>1</v>
      </c>
      <c r="AF10" s="301">
        <v>11</v>
      </c>
      <c r="AG10" s="303">
        <v>67450000</v>
      </c>
      <c r="AH10" s="301">
        <v>0</v>
      </c>
      <c r="AI10" s="301">
        <v>0</v>
      </c>
      <c r="AJ10" s="301">
        <v>0</v>
      </c>
      <c r="AK10" s="301" t="s">
        <v>526</v>
      </c>
      <c r="AL10" s="301" t="s">
        <v>527</v>
      </c>
      <c r="AM10" s="301">
        <v>0</v>
      </c>
      <c r="AN10" s="301">
        <v>0</v>
      </c>
      <c r="AO10" s="301" t="s">
        <v>257</v>
      </c>
      <c r="AP10" s="301" t="s">
        <v>581</v>
      </c>
      <c r="AQ10" s="301">
        <v>20221038</v>
      </c>
      <c r="AR10" s="301">
        <v>1070</v>
      </c>
      <c r="AS10" s="301">
        <v>44582</v>
      </c>
      <c r="AT10" s="301">
        <v>67450000</v>
      </c>
      <c r="AU10" s="301">
        <v>975</v>
      </c>
      <c r="AV10" s="301">
        <v>44587</v>
      </c>
      <c r="AW10" s="301">
        <v>67450000</v>
      </c>
      <c r="AX10" s="301">
        <v>0</v>
      </c>
      <c r="AY10" s="301">
        <v>6745000</v>
      </c>
      <c r="AZ10" s="301" t="s">
        <v>529</v>
      </c>
      <c r="BA10" s="301" t="s">
        <v>530</v>
      </c>
      <c r="BB10" s="301" t="s">
        <v>531</v>
      </c>
      <c r="BC10" s="301">
        <v>3778917</v>
      </c>
      <c r="BD10" s="301" t="s">
        <v>532</v>
      </c>
      <c r="BE10" s="301" t="s">
        <v>533</v>
      </c>
      <c r="BF10" s="301" t="s">
        <v>534</v>
      </c>
      <c r="BG10" s="301" t="s">
        <v>534</v>
      </c>
      <c r="BH10" s="301" t="s">
        <v>534</v>
      </c>
      <c r="BI10" s="301" t="s">
        <v>535</v>
      </c>
      <c r="BJ10" s="301" t="s">
        <v>536</v>
      </c>
      <c r="BK10" s="301">
        <v>4954580000</v>
      </c>
      <c r="BL10" s="301" t="s">
        <v>537</v>
      </c>
      <c r="BM10" s="301">
        <v>16353</v>
      </c>
      <c r="BN10" s="301">
        <v>0</v>
      </c>
      <c r="BO10" s="301" t="s">
        <v>328</v>
      </c>
      <c r="BP10" s="301" t="s">
        <v>328</v>
      </c>
      <c r="BQ10" s="301" t="s">
        <v>538</v>
      </c>
      <c r="BR10" s="301">
        <v>20221038</v>
      </c>
      <c r="BS10" s="301" t="s">
        <v>582</v>
      </c>
      <c r="BT10" s="301" t="s">
        <v>538</v>
      </c>
      <c r="BU10" s="301" t="s">
        <v>581</v>
      </c>
      <c r="BV10" s="301" t="s">
        <v>581</v>
      </c>
      <c r="BW10" s="301" t="s">
        <v>538</v>
      </c>
      <c r="BX10" s="301" t="s">
        <v>540</v>
      </c>
      <c r="BY10" s="301" t="s">
        <v>540</v>
      </c>
      <c r="BZ10" s="301" t="s">
        <v>540</v>
      </c>
      <c r="CA10" s="301" t="s">
        <v>543</v>
      </c>
      <c r="CB10" s="301" t="s">
        <v>518</v>
      </c>
      <c r="CC10" s="301" t="s">
        <v>518</v>
      </c>
      <c r="CD10" s="301" t="s">
        <v>518</v>
      </c>
      <c r="CE10" s="301" t="s">
        <v>543</v>
      </c>
      <c r="CF10" s="301" t="s">
        <v>544</v>
      </c>
      <c r="CG10" s="301" t="s">
        <v>544</v>
      </c>
      <c r="CH10" s="301" t="s">
        <v>544</v>
      </c>
      <c r="CI10" s="301" t="s">
        <v>543</v>
      </c>
      <c r="CJ10" s="301">
        <v>1070</v>
      </c>
      <c r="CK10" s="301">
        <v>1070</v>
      </c>
      <c r="CL10" s="301" t="s">
        <v>538</v>
      </c>
      <c r="CM10" s="301">
        <v>67450000</v>
      </c>
      <c r="CN10" s="303">
        <v>67450000</v>
      </c>
      <c r="CO10" s="301" t="s">
        <v>538</v>
      </c>
      <c r="CP10" s="301">
        <v>975</v>
      </c>
      <c r="CQ10" s="301">
        <v>975</v>
      </c>
      <c r="CR10" s="301" t="s">
        <v>538</v>
      </c>
      <c r="CS10" s="301">
        <v>67450000</v>
      </c>
      <c r="CT10" s="303">
        <v>67450000</v>
      </c>
      <c r="CU10" s="301" t="s">
        <v>545</v>
      </c>
      <c r="CV10" s="301" t="s">
        <v>538</v>
      </c>
      <c r="CW10" s="303">
        <v>6745000</v>
      </c>
      <c r="CX10" s="301" t="s">
        <v>546</v>
      </c>
      <c r="CY10" s="301">
        <v>2784</v>
      </c>
      <c r="CZ10" s="301">
        <v>2784</v>
      </c>
      <c r="DA10" s="301" t="s">
        <v>547</v>
      </c>
      <c r="DB10" s="303">
        <f>+Tabla2[[#This Row],[VALOR TOTAL ESTIMADO VIGENCIA ACTUAL]]-Tabla2[[#This Row],[Valor CDP BD]]</f>
        <v>0</v>
      </c>
      <c r="DC10" s="303">
        <f>+Tabla2[[#This Row],[Valor CDP BD]]-Tabla2[[#This Row],[Valor RP BD]]</f>
        <v>0</v>
      </c>
    </row>
    <row r="11" spans="1:107" ht="16.149999999999999" hidden="1" customHeight="1" x14ac:dyDescent="0.25">
      <c r="A11" s="301" t="s">
        <v>583</v>
      </c>
      <c r="B11" s="301" t="s">
        <v>584</v>
      </c>
      <c r="C11" s="301">
        <v>7710</v>
      </c>
      <c r="D11" s="301" t="s">
        <v>583</v>
      </c>
      <c r="E11" s="301">
        <v>102022</v>
      </c>
      <c r="F11" s="301">
        <v>7710</v>
      </c>
      <c r="G11" s="301">
        <v>16369</v>
      </c>
      <c r="H11" s="301">
        <v>2785</v>
      </c>
      <c r="I11" s="301" t="s">
        <v>585</v>
      </c>
      <c r="J11" s="301" t="s">
        <v>512</v>
      </c>
      <c r="K11" s="301" t="s">
        <v>513</v>
      </c>
      <c r="L11" s="301" t="s">
        <v>514</v>
      </c>
      <c r="M11" s="301" t="s">
        <v>515</v>
      </c>
      <c r="N11" s="301" t="s">
        <v>516</v>
      </c>
      <c r="O11" s="301" t="s">
        <v>517</v>
      </c>
      <c r="P11" s="301" t="s">
        <v>325</v>
      </c>
      <c r="Q11" s="301" t="s">
        <v>328</v>
      </c>
      <c r="R11" s="301" t="s">
        <v>586</v>
      </c>
      <c r="S11" s="301" t="s">
        <v>587</v>
      </c>
      <c r="T11" s="301" t="s">
        <v>520</v>
      </c>
      <c r="U11" s="301">
        <v>0</v>
      </c>
      <c r="V11" s="301" t="s">
        <v>588</v>
      </c>
      <c r="W11" s="301" t="s">
        <v>522</v>
      </c>
      <c r="X11" s="301" t="s">
        <v>523</v>
      </c>
      <c r="Y11" s="301">
        <v>0</v>
      </c>
      <c r="Z11" s="301" t="s">
        <v>524</v>
      </c>
      <c r="AA11" s="301" t="s">
        <v>525</v>
      </c>
      <c r="AB11" s="302">
        <v>1</v>
      </c>
      <c r="AC11" s="302">
        <v>1</v>
      </c>
      <c r="AD11" s="302">
        <v>10</v>
      </c>
      <c r="AE11" s="301">
        <v>1</v>
      </c>
      <c r="AF11" s="301">
        <v>11</v>
      </c>
      <c r="AG11" s="303">
        <v>67450000</v>
      </c>
      <c r="AH11" s="301">
        <v>0</v>
      </c>
      <c r="AI11" s="301">
        <v>0</v>
      </c>
      <c r="AJ11" s="301">
        <v>0</v>
      </c>
      <c r="AK11" s="301" t="s">
        <v>526</v>
      </c>
      <c r="AL11" s="301" t="s">
        <v>527</v>
      </c>
      <c r="AM11" s="301">
        <v>0</v>
      </c>
      <c r="AN11" s="301">
        <v>0</v>
      </c>
      <c r="AO11" s="301" t="s">
        <v>257</v>
      </c>
      <c r="AP11" s="301" t="s">
        <v>589</v>
      </c>
      <c r="AQ11" s="301">
        <v>20220593</v>
      </c>
      <c r="AR11" s="301">
        <v>683</v>
      </c>
      <c r="AS11" s="301">
        <v>44578</v>
      </c>
      <c r="AT11" s="301">
        <v>67450000</v>
      </c>
      <c r="AU11" s="301">
        <v>1089</v>
      </c>
      <c r="AV11" s="301">
        <v>44587</v>
      </c>
      <c r="AW11" s="301">
        <v>67450000</v>
      </c>
      <c r="AX11" s="301">
        <v>0</v>
      </c>
      <c r="AY11" s="301">
        <v>6745000</v>
      </c>
      <c r="AZ11" s="301" t="s">
        <v>529</v>
      </c>
      <c r="BA11" s="301" t="s">
        <v>530</v>
      </c>
      <c r="BB11" s="301" t="s">
        <v>531</v>
      </c>
      <c r="BC11" s="301">
        <v>3778917</v>
      </c>
      <c r="BD11" s="301" t="s">
        <v>532</v>
      </c>
      <c r="BE11" s="301" t="s">
        <v>533</v>
      </c>
      <c r="BF11" s="301" t="s">
        <v>534</v>
      </c>
      <c r="BG11" s="301" t="s">
        <v>534</v>
      </c>
      <c r="BH11" s="301" t="s">
        <v>534</v>
      </c>
      <c r="BI11" s="301" t="s">
        <v>535</v>
      </c>
      <c r="BJ11" s="301" t="s">
        <v>536</v>
      </c>
      <c r="BK11" s="301">
        <v>4954580000</v>
      </c>
      <c r="BL11" s="301" t="s">
        <v>537</v>
      </c>
      <c r="BM11" s="301">
        <v>16369</v>
      </c>
      <c r="BN11" s="301">
        <v>0</v>
      </c>
      <c r="BO11" s="301" t="s">
        <v>328</v>
      </c>
      <c r="BP11" s="301" t="s">
        <v>328</v>
      </c>
      <c r="BQ11" s="301" t="s">
        <v>538</v>
      </c>
      <c r="BR11" s="301">
        <v>20220593</v>
      </c>
      <c r="BS11" s="301" t="s">
        <v>590</v>
      </c>
      <c r="BT11" s="301" t="s">
        <v>538</v>
      </c>
      <c r="BU11" s="301" t="s">
        <v>591</v>
      </c>
      <c r="BV11" s="301" t="s">
        <v>591</v>
      </c>
      <c r="BW11" s="301" t="s">
        <v>538</v>
      </c>
      <c r="BX11" s="301" t="s">
        <v>592</v>
      </c>
      <c r="BY11" s="301" t="s">
        <v>592</v>
      </c>
      <c r="BZ11" s="301" t="s">
        <v>592</v>
      </c>
      <c r="CA11" s="301" t="s">
        <v>543</v>
      </c>
      <c r="CB11" s="301" t="s">
        <v>586</v>
      </c>
      <c r="CC11" s="301" t="s">
        <v>586</v>
      </c>
      <c r="CD11" s="301" t="s">
        <v>586</v>
      </c>
      <c r="CE11" s="301" t="s">
        <v>543</v>
      </c>
      <c r="CF11" s="301" t="s">
        <v>544</v>
      </c>
      <c r="CG11" s="301" t="s">
        <v>544</v>
      </c>
      <c r="CH11" s="301" t="s">
        <v>544</v>
      </c>
      <c r="CI11" s="301" t="s">
        <v>543</v>
      </c>
      <c r="CJ11" s="301">
        <v>683</v>
      </c>
      <c r="CK11" s="301">
        <v>683</v>
      </c>
      <c r="CL11" s="301" t="s">
        <v>538</v>
      </c>
      <c r="CM11" s="301">
        <v>67450000</v>
      </c>
      <c r="CN11" s="303">
        <v>67450000</v>
      </c>
      <c r="CO11" s="301" t="s">
        <v>538</v>
      </c>
      <c r="CP11" s="301">
        <v>1089</v>
      </c>
      <c r="CQ11" s="301">
        <v>1089</v>
      </c>
      <c r="CR11" s="301" t="s">
        <v>538</v>
      </c>
      <c r="CS11" s="301">
        <v>67450000</v>
      </c>
      <c r="CT11" s="303">
        <v>67450000</v>
      </c>
      <c r="CU11" s="301" t="s">
        <v>545</v>
      </c>
      <c r="CV11" s="301" t="s">
        <v>538</v>
      </c>
      <c r="CW11" s="303">
        <v>6745000</v>
      </c>
      <c r="CX11" s="301" t="s">
        <v>546</v>
      </c>
      <c r="CY11" s="301">
        <v>2785</v>
      </c>
      <c r="CZ11" s="301">
        <v>2785</v>
      </c>
      <c r="DA11" s="301" t="s">
        <v>547</v>
      </c>
      <c r="DB11" s="303">
        <f>+Tabla2[[#This Row],[VALOR TOTAL ESTIMADO VIGENCIA ACTUAL]]-Tabla2[[#This Row],[Valor CDP BD]]</f>
        <v>0</v>
      </c>
      <c r="DC11" s="303">
        <f>+Tabla2[[#This Row],[Valor CDP BD]]-Tabla2[[#This Row],[Valor RP BD]]</f>
        <v>0</v>
      </c>
    </row>
    <row r="12" spans="1:107" ht="16.149999999999999" hidden="1" customHeight="1" x14ac:dyDescent="0.25">
      <c r="A12" s="301" t="s">
        <v>593</v>
      </c>
      <c r="B12" s="301" t="s">
        <v>594</v>
      </c>
      <c r="C12" s="301">
        <v>7710</v>
      </c>
      <c r="D12" s="301" t="s">
        <v>593</v>
      </c>
      <c r="E12" s="301">
        <v>112022</v>
      </c>
      <c r="F12" s="301">
        <v>7710</v>
      </c>
      <c r="G12" s="301">
        <v>16492</v>
      </c>
      <c r="H12" s="301">
        <v>2784</v>
      </c>
      <c r="I12" s="301" t="s">
        <v>511</v>
      </c>
      <c r="J12" s="301" t="s">
        <v>512</v>
      </c>
      <c r="K12" s="301" t="s">
        <v>513</v>
      </c>
      <c r="L12" s="301" t="s">
        <v>514</v>
      </c>
      <c r="M12" s="301" t="s">
        <v>515</v>
      </c>
      <c r="N12" s="301" t="s">
        <v>516</v>
      </c>
      <c r="O12" s="301" t="s">
        <v>517</v>
      </c>
      <c r="P12" s="301" t="s">
        <v>325</v>
      </c>
      <c r="Q12" s="301" t="s">
        <v>328</v>
      </c>
      <c r="R12" s="301" t="s">
        <v>518</v>
      </c>
      <c r="S12" s="301" t="s">
        <v>519</v>
      </c>
      <c r="T12" s="301" t="s">
        <v>520</v>
      </c>
      <c r="U12" s="301">
        <v>0</v>
      </c>
      <c r="V12" s="301" t="s">
        <v>595</v>
      </c>
      <c r="W12" s="301" t="s">
        <v>522</v>
      </c>
      <c r="X12" s="301" t="s">
        <v>523</v>
      </c>
      <c r="Y12" s="301">
        <v>0</v>
      </c>
      <c r="Z12" s="301" t="s">
        <v>524</v>
      </c>
      <c r="AA12" s="301" t="s">
        <v>525</v>
      </c>
      <c r="AB12" s="302">
        <v>1</v>
      </c>
      <c r="AC12" s="302">
        <v>1</v>
      </c>
      <c r="AD12" s="302">
        <v>10</v>
      </c>
      <c r="AE12" s="301">
        <v>1</v>
      </c>
      <c r="AF12" s="301">
        <v>11</v>
      </c>
      <c r="AG12" s="303">
        <v>50780000</v>
      </c>
      <c r="AH12" s="301">
        <v>0</v>
      </c>
      <c r="AI12" s="301">
        <v>0</v>
      </c>
      <c r="AJ12" s="301">
        <v>0</v>
      </c>
      <c r="AK12" s="301" t="s">
        <v>526</v>
      </c>
      <c r="AL12" s="301" t="s">
        <v>527</v>
      </c>
      <c r="AM12" s="301">
        <v>0</v>
      </c>
      <c r="AN12" s="301">
        <v>0</v>
      </c>
      <c r="AO12" s="301" t="s">
        <v>257</v>
      </c>
      <c r="AP12" s="301" t="s">
        <v>596</v>
      </c>
      <c r="AQ12" s="301">
        <v>20220578</v>
      </c>
      <c r="AR12" s="301">
        <v>615</v>
      </c>
      <c r="AS12" s="301">
        <v>44578</v>
      </c>
      <c r="AT12" s="301">
        <v>50780000</v>
      </c>
      <c r="AU12" s="301">
        <v>505</v>
      </c>
      <c r="AV12" s="301">
        <v>44581</v>
      </c>
      <c r="AW12" s="301">
        <v>50780000</v>
      </c>
      <c r="AX12" s="301">
        <v>0</v>
      </c>
      <c r="AY12" s="301">
        <v>5078000</v>
      </c>
      <c r="AZ12" s="301" t="s">
        <v>529</v>
      </c>
      <c r="BA12" s="301" t="s">
        <v>530</v>
      </c>
      <c r="BB12" s="301" t="s">
        <v>531</v>
      </c>
      <c r="BC12" s="301">
        <v>3778917</v>
      </c>
      <c r="BD12" s="301" t="s">
        <v>532</v>
      </c>
      <c r="BE12" s="301" t="s">
        <v>533</v>
      </c>
      <c r="BF12" s="301" t="s">
        <v>534</v>
      </c>
      <c r="BG12" s="301" t="s">
        <v>534</v>
      </c>
      <c r="BH12" s="301" t="s">
        <v>534</v>
      </c>
      <c r="BI12" s="301" t="s">
        <v>535</v>
      </c>
      <c r="BJ12" s="301" t="s">
        <v>536</v>
      </c>
      <c r="BK12" s="301">
        <v>4954580000</v>
      </c>
      <c r="BL12" s="301" t="s">
        <v>537</v>
      </c>
      <c r="BM12" s="301">
        <v>16492</v>
      </c>
      <c r="BN12" s="301">
        <v>0</v>
      </c>
      <c r="BO12" s="301" t="s">
        <v>328</v>
      </c>
      <c r="BP12" s="301" t="s">
        <v>328</v>
      </c>
      <c r="BQ12" s="301" t="s">
        <v>538</v>
      </c>
      <c r="BR12" s="301">
        <v>20220578</v>
      </c>
      <c r="BS12" s="301" t="s">
        <v>597</v>
      </c>
      <c r="BT12" s="301" t="s">
        <v>538</v>
      </c>
      <c r="BU12" s="301" t="s">
        <v>596</v>
      </c>
      <c r="BV12" s="301" t="s">
        <v>596</v>
      </c>
      <c r="BW12" s="301" t="s">
        <v>538</v>
      </c>
      <c r="BX12" s="301" t="s">
        <v>598</v>
      </c>
      <c r="BY12" s="301" t="s">
        <v>598</v>
      </c>
      <c r="BZ12" s="301" t="s">
        <v>599</v>
      </c>
      <c r="CA12" s="301" t="s">
        <v>542</v>
      </c>
      <c r="CB12" s="301" t="s">
        <v>518</v>
      </c>
      <c r="CC12" s="301" t="s">
        <v>518</v>
      </c>
      <c r="CD12" s="301" t="s">
        <v>518</v>
      </c>
      <c r="CE12" s="301" t="s">
        <v>543</v>
      </c>
      <c r="CF12" s="301" t="s">
        <v>544</v>
      </c>
      <c r="CG12" s="301" t="s">
        <v>544</v>
      </c>
      <c r="CH12" s="301" t="s">
        <v>544</v>
      </c>
      <c r="CI12" s="301" t="s">
        <v>543</v>
      </c>
      <c r="CJ12" s="301">
        <v>615</v>
      </c>
      <c r="CK12" s="301">
        <v>615</v>
      </c>
      <c r="CL12" s="301" t="s">
        <v>538</v>
      </c>
      <c r="CM12" s="301">
        <v>50780000</v>
      </c>
      <c r="CN12" s="303">
        <v>50780000</v>
      </c>
      <c r="CO12" s="301" t="s">
        <v>538</v>
      </c>
      <c r="CP12" s="301">
        <v>505</v>
      </c>
      <c r="CQ12" s="301">
        <v>505</v>
      </c>
      <c r="CR12" s="301" t="s">
        <v>538</v>
      </c>
      <c r="CS12" s="301">
        <v>50780000</v>
      </c>
      <c r="CT12" s="303">
        <v>50780000</v>
      </c>
      <c r="CU12" s="301" t="s">
        <v>545</v>
      </c>
      <c r="CV12" s="301" t="s">
        <v>538</v>
      </c>
      <c r="CW12" s="303">
        <v>6093600</v>
      </c>
      <c r="CX12" s="301" t="s">
        <v>546</v>
      </c>
      <c r="CY12" s="301">
        <v>2784</v>
      </c>
      <c r="CZ12" s="301">
        <v>2784</v>
      </c>
      <c r="DA12" s="301" t="s">
        <v>547</v>
      </c>
      <c r="DB12" s="303">
        <f>+Tabla2[[#This Row],[VALOR TOTAL ESTIMADO VIGENCIA ACTUAL]]-Tabla2[[#This Row],[Valor CDP BD]]</f>
        <v>0</v>
      </c>
      <c r="DC12" s="303">
        <f>+Tabla2[[#This Row],[Valor CDP BD]]-Tabla2[[#This Row],[Valor RP BD]]</f>
        <v>0</v>
      </c>
    </row>
    <row r="13" spans="1:107" ht="16.149999999999999" hidden="1" customHeight="1" x14ac:dyDescent="0.25">
      <c r="A13" s="301" t="s">
        <v>600</v>
      </c>
      <c r="B13" s="301" t="s">
        <v>601</v>
      </c>
      <c r="C13" s="301">
        <v>7710</v>
      </c>
      <c r="D13" s="301" t="s">
        <v>600</v>
      </c>
      <c r="E13" s="301">
        <v>122022</v>
      </c>
      <c r="F13" s="301">
        <v>7710</v>
      </c>
      <c r="G13" s="301">
        <v>16427</v>
      </c>
      <c r="H13" s="301">
        <v>2784</v>
      </c>
      <c r="I13" s="301" t="s">
        <v>511</v>
      </c>
      <c r="J13" s="301" t="s">
        <v>512</v>
      </c>
      <c r="K13" s="301" t="s">
        <v>513</v>
      </c>
      <c r="L13" s="301" t="s">
        <v>514</v>
      </c>
      <c r="M13" s="301" t="s">
        <v>515</v>
      </c>
      <c r="N13" s="301" t="s">
        <v>516</v>
      </c>
      <c r="O13" s="301" t="s">
        <v>517</v>
      </c>
      <c r="P13" s="301" t="s">
        <v>325</v>
      </c>
      <c r="Q13" s="301" t="s">
        <v>328</v>
      </c>
      <c r="R13" s="301" t="s">
        <v>518</v>
      </c>
      <c r="S13" s="301" t="s">
        <v>519</v>
      </c>
      <c r="T13" s="301" t="s">
        <v>520</v>
      </c>
      <c r="U13" s="301">
        <v>0</v>
      </c>
      <c r="V13" s="301" t="s">
        <v>595</v>
      </c>
      <c r="W13" s="301" t="s">
        <v>522</v>
      </c>
      <c r="X13" s="301" t="s">
        <v>523</v>
      </c>
      <c r="Y13" s="301">
        <v>0</v>
      </c>
      <c r="Z13" s="301" t="s">
        <v>524</v>
      </c>
      <c r="AA13" s="301" t="s">
        <v>525</v>
      </c>
      <c r="AB13" s="302">
        <v>1</v>
      </c>
      <c r="AC13" s="302">
        <v>1</v>
      </c>
      <c r="AD13" s="302">
        <v>10</v>
      </c>
      <c r="AE13" s="301">
        <v>1</v>
      </c>
      <c r="AF13" s="301">
        <v>11</v>
      </c>
      <c r="AG13" s="303">
        <v>50780000</v>
      </c>
      <c r="AH13" s="301">
        <v>0</v>
      </c>
      <c r="AI13" s="301">
        <v>0</v>
      </c>
      <c r="AJ13" s="301">
        <v>0</v>
      </c>
      <c r="AK13" s="301" t="s">
        <v>526</v>
      </c>
      <c r="AL13" s="301" t="s">
        <v>527</v>
      </c>
      <c r="AM13" s="301">
        <v>0</v>
      </c>
      <c r="AN13" s="301">
        <v>0</v>
      </c>
      <c r="AO13" s="301" t="s">
        <v>257</v>
      </c>
      <c r="AP13" s="301" t="s">
        <v>602</v>
      </c>
      <c r="AQ13" s="301">
        <v>20220401</v>
      </c>
      <c r="AR13" s="301">
        <v>403</v>
      </c>
      <c r="AS13" s="301">
        <v>44574</v>
      </c>
      <c r="AT13" s="301">
        <v>50780000</v>
      </c>
      <c r="AU13" s="301">
        <v>320</v>
      </c>
      <c r="AV13" s="301">
        <v>44578</v>
      </c>
      <c r="AW13" s="301">
        <v>50780000</v>
      </c>
      <c r="AX13" s="301">
        <v>0</v>
      </c>
      <c r="AY13" s="301">
        <v>5078000</v>
      </c>
      <c r="AZ13" s="301" t="s">
        <v>529</v>
      </c>
      <c r="BA13" s="301" t="s">
        <v>530</v>
      </c>
      <c r="BB13" s="301" t="s">
        <v>531</v>
      </c>
      <c r="BC13" s="301">
        <v>3778917</v>
      </c>
      <c r="BD13" s="301" t="s">
        <v>532</v>
      </c>
      <c r="BE13" s="301" t="s">
        <v>533</v>
      </c>
      <c r="BF13" s="301" t="s">
        <v>534</v>
      </c>
      <c r="BG13" s="301" t="s">
        <v>534</v>
      </c>
      <c r="BH13" s="301" t="s">
        <v>534</v>
      </c>
      <c r="BI13" s="301" t="s">
        <v>535</v>
      </c>
      <c r="BJ13" s="301" t="s">
        <v>536</v>
      </c>
      <c r="BK13" s="301">
        <v>4954580000</v>
      </c>
      <c r="BL13" s="301" t="s">
        <v>537</v>
      </c>
      <c r="BM13" s="301">
        <v>16427</v>
      </c>
      <c r="BN13" s="301">
        <v>0</v>
      </c>
      <c r="BO13" s="301" t="s">
        <v>328</v>
      </c>
      <c r="BP13" s="301" t="s">
        <v>328</v>
      </c>
      <c r="BQ13" s="301" t="s">
        <v>538</v>
      </c>
      <c r="BR13" s="301">
        <v>20220401</v>
      </c>
      <c r="BS13" s="301" t="s">
        <v>603</v>
      </c>
      <c r="BT13" s="301" t="s">
        <v>538</v>
      </c>
      <c r="BU13" s="301" t="s">
        <v>604</v>
      </c>
      <c r="BV13" s="301" t="s">
        <v>604</v>
      </c>
      <c r="BW13" s="301" t="s">
        <v>538</v>
      </c>
      <c r="BX13" s="301" t="s">
        <v>598</v>
      </c>
      <c r="BY13" s="301" t="s">
        <v>598</v>
      </c>
      <c r="BZ13" s="301" t="s">
        <v>598</v>
      </c>
      <c r="CA13" s="301" t="s">
        <v>543</v>
      </c>
      <c r="CB13" s="301" t="s">
        <v>518</v>
      </c>
      <c r="CC13" s="301" t="s">
        <v>518</v>
      </c>
      <c r="CD13" s="301" t="s">
        <v>518</v>
      </c>
      <c r="CE13" s="301" t="s">
        <v>543</v>
      </c>
      <c r="CF13" s="301" t="s">
        <v>544</v>
      </c>
      <c r="CG13" s="301" t="s">
        <v>544</v>
      </c>
      <c r="CH13" s="301" t="s">
        <v>544</v>
      </c>
      <c r="CI13" s="301" t="s">
        <v>543</v>
      </c>
      <c r="CJ13" s="301">
        <v>403</v>
      </c>
      <c r="CK13" s="301">
        <v>403</v>
      </c>
      <c r="CL13" s="301" t="s">
        <v>538</v>
      </c>
      <c r="CM13" s="301">
        <v>50780000</v>
      </c>
      <c r="CN13" s="303">
        <v>50780000</v>
      </c>
      <c r="CO13" s="301" t="s">
        <v>538</v>
      </c>
      <c r="CP13" s="301">
        <v>320</v>
      </c>
      <c r="CQ13" s="301">
        <v>320</v>
      </c>
      <c r="CR13" s="301" t="s">
        <v>538</v>
      </c>
      <c r="CS13" s="301">
        <v>50780000</v>
      </c>
      <c r="CT13" s="303">
        <v>50780000</v>
      </c>
      <c r="CU13" s="301" t="s">
        <v>545</v>
      </c>
      <c r="CV13" s="301" t="s">
        <v>538</v>
      </c>
      <c r="CW13" s="303">
        <v>6939933</v>
      </c>
      <c r="CX13" s="301" t="s">
        <v>546</v>
      </c>
      <c r="CY13" s="301">
        <v>2784</v>
      </c>
      <c r="CZ13" s="301">
        <v>2784</v>
      </c>
      <c r="DA13" s="301" t="s">
        <v>547</v>
      </c>
      <c r="DB13" s="303">
        <f>+Tabla2[[#This Row],[VALOR TOTAL ESTIMADO VIGENCIA ACTUAL]]-Tabla2[[#This Row],[Valor CDP BD]]</f>
        <v>0</v>
      </c>
      <c r="DC13" s="303">
        <f>+Tabla2[[#This Row],[Valor CDP BD]]-Tabla2[[#This Row],[Valor RP BD]]</f>
        <v>0</v>
      </c>
    </row>
    <row r="14" spans="1:107" ht="16.149999999999999" hidden="1" customHeight="1" x14ac:dyDescent="0.25">
      <c r="A14" s="301" t="s">
        <v>605</v>
      </c>
      <c r="B14" s="301" t="s">
        <v>606</v>
      </c>
      <c r="C14" s="301">
        <v>7710</v>
      </c>
      <c r="D14" s="301" t="s">
        <v>605</v>
      </c>
      <c r="E14" s="301">
        <v>132022</v>
      </c>
      <c r="F14" s="301">
        <v>7710</v>
      </c>
      <c r="G14" s="301">
        <v>16437</v>
      </c>
      <c r="H14" s="301">
        <v>2784</v>
      </c>
      <c r="I14" s="301" t="s">
        <v>511</v>
      </c>
      <c r="J14" s="301" t="s">
        <v>512</v>
      </c>
      <c r="K14" s="301" t="s">
        <v>513</v>
      </c>
      <c r="L14" s="301" t="s">
        <v>514</v>
      </c>
      <c r="M14" s="301" t="s">
        <v>515</v>
      </c>
      <c r="N14" s="301" t="s">
        <v>516</v>
      </c>
      <c r="O14" s="301" t="s">
        <v>517</v>
      </c>
      <c r="P14" s="301" t="s">
        <v>325</v>
      </c>
      <c r="Q14" s="301" t="s">
        <v>328</v>
      </c>
      <c r="R14" s="301" t="s">
        <v>518</v>
      </c>
      <c r="S14" s="301" t="s">
        <v>519</v>
      </c>
      <c r="T14" s="301" t="s">
        <v>520</v>
      </c>
      <c r="U14" s="301">
        <v>0</v>
      </c>
      <c r="V14" s="301" t="s">
        <v>595</v>
      </c>
      <c r="W14" s="301" t="s">
        <v>522</v>
      </c>
      <c r="X14" s="301" t="s">
        <v>523</v>
      </c>
      <c r="Y14" s="301">
        <v>0</v>
      </c>
      <c r="Z14" s="301" t="s">
        <v>524</v>
      </c>
      <c r="AA14" s="301" t="s">
        <v>525</v>
      </c>
      <c r="AB14" s="302">
        <v>1</v>
      </c>
      <c r="AC14" s="302">
        <v>1</v>
      </c>
      <c r="AD14" s="302">
        <v>10</v>
      </c>
      <c r="AE14" s="301">
        <v>1</v>
      </c>
      <c r="AF14" s="301">
        <v>11</v>
      </c>
      <c r="AG14" s="303">
        <v>50780000</v>
      </c>
      <c r="AH14" s="301">
        <v>0</v>
      </c>
      <c r="AI14" s="301">
        <v>0</v>
      </c>
      <c r="AJ14" s="301">
        <v>0</v>
      </c>
      <c r="AK14" s="301" t="s">
        <v>526</v>
      </c>
      <c r="AL14" s="301" t="s">
        <v>527</v>
      </c>
      <c r="AM14" s="301">
        <v>0</v>
      </c>
      <c r="AN14" s="301">
        <v>0</v>
      </c>
      <c r="AO14" s="301" t="s">
        <v>257</v>
      </c>
      <c r="AP14" s="301" t="s">
        <v>607</v>
      </c>
      <c r="AQ14" s="301">
        <v>20220692</v>
      </c>
      <c r="AR14" s="301">
        <v>647</v>
      </c>
      <c r="AS14" s="301">
        <v>44578</v>
      </c>
      <c r="AT14" s="301">
        <v>50780000</v>
      </c>
      <c r="AU14" s="301">
        <v>669</v>
      </c>
      <c r="AV14" s="301">
        <v>44583</v>
      </c>
      <c r="AW14" s="301">
        <v>50780000</v>
      </c>
      <c r="AX14" s="301">
        <v>0</v>
      </c>
      <c r="AY14" s="301">
        <v>5078000</v>
      </c>
      <c r="AZ14" s="301" t="s">
        <v>529</v>
      </c>
      <c r="BA14" s="301" t="s">
        <v>530</v>
      </c>
      <c r="BB14" s="301" t="s">
        <v>531</v>
      </c>
      <c r="BC14" s="301">
        <v>3778917</v>
      </c>
      <c r="BD14" s="301" t="s">
        <v>532</v>
      </c>
      <c r="BE14" s="301" t="s">
        <v>533</v>
      </c>
      <c r="BF14" s="301" t="s">
        <v>534</v>
      </c>
      <c r="BG14" s="301" t="s">
        <v>534</v>
      </c>
      <c r="BH14" s="301" t="s">
        <v>534</v>
      </c>
      <c r="BI14" s="301" t="s">
        <v>535</v>
      </c>
      <c r="BJ14" s="301" t="s">
        <v>536</v>
      </c>
      <c r="BK14" s="301">
        <v>4954580000</v>
      </c>
      <c r="BL14" s="301" t="s">
        <v>537</v>
      </c>
      <c r="BM14" s="301">
        <v>16437</v>
      </c>
      <c r="BN14" s="301">
        <v>0</v>
      </c>
      <c r="BO14" s="301" t="s">
        <v>328</v>
      </c>
      <c r="BP14" s="301" t="s">
        <v>328</v>
      </c>
      <c r="BQ14" s="301" t="s">
        <v>538</v>
      </c>
      <c r="BR14" s="301">
        <v>20220692</v>
      </c>
      <c r="BS14" s="301" t="s">
        <v>608</v>
      </c>
      <c r="BT14" s="301" t="s">
        <v>538</v>
      </c>
      <c r="BU14" s="301" t="s">
        <v>607</v>
      </c>
      <c r="BV14" s="301" t="s">
        <v>609</v>
      </c>
      <c r="BW14" s="301" t="s">
        <v>610</v>
      </c>
      <c r="BX14" s="301" t="s">
        <v>598</v>
      </c>
      <c r="BY14" s="301" t="s">
        <v>598</v>
      </c>
      <c r="BZ14" s="301" t="s">
        <v>598</v>
      </c>
      <c r="CA14" s="301" t="s">
        <v>543</v>
      </c>
      <c r="CB14" s="301" t="s">
        <v>518</v>
      </c>
      <c r="CC14" s="301" t="s">
        <v>518</v>
      </c>
      <c r="CD14" s="301" t="s">
        <v>518</v>
      </c>
      <c r="CE14" s="301" t="s">
        <v>543</v>
      </c>
      <c r="CF14" s="301" t="s">
        <v>544</v>
      </c>
      <c r="CG14" s="301" t="s">
        <v>544</v>
      </c>
      <c r="CH14" s="301" t="s">
        <v>544</v>
      </c>
      <c r="CI14" s="301" t="s">
        <v>543</v>
      </c>
      <c r="CJ14" s="301">
        <v>647</v>
      </c>
      <c r="CK14" s="301">
        <v>647</v>
      </c>
      <c r="CL14" s="301" t="s">
        <v>538</v>
      </c>
      <c r="CM14" s="301">
        <v>50780000</v>
      </c>
      <c r="CN14" s="303">
        <v>50780000</v>
      </c>
      <c r="CO14" s="301" t="s">
        <v>538</v>
      </c>
      <c r="CP14" s="301">
        <v>669</v>
      </c>
      <c r="CQ14" s="301">
        <v>669</v>
      </c>
      <c r="CR14" s="301" t="s">
        <v>538</v>
      </c>
      <c r="CS14" s="301">
        <v>50780000</v>
      </c>
      <c r="CT14" s="303">
        <v>50780000</v>
      </c>
      <c r="CU14" s="301" t="s">
        <v>545</v>
      </c>
      <c r="CV14" s="301" t="s">
        <v>538</v>
      </c>
      <c r="CW14" s="303">
        <v>6262867</v>
      </c>
      <c r="CX14" s="301" t="s">
        <v>546</v>
      </c>
      <c r="CY14" s="301">
        <v>2784</v>
      </c>
      <c r="CZ14" s="301">
        <v>2784</v>
      </c>
      <c r="DA14" s="301" t="s">
        <v>547</v>
      </c>
      <c r="DB14" s="303">
        <f>+Tabla2[[#This Row],[VALOR TOTAL ESTIMADO VIGENCIA ACTUAL]]-Tabla2[[#This Row],[Valor CDP BD]]</f>
        <v>0</v>
      </c>
      <c r="DC14" s="303">
        <f>+Tabla2[[#This Row],[Valor CDP BD]]-Tabla2[[#This Row],[Valor RP BD]]</f>
        <v>0</v>
      </c>
    </row>
    <row r="15" spans="1:107" ht="16.149999999999999" hidden="1" customHeight="1" x14ac:dyDescent="0.25">
      <c r="A15" s="301" t="s">
        <v>611</v>
      </c>
      <c r="B15" s="301" t="s">
        <v>612</v>
      </c>
      <c r="C15" s="301">
        <v>7710</v>
      </c>
      <c r="D15" s="301" t="s">
        <v>611</v>
      </c>
      <c r="E15" s="301">
        <v>142022</v>
      </c>
      <c r="F15" s="301">
        <v>7710</v>
      </c>
      <c r="G15" s="301">
        <v>16447</v>
      </c>
      <c r="H15" s="301">
        <v>2784</v>
      </c>
      <c r="I15" s="301" t="s">
        <v>511</v>
      </c>
      <c r="J15" s="301" t="s">
        <v>512</v>
      </c>
      <c r="K15" s="301" t="s">
        <v>513</v>
      </c>
      <c r="L15" s="301" t="s">
        <v>514</v>
      </c>
      <c r="M15" s="301" t="s">
        <v>515</v>
      </c>
      <c r="N15" s="301" t="s">
        <v>516</v>
      </c>
      <c r="O15" s="301" t="s">
        <v>517</v>
      </c>
      <c r="P15" s="301" t="s">
        <v>325</v>
      </c>
      <c r="Q15" s="301" t="s">
        <v>328</v>
      </c>
      <c r="R15" s="301" t="s">
        <v>518</v>
      </c>
      <c r="S15" s="301" t="s">
        <v>519</v>
      </c>
      <c r="T15" s="301" t="s">
        <v>520</v>
      </c>
      <c r="U15" s="301">
        <v>0</v>
      </c>
      <c r="V15" s="301" t="s">
        <v>595</v>
      </c>
      <c r="W15" s="301" t="s">
        <v>522</v>
      </c>
      <c r="X15" s="301" t="s">
        <v>523</v>
      </c>
      <c r="Y15" s="301">
        <v>0</v>
      </c>
      <c r="Z15" s="301" t="s">
        <v>524</v>
      </c>
      <c r="AA15" s="301" t="s">
        <v>525</v>
      </c>
      <c r="AB15" s="302">
        <v>1</v>
      </c>
      <c r="AC15" s="302">
        <v>1</v>
      </c>
      <c r="AD15" s="302">
        <v>10</v>
      </c>
      <c r="AE15" s="301">
        <v>1</v>
      </c>
      <c r="AF15" s="301">
        <v>11</v>
      </c>
      <c r="AG15" s="303">
        <v>50780000</v>
      </c>
      <c r="AH15" s="301">
        <v>0</v>
      </c>
      <c r="AI15" s="301">
        <v>0</v>
      </c>
      <c r="AJ15" s="301">
        <v>0</v>
      </c>
      <c r="AK15" s="301" t="s">
        <v>526</v>
      </c>
      <c r="AL15" s="301" t="s">
        <v>527</v>
      </c>
      <c r="AM15" s="301">
        <v>0</v>
      </c>
      <c r="AN15" s="301">
        <v>0</v>
      </c>
      <c r="AO15" s="301" t="s">
        <v>257</v>
      </c>
      <c r="AP15" s="301" t="s">
        <v>613</v>
      </c>
      <c r="AQ15" s="301">
        <v>20221220</v>
      </c>
      <c r="AR15" s="301">
        <v>1101</v>
      </c>
      <c r="AS15" s="301">
        <v>44582</v>
      </c>
      <c r="AT15" s="301">
        <v>50780000</v>
      </c>
      <c r="AU15" s="301">
        <v>1279</v>
      </c>
      <c r="AV15" s="301">
        <v>44588</v>
      </c>
      <c r="AW15" s="301">
        <v>50780000</v>
      </c>
      <c r="AX15" s="301">
        <v>0</v>
      </c>
      <c r="AY15" s="301">
        <v>5078000</v>
      </c>
      <c r="AZ15" s="301" t="s">
        <v>529</v>
      </c>
      <c r="BA15" s="301" t="s">
        <v>530</v>
      </c>
      <c r="BB15" s="301" t="s">
        <v>531</v>
      </c>
      <c r="BC15" s="301">
        <v>3778917</v>
      </c>
      <c r="BD15" s="301" t="s">
        <v>532</v>
      </c>
      <c r="BE15" s="301" t="s">
        <v>533</v>
      </c>
      <c r="BF15" s="301" t="s">
        <v>534</v>
      </c>
      <c r="BG15" s="301" t="s">
        <v>534</v>
      </c>
      <c r="BH15" s="301" t="s">
        <v>534</v>
      </c>
      <c r="BI15" s="301" t="s">
        <v>535</v>
      </c>
      <c r="BJ15" s="301" t="s">
        <v>536</v>
      </c>
      <c r="BK15" s="301">
        <v>4954580000</v>
      </c>
      <c r="BL15" s="301" t="s">
        <v>537</v>
      </c>
      <c r="BM15" s="301">
        <v>16447</v>
      </c>
      <c r="BN15" s="301">
        <v>0</v>
      </c>
      <c r="BO15" s="301" t="s">
        <v>328</v>
      </c>
      <c r="BP15" s="301" t="s">
        <v>328</v>
      </c>
      <c r="BQ15" s="301" t="s">
        <v>538</v>
      </c>
      <c r="BR15" s="301">
        <v>20221220</v>
      </c>
      <c r="BS15" s="301" t="s">
        <v>614</v>
      </c>
      <c r="BT15" s="301" t="s">
        <v>538</v>
      </c>
      <c r="BU15" s="301" t="s">
        <v>615</v>
      </c>
      <c r="BV15" s="301" t="s">
        <v>615</v>
      </c>
      <c r="BW15" s="301" t="s">
        <v>538</v>
      </c>
      <c r="BX15" s="301" t="s">
        <v>598</v>
      </c>
      <c r="BY15" s="301" t="s">
        <v>598</v>
      </c>
      <c r="BZ15" s="301" t="s">
        <v>598</v>
      </c>
      <c r="CA15" s="301" t="s">
        <v>543</v>
      </c>
      <c r="CB15" s="301" t="s">
        <v>518</v>
      </c>
      <c r="CC15" s="301" t="s">
        <v>518</v>
      </c>
      <c r="CD15" s="301" t="s">
        <v>518</v>
      </c>
      <c r="CE15" s="301" t="s">
        <v>543</v>
      </c>
      <c r="CF15" s="301" t="s">
        <v>544</v>
      </c>
      <c r="CG15" s="301" t="s">
        <v>544</v>
      </c>
      <c r="CH15" s="301" t="s">
        <v>544</v>
      </c>
      <c r="CI15" s="301" t="s">
        <v>543</v>
      </c>
      <c r="CJ15" s="301">
        <v>1101</v>
      </c>
      <c r="CK15" s="301">
        <v>1101</v>
      </c>
      <c r="CL15" s="301" t="s">
        <v>538</v>
      </c>
      <c r="CM15" s="301">
        <v>50780000</v>
      </c>
      <c r="CN15" s="303">
        <v>50780000</v>
      </c>
      <c r="CO15" s="301" t="s">
        <v>538</v>
      </c>
      <c r="CP15" s="301">
        <v>1279</v>
      </c>
      <c r="CQ15" s="301">
        <v>1279</v>
      </c>
      <c r="CR15" s="301" t="s">
        <v>538</v>
      </c>
      <c r="CS15" s="301">
        <v>50780000</v>
      </c>
      <c r="CT15" s="303">
        <v>50780000</v>
      </c>
      <c r="CU15" s="301" t="s">
        <v>545</v>
      </c>
      <c r="CV15" s="301" t="s">
        <v>538</v>
      </c>
      <c r="CW15" s="303">
        <v>5078000</v>
      </c>
      <c r="CX15" s="301" t="s">
        <v>546</v>
      </c>
      <c r="CY15" s="301">
        <v>2784</v>
      </c>
      <c r="CZ15" s="301">
        <v>2784</v>
      </c>
      <c r="DA15" s="301" t="s">
        <v>547</v>
      </c>
      <c r="DB15" s="303">
        <f>+Tabla2[[#This Row],[VALOR TOTAL ESTIMADO VIGENCIA ACTUAL]]-Tabla2[[#This Row],[Valor CDP BD]]</f>
        <v>0</v>
      </c>
      <c r="DC15" s="303">
        <f>+Tabla2[[#This Row],[Valor CDP BD]]-Tabla2[[#This Row],[Valor RP BD]]</f>
        <v>0</v>
      </c>
    </row>
    <row r="16" spans="1:107" ht="16.149999999999999" hidden="1" customHeight="1" x14ac:dyDescent="0.25">
      <c r="A16" s="301" t="s">
        <v>616</v>
      </c>
      <c r="B16" s="301" t="s">
        <v>617</v>
      </c>
      <c r="C16" s="301">
        <v>7710</v>
      </c>
      <c r="D16" s="301" t="s">
        <v>616</v>
      </c>
      <c r="E16" s="301">
        <v>152022</v>
      </c>
      <c r="F16" s="301">
        <v>7710</v>
      </c>
      <c r="G16" s="301">
        <v>16456</v>
      </c>
      <c r="H16" s="301">
        <v>2784</v>
      </c>
      <c r="I16" s="301" t="s">
        <v>511</v>
      </c>
      <c r="J16" s="301" t="s">
        <v>512</v>
      </c>
      <c r="K16" s="301" t="s">
        <v>513</v>
      </c>
      <c r="L16" s="301" t="s">
        <v>514</v>
      </c>
      <c r="M16" s="301" t="s">
        <v>515</v>
      </c>
      <c r="N16" s="301" t="s">
        <v>516</v>
      </c>
      <c r="O16" s="301" t="s">
        <v>517</v>
      </c>
      <c r="P16" s="301" t="s">
        <v>325</v>
      </c>
      <c r="Q16" s="301" t="s">
        <v>328</v>
      </c>
      <c r="R16" s="301" t="s">
        <v>518</v>
      </c>
      <c r="S16" s="301" t="s">
        <v>519</v>
      </c>
      <c r="T16" s="301" t="s">
        <v>520</v>
      </c>
      <c r="U16" s="301">
        <v>0</v>
      </c>
      <c r="V16" s="301" t="s">
        <v>595</v>
      </c>
      <c r="W16" s="301" t="s">
        <v>522</v>
      </c>
      <c r="X16" s="301" t="s">
        <v>523</v>
      </c>
      <c r="Y16" s="301">
        <v>0</v>
      </c>
      <c r="Z16" s="301" t="s">
        <v>524</v>
      </c>
      <c r="AA16" s="301" t="s">
        <v>525</v>
      </c>
      <c r="AB16" s="302">
        <v>1</v>
      </c>
      <c r="AC16" s="302">
        <v>1</v>
      </c>
      <c r="AD16" s="302">
        <v>10</v>
      </c>
      <c r="AE16" s="301">
        <v>1</v>
      </c>
      <c r="AF16" s="301">
        <v>11</v>
      </c>
      <c r="AG16" s="303">
        <v>50780000</v>
      </c>
      <c r="AH16" s="301">
        <v>0</v>
      </c>
      <c r="AI16" s="301">
        <v>0</v>
      </c>
      <c r="AJ16" s="301">
        <v>0</v>
      </c>
      <c r="AK16" s="301" t="s">
        <v>526</v>
      </c>
      <c r="AL16" s="301" t="s">
        <v>527</v>
      </c>
      <c r="AM16" s="301">
        <v>0</v>
      </c>
      <c r="AN16" s="301">
        <v>0</v>
      </c>
      <c r="AO16" s="301" t="s">
        <v>257</v>
      </c>
      <c r="AP16" s="301" t="s">
        <v>618</v>
      </c>
      <c r="AQ16" s="301">
        <v>20220768</v>
      </c>
      <c r="AR16" s="301">
        <v>887</v>
      </c>
      <c r="AS16" s="301">
        <v>44580</v>
      </c>
      <c r="AT16" s="301">
        <v>50780000</v>
      </c>
      <c r="AU16" s="301">
        <v>1158</v>
      </c>
      <c r="AV16" s="301">
        <v>44587</v>
      </c>
      <c r="AW16" s="301">
        <v>50780000</v>
      </c>
      <c r="AX16" s="301">
        <v>0</v>
      </c>
      <c r="AY16" s="301">
        <v>5078000</v>
      </c>
      <c r="AZ16" s="301" t="s">
        <v>529</v>
      </c>
      <c r="BA16" s="301" t="s">
        <v>530</v>
      </c>
      <c r="BB16" s="301" t="s">
        <v>531</v>
      </c>
      <c r="BC16" s="301">
        <v>3778917</v>
      </c>
      <c r="BD16" s="301" t="s">
        <v>532</v>
      </c>
      <c r="BE16" s="301" t="s">
        <v>533</v>
      </c>
      <c r="BF16" s="301" t="s">
        <v>534</v>
      </c>
      <c r="BG16" s="301" t="s">
        <v>534</v>
      </c>
      <c r="BH16" s="301" t="s">
        <v>534</v>
      </c>
      <c r="BI16" s="301" t="s">
        <v>535</v>
      </c>
      <c r="BJ16" s="301" t="s">
        <v>536</v>
      </c>
      <c r="BK16" s="301">
        <v>4954580000</v>
      </c>
      <c r="BL16" s="301" t="s">
        <v>537</v>
      </c>
      <c r="BM16" s="301">
        <v>16456</v>
      </c>
      <c r="BN16" s="301">
        <v>0</v>
      </c>
      <c r="BO16" s="301" t="s">
        <v>328</v>
      </c>
      <c r="BP16" s="301" t="s">
        <v>328</v>
      </c>
      <c r="BQ16" s="301" t="s">
        <v>538</v>
      </c>
      <c r="BR16" s="301">
        <v>20220768</v>
      </c>
      <c r="BS16" s="301" t="s">
        <v>619</v>
      </c>
      <c r="BT16" s="301" t="s">
        <v>538</v>
      </c>
      <c r="BU16" s="301" t="s">
        <v>618</v>
      </c>
      <c r="BV16" s="301" t="s">
        <v>618</v>
      </c>
      <c r="BW16" s="301" t="s">
        <v>538</v>
      </c>
      <c r="BX16" s="301" t="s">
        <v>598</v>
      </c>
      <c r="BY16" s="301" t="s">
        <v>598</v>
      </c>
      <c r="BZ16" s="301" t="s">
        <v>598</v>
      </c>
      <c r="CA16" s="301" t="s">
        <v>543</v>
      </c>
      <c r="CB16" s="301" t="s">
        <v>518</v>
      </c>
      <c r="CC16" s="301" t="s">
        <v>518</v>
      </c>
      <c r="CD16" s="301" t="s">
        <v>518</v>
      </c>
      <c r="CE16" s="301" t="s">
        <v>543</v>
      </c>
      <c r="CF16" s="301" t="s">
        <v>544</v>
      </c>
      <c r="CG16" s="301" t="s">
        <v>544</v>
      </c>
      <c r="CH16" s="301" t="s">
        <v>544</v>
      </c>
      <c r="CI16" s="301" t="s">
        <v>543</v>
      </c>
      <c r="CJ16" s="301">
        <v>887</v>
      </c>
      <c r="CK16" s="301">
        <v>887</v>
      </c>
      <c r="CL16" s="301" t="s">
        <v>538</v>
      </c>
      <c r="CM16" s="301">
        <v>50780000</v>
      </c>
      <c r="CN16" s="303">
        <v>50780000</v>
      </c>
      <c r="CO16" s="301" t="s">
        <v>538</v>
      </c>
      <c r="CP16" s="301">
        <v>1158</v>
      </c>
      <c r="CQ16" s="301">
        <v>1158</v>
      </c>
      <c r="CR16" s="301" t="s">
        <v>538</v>
      </c>
      <c r="CS16" s="301">
        <v>50780000</v>
      </c>
      <c r="CT16" s="303">
        <v>50780000</v>
      </c>
      <c r="CU16" s="301" t="s">
        <v>545</v>
      </c>
      <c r="CV16" s="301" t="s">
        <v>538</v>
      </c>
      <c r="CW16" s="303">
        <v>5078000</v>
      </c>
      <c r="CX16" s="301" t="s">
        <v>546</v>
      </c>
      <c r="CY16" s="301">
        <v>2784</v>
      </c>
      <c r="CZ16" s="301">
        <v>2784</v>
      </c>
      <c r="DA16" s="301" t="s">
        <v>547</v>
      </c>
      <c r="DB16" s="303">
        <f>+Tabla2[[#This Row],[VALOR TOTAL ESTIMADO VIGENCIA ACTUAL]]-Tabla2[[#This Row],[Valor CDP BD]]</f>
        <v>0</v>
      </c>
      <c r="DC16" s="303">
        <f>+Tabla2[[#This Row],[Valor CDP BD]]-Tabla2[[#This Row],[Valor RP BD]]</f>
        <v>0</v>
      </c>
    </row>
    <row r="17" spans="1:107" ht="16.149999999999999" hidden="1" customHeight="1" x14ac:dyDescent="0.25">
      <c r="A17" s="301" t="s">
        <v>620</v>
      </c>
      <c r="B17" s="301" t="s">
        <v>621</v>
      </c>
      <c r="C17" s="301">
        <v>7710</v>
      </c>
      <c r="D17" s="301" t="s">
        <v>620</v>
      </c>
      <c r="E17" s="301">
        <v>162022</v>
      </c>
      <c r="F17" s="301">
        <v>7710</v>
      </c>
      <c r="G17" s="301">
        <v>16479</v>
      </c>
      <c r="H17" s="301">
        <v>2784</v>
      </c>
      <c r="I17" s="301" t="s">
        <v>511</v>
      </c>
      <c r="J17" s="301" t="s">
        <v>512</v>
      </c>
      <c r="K17" s="301" t="s">
        <v>513</v>
      </c>
      <c r="L17" s="301" t="s">
        <v>514</v>
      </c>
      <c r="M17" s="301" t="s">
        <v>515</v>
      </c>
      <c r="N17" s="301" t="s">
        <v>516</v>
      </c>
      <c r="O17" s="301" t="s">
        <v>517</v>
      </c>
      <c r="P17" s="301" t="s">
        <v>325</v>
      </c>
      <c r="Q17" s="301" t="s">
        <v>328</v>
      </c>
      <c r="R17" s="301" t="s">
        <v>518</v>
      </c>
      <c r="S17" s="301" t="s">
        <v>519</v>
      </c>
      <c r="T17" s="301" t="s">
        <v>520</v>
      </c>
      <c r="U17" s="301">
        <v>0</v>
      </c>
      <c r="V17" s="301" t="s">
        <v>595</v>
      </c>
      <c r="W17" s="301" t="s">
        <v>522</v>
      </c>
      <c r="X17" s="301" t="s">
        <v>523</v>
      </c>
      <c r="Y17" s="301">
        <v>0</v>
      </c>
      <c r="Z17" s="301" t="s">
        <v>524</v>
      </c>
      <c r="AA17" s="301" t="s">
        <v>525</v>
      </c>
      <c r="AB17" s="302">
        <v>1</v>
      </c>
      <c r="AC17" s="302">
        <v>1</v>
      </c>
      <c r="AD17" s="302">
        <v>10</v>
      </c>
      <c r="AE17" s="301">
        <v>1</v>
      </c>
      <c r="AF17" s="301">
        <v>11</v>
      </c>
      <c r="AG17" s="303">
        <v>50780000</v>
      </c>
      <c r="AH17" s="301">
        <v>0</v>
      </c>
      <c r="AI17" s="301">
        <v>0</v>
      </c>
      <c r="AJ17" s="301">
        <v>0</v>
      </c>
      <c r="AK17" s="301" t="s">
        <v>526</v>
      </c>
      <c r="AL17" s="301" t="s">
        <v>527</v>
      </c>
      <c r="AM17" s="301">
        <v>0</v>
      </c>
      <c r="AN17" s="301">
        <v>0</v>
      </c>
      <c r="AO17" s="301" t="s">
        <v>257</v>
      </c>
      <c r="AP17" s="301" t="s">
        <v>622</v>
      </c>
      <c r="AQ17" s="301">
        <v>20220648</v>
      </c>
      <c r="AR17" s="301">
        <v>753</v>
      </c>
      <c r="AS17" s="301">
        <v>44579</v>
      </c>
      <c r="AT17" s="301">
        <v>50780000</v>
      </c>
      <c r="AU17" s="301">
        <v>531</v>
      </c>
      <c r="AV17" s="301">
        <v>44582</v>
      </c>
      <c r="AW17" s="301">
        <v>50780000</v>
      </c>
      <c r="AX17" s="301">
        <v>0</v>
      </c>
      <c r="AY17" s="301">
        <v>5078000</v>
      </c>
      <c r="AZ17" s="301" t="s">
        <v>529</v>
      </c>
      <c r="BA17" s="301" t="s">
        <v>530</v>
      </c>
      <c r="BB17" s="301" t="s">
        <v>531</v>
      </c>
      <c r="BC17" s="301">
        <v>3778917</v>
      </c>
      <c r="BD17" s="301" t="s">
        <v>532</v>
      </c>
      <c r="BE17" s="301" t="s">
        <v>533</v>
      </c>
      <c r="BF17" s="301" t="s">
        <v>534</v>
      </c>
      <c r="BG17" s="301" t="s">
        <v>534</v>
      </c>
      <c r="BH17" s="301" t="s">
        <v>534</v>
      </c>
      <c r="BI17" s="301" t="s">
        <v>535</v>
      </c>
      <c r="BJ17" s="301" t="s">
        <v>536</v>
      </c>
      <c r="BK17" s="301">
        <v>4954580000</v>
      </c>
      <c r="BL17" s="301" t="s">
        <v>537</v>
      </c>
      <c r="BM17" s="301">
        <v>16479</v>
      </c>
      <c r="BN17" s="301">
        <v>0</v>
      </c>
      <c r="BO17" s="301" t="s">
        <v>328</v>
      </c>
      <c r="BP17" s="301" t="s">
        <v>328</v>
      </c>
      <c r="BQ17" s="301" t="s">
        <v>538</v>
      </c>
      <c r="BR17" s="301">
        <v>20220648</v>
      </c>
      <c r="BS17" s="301" t="s">
        <v>623</v>
      </c>
      <c r="BT17" s="301" t="s">
        <v>538</v>
      </c>
      <c r="BU17" s="301" t="s">
        <v>622</v>
      </c>
      <c r="BV17" s="301" t="s">
        <v>622</v>
      </c>
      <c r="BW17" s="301" t="s">
        <v>538</v>
      </c>
      <c r="BX17" s="301" t="s">
        <v>598</v>
      </c>
      <c r="BY17" s="301" t="s">
        <v>598</v>
      </c>
      <c r="BZ17" s="301" t="s">
        <v>624</v>
      </c>
      <c r="CA17" s="301" t="s">
        <v>542</v>
      </c>
      <c r="CB17" s="301" t="s">
        <v>518</v>
      </c>
      <c r="CC17" s="301" t="s">
        <v>518</v>
      </c>
      <c r="CD17" s="301" t="s">
        <v>518</v>
      </c>
      <c r="CE17" s="301" t="s">
        <v>543</v>
      </c>
      <c r="CF17" s="301" t="s">
        <v>544</v>
      </c>
      <c r="CG17" s="301" t="s">
        <v>544</v>
      </c>
      <c r="CH17" s="301" t="s">
        <v>544</v>
      </c>
      <c r="CI17" s="301" t="s">
        <v>543</v>
      </c>
      <c r="CJ17" s="301">
        <v>753</v>
      </c>
      <c r="CK17" s="301">
        <v>753</v>
      </c>
      <c r="CL17" s="301" t="s">
        <v>538</v>
      </c>
      <c r="CM17" s="301">
        <v>50780000</v>
      </c>
      <c r="CN17" s="303">
        <v>50780000</v>
      </c>
      <c r="CO17" s="301" t="s">
        <v>538</v>
      </c>
      <c r="CP17" s="301">
        <v>531</v>
      </c>
      <c r="CQ17" s="301">
        <v>531</v>
      </c>
      <c r="CR17" s="301" t="s">
        <v>538</v>
      </c>
      <c r="CS17" s="301">
        <v>50780000</v>
      </c>
      <c r="CT17" s="303">
        <v>50780000</v>
      </c>
      <c r="CU17" s="301" t="s">
        <v>545</v>
      </c>
      <c r="CV17" s="301" t="s">
        <v>538</v>
      </c>
      <c r="CW17" s="303">
        <v>6262867</v>
      </c>
      <c r="CX17" s="301" t="s">
        <v>546</v>
      </c>
      <c r="CY17" s="301">
        <v>2784</v>
      </c>
      <c r="CZ17" s="301">
        <v>2784</v>
      </c>
      <c r="DA17" s="301" t="s">
        <v>547</v>
      </c>
      <c r="DB17" s="303">
        <f>+Tabla2[[#This Row],[VALOR TOTAL ESTIMADO VIGENCIA ACTUAL]]-Tabla2[[#This Row],[Valor CDP BD]]</f>
        <v>0</v>
      </c>
      <c r="DC17" s="303">
        <f>+Tabla2[[#This Row],[Valor CDP BD]]-Tabla2[[#This Row],[Valor RP BD]]</f>
        <v>0</v>
      </c>
    </row>
    <row r="18" spans="1:107" ht="16.149999999999999" hidden="1" customHeight="1" x14ac:dyDescent="0.25">
      <c r="A18" s="301" t="s">
        <v>625</v>
      </c>
      <c r="B18" s="301" t="s">
        <v>626</v>
      </c>
      <c r="C18" s="301">
        <v>7710</v>
      </c>
      <c r="D18" s="301" t="s">
        <v>625</v>
      </c>
      <c r="E18" s="301">
        <v>172022</v>
      </c>
      <c r="F18" s="301">
        <v>7710</v>
      </c>
      <c r="G18" s="301">
        <v>16504</v>
      </c>
      <c r="H18" s="301">
        <v>2784</v>
      </c>
      <c r="I18" s="301" t="s">
        <v>511</v>
      </c>
      <c r="J18" s="301" t="s">
        <v>512</v>
      </c>
      <c r="K18" s="301" t="s">
        <v>513</v>
      </c>
      <c r="L18" s="301" t="s">
        <v>514</v>
      </c>
      <c r="M18" s="301" t="s">
        <v>515</v>
      </c>
      <c r="N18" s="301" t="s">
        <v>516</v>
      </c>
      <c r="O18" s="301" t="s">
        <v>517</v>
      </c>
      <c r="P18" s="301" t="s">
        <v>325</v>
      </c>
      <c r="Q18" s="301" t="s">
        <v>328</v>
      </c>
      <c r="R18" s="301" t="s">
        <v>518</v>
      </c>
      <c r="S18" s="301" t="s">
        <v>519</v>
      </c>
      <c r="T18" s="301" t="s">
        <v>520</v>
      </c>
      <c r="U18" s="301">
        <v>0</v>
      </c>
      <c r="V18" s="301" t="s">
        <v>595</v>
      </c>
      <c r="W18" s="301" t="s">
        <v>522</v>
      </c>
      <c r="X18" s="301" t="s">
        <v>523</v>
      </c>
      <c r="Y18" s="301">
        <v>0</v>
      </c>
      <c r="Z18" s="301" t="s">
        <v>524</v>
      </c>
      <c r="AA18" s="301" t="s">
        <v>525</v>
      </c>
      <c r="AB18" s="302">
        <v>1</v>
      </c>
      <c r="AC18" s="302">
        <v>1</v>
      </c>
      <c r="AD18" s="302">
        <v>10</v>
      </c>
      <c r="AE18" s="301">
        <v>1</v>
      </c>
      <c r="AF18" s="301">
        <v>11</v>
      </c>
      <c r="AG18" s="303">
        <v>50780000</v>
      </c>
      <c r="AH18" s="301">
        <v>0</v>
      </c>
      <c r="AI18" s="301">
        <v>0</v>
      </c>
      <c r="AJ18" s="301">
        <v>0</v>
      </c>
      <c r="AK18" s="301" t="s">
        <v>526</v>
      </c>
      <c r="AL18" s="301" t="s">
        <v>527</v>
      </c>
      <c r="AM18" s="301">
        <v>0</v>
      </c>
      <c r="AN18" s="301">
        <v>0</v>
      </c>
      <c r="AO18" s="301" t="s">
        <v>257</v>
      </c>
      <c r="AP18" s="301" t="s">
        <v>627</v>
      </c>
      <c r="AQ18" s="301">
        <v>20221291</v>
      </c>
      <c r="AR18" s="301">
        <v>1508</v>
      </c>
      <c r="AS18" s="301">
        <v>44585</v>
      </c>
      <c r="AT18" s="301">
        <v>50780000</v>
      </c>
      <c r="AU18" s="301">
        <v>1320</v>
      </c>
      <c r="AV18" s="301">
        <v>44588</v>
      </c>
      <c r="AW18" s="301">
        <v>50780000</v>
      </c>
      <c r="AX18" s="301">
        <v>0</v>
      </c>
      <c r="AY18" s="301">
        <v>5078000</v>
      </c>
      <c r="AZ18" s="301" t="s">
        <v>529</v>
      </c>
      <c r="BA18" s="301" t="s">
        <v>530</v>
      </c>
      <c r="BB18" s="301" t="s">
        <v>531</v>
      </c>
      <c r="BC18" s="301">
        <v>3778917</v>
      </c>
      <c r="BD18" s="301" t="s">
        <v>532</v>
      </c>
      <c r="BE18" s="301" t="s">
        <v>533</v>
      </c>
      <c r="BF18" s="301" t="s">
        <v>534</v>
      </c>
      <c r="BG18" s="301" t="s">
        <v>534</v>
      </c>
      <c r="BH18" s="301" t="s">
        <v>534</v>
      </c>
      <c r="BI18" s="301" t="s">
        <v>535</v>
      </c>
      <c r="BJ18" s="301" t="s">
        <v>536</v>
      </c>
      <c r="BK18" s="301">
        <v>4954580000</v>
      </c>
      <c r="BL18" s="301" t="s">
        <v>537</v>
      </c>
      <c r="BM18" s="301">
        <v>16504</v>
      </c>
      <c r="BN18" s="301">
        <v>0</v>
      </c>
      <c r="BO18" s="301" t="s">
        <v>328</v>
      </c>
      <c r="BP18" s="301" t="s">
        <v>328</v>
      </c>
      <c r="BQ18" s="301" t="s">
        <v>538</v>
      </c>
      <c r="BR18" s="301">
        <v>20221291</v>
      </c>
      <c r="BS18" s="301" t="s">
        <v>628</v>
      </c>
      <c r="BT18" s="301" t="s">
        <v>538</v>
      </c>
      <c r="BU18" s="301" t="s">
        <v>627</v>
      </c>
      <c r="BV18" s="301" t="s">
        <v>627</v>
      </c>
      <c r="BW18" s="301" t="s">
        <v>538</v>
      </c>
      <c r="BX18" s="301" t="s">
        <v>598</v>
      </c>
      <c r="BY18" s="301" t="s">
        <v>598</v>
      </c>
      <c r="BZ18" s="301" t="s">
        <v>629</v>
      </c>
      <c r="CA18" s="301" t="s">
        <v>542</v>
      </c>
      <c r="CB18" s="301" t="s">
        <v>518</v>
      </c>
      <c r="CC18" s="301" t="s">
        <v>518</v>
      </c>
      <c r="CD18" s="301" t="s">
        <v>518</v>
      </c>
      <c r="CE18" s="301" t="s">
        <v>543</v>
      </c>
      <c r="CF18" s="301" t="s">
        <v>544</v>
      </c>
      <c r="CG18" s="301" t="s">
        <v>544</v>
      </c>
      <c r="CH18" s="301" t="s">
        <v>544</v>
      </c>
      <c r="CI18" s="301" t="s">
        <v>543</v>
      </c>
      <c r="CJ18" s="301">
        <v>1508</v>
      </c>
      <c r="CK18" s="301">
        <v>1508</v>
      </c>
      <c r="CL18" s="301" t="s">
        <v>538</v>
      </c>
      <c r="CM18" s="301">
        <v>50780000</v>
      </c>
      <c r="CN18" s="303">
        <v>50780000</v>
      </c>
      <c r="CO18" s="301" t="s">
        <v>538</v>
      </c>
      <c r="CP18" s="301">
        <v>1320</v>
      </c>
      <c r="CQ18" s="301">
        <v>1320</v>
      </c>
      <c r="CR18" s="301" t="s">
        <v>538</v>
      </c>
      <c r="CS18" s="301">
        <v>50780000</v>
      </c>
      <c r="CT18" s="303">
        <v>50780000</v>
      </c>
      <c r="CU18" s="301" t="s">
        <v>545</v>
      </c>
      <c r="CV18" s="301" t="s">
        <v>538</v>
      </c>
      <c r="CW18" s="303">
        <v>5078000</v>
      </c>
      <c r="CX18" s="301" t="s">
        <v>546</v>
      </c>
      <c r="CY18" s="301">
        <v>2784</v>
      </c>
      <c r="CZ18" s="301">
        <v>2784</v>
      </c>
      <c r="DA18" s="301" t="s">
        <v>547</v>
      </c>
      <c r="DB18" s="303">
        <f>+Tabla2[[#This Row],[VALOR TOTAL ESTIMADO VIGENCIA ACTUAL]]-Tabla2[[#This Row],[Valor CDP BD]]</f>
        <v>0</v>
      </c>
      <c r="DC18" s="303">
        <f>+Tabla2[[#This Row],[Valor CDP BD]]-Tabla2[[#This Row],[Valor RP BD]]</f>
        <v>0</v>
      </c>
    </row>
    <row r="19" spans="1:107" ht="16.149999999999999" hidden="1" customHeight="1" x14ac:dyDescent="0.25">
      <c r="A19" s="301" t="s">
        <v>630</v>
      </c>
      <c r="B19" s="301" t="s">
        <v>631</v>
      </c>
      <c r="C19" s="301">
        <v>7710</v>
      </c>
      <c r="D19" s="301" t="s">
        <v>630</v>
      </c>
      <c r="E19" s="301">
        <v>182022</v>
      </c>
      <c r="F19" s="301">
        <v>7710</v>
      </c>
      <c r="G19" s="301">
        <v>16527</v>
      </c>
      <c r="H19" s="301">
        <v>2784</v>
      </c>
      <c r="I19" s="301" t="s">
        <v>511</v>
      </c>
      <c r="J19" s="301" t="s">
        <v>512</v>
      </c>
      <c r="K19" s="301" t="s">
        <v>513</v>
      </c>
      <c r="L19" s="301" t="s">
        <v>514</v>
      </c>
      <c r="M19" s="301" t="s">
        <v>515</v>
      </c>
      <c r="N19" s="301" t="s">
        <v>516</v>
      </c>
      <c r="O19" s="301" t="s">
        <v>517</v>
      </c>
      <c r="P19" s="301" t="s">
        <v>325</v>
      </c>
      <c r="Q19" s="301" t="s">
        <v>328</v>
      </c>
      <c r="R19" s="301" t="s">
        <v>518</v>
      </c>
      <c r="S19" s="301" t="s">
        <v>519</v>
      </c>
      <c r="T19" s="301" t="s">
        <v>520</v>
      </c>
      <c r="U19" s="301">
        <v>0</v>
      </c>
      <c r="V19" s="301" t="s">
        <v>595</v>
      </c>
      <c r="W19" s="301" t="s">
        <v>522</v>
      </c>
      <c r="X19" s="301" t="s">
        <v>523</v>
      </c>
      <c r="Y19" s="301">
        <v>0</v>
      </c>
      <c r="Z19" s="301" t="s">
        <v>524</v>
      </c>
      <c r="AA19" s="301" t="s">
        <v>525</v>
      </c>
      <c r="AB19" s="302">
        <v>1</v>
      </c>
      <c r="AC19" s="302">
        <v>1</v>
      </c>
      <c r="AD19" s="302">
        <v>10</v>
      </c>
      <c r="AE19" s="301">
        <v>1</v>
      </c>
      <c r="AF19" s="301">
        <v>11</v>
      </c>
      <c r="AG19" s="303">
        <v>50780000</v>
      </c>
      <c r="AH19" s="301">
        <v>0</v>
      </c>
      <c r="AI19" s="301">
        <v>0</v>
      </c>
      <c r="AJ19" s="301">
        <v>0</v>
      </c>
      <c r="AK19" s="301" t="s">
        <v>526</v>
      </c>
      <c r="AL19" s="301" t="s">
        <v>527</v>
      </c>
      <c r="AM19" s="301">
        <v>0</v>
      </c>
      <c r="AN19" s="301">
        <v>0</v>
      </c>
      <c r="AO19" s="301" t="s">
        <v>257</v>
      </c>
      <c r="AP19" s="301" t="s">
        <v>632</v>
      </c>
      <c r="AQ19" s="301">
        <v>20220715</v>
      </c>
      <c r="AR19" s="301">
        <v>819</v>
      </c>
      <c r="AS19" s="301">
        <v>44580</v>
      </c>
      <c r="AT19" s="301">
        <v>50780000</v>
      </c>
      <c r="AU19" s="301">
        <v>764</v>
      </c>
      <c r="AV19" s="301">
        <v>44584</v>
      </c>
      <c r="AW19" s="301">
        <v>50780000</v>
      </c>
      <c r="AX19" s="301">
        <v>0</v>
      </c>
      <c r="AY19" s="301">
        <v>5078000</v>
      </c>
      <c r="AZ19" s="301" t="s">
        <v>529</v>
      </c>
      <c r="BA19" s="301" t="s">
        <v>530</v>
      </c>
      <c r="BB19" s="301" t="s">
        <v>531</v>
      </c>
      <c r="BC19" s="301">
        <v>3778917</v>
      </c>
      <c r="BD19" s="301" t="s">
        <v>532</v>
      </c>
      <c r="BE19" s="301" t="s">
        <v>533</v>
      </c>
      <c r="BF19" s="301" t="s">
        <v>534</v>
      </c>
      <c r="BG19" s="301" t="s">
        <v>534</v>
      </c>
      <c r="BH19" s="301" t="s">
        <v>534</v>
      </c>
      <c r="BI19" s="301" t="s">
        <v>535</v>
      </c>
      <c r="BJ19" s="301" t="s">
        <v>536</v>
      </c>
      <c r="BK19" s="301">
        <v>4954580000</v>
      </c>
      <c r="BL19" s="301" t="s">
        <v>537</v>
      </c>
      <c r="BM19" s="301">
        <v>16527</v>
      </c>
      <c r="BN19" s="301">
        <v>0</v>
      </c>
      <c r="BO19" s="301" t="s">
        <v>328</v>
      </c>
      <c r="BP19" s="301" t="s">
        <v>328</v>
      </c>
      <c r="BQ19" s="301" t="s">
        <v>538</v>
      </c>
      <c r="BR19" s="301">
        <v>20220715</v>
      </c>
      <c r="BS19" s="301" t="s">
        <v>633</v>
      </c>
      <c r="BT19" s="301" t="s">
        <v>538</v>
      </c>
      <c r="BU19" s="301" t="s">
        <v>634</v>
      </c>
      <c r="BV19" s="301" t="s">
        <v>634</v>
      </c>
      <c r="BW19" s="301" t="s">
        <v>538</v>
      </c>
      <c r="BX19" s="301" t="s">
        <v>598</v>
      </c>
      <c r="BY19" s="301" t="s">
        <v>598</v>
      </c>
      <c r="BZ19" s="301" t="s">
        <v>598</v>
      </c>
      <c r="CA19" s="301" t="s">
        <v>543</v>
      </c>
      <c r="CB19" s="301" t="s">
        <v>518</v>
      </c>
      <c r="CC19" s="301" t="s">
        <v>518</v>
      </c>
      <c r="CD19" s="301" t="s">
        <v>518</v>
      </c>
      <c r="CE19" s="301" t="s">
        <v>543</v>
      </c>
      <c r="CF19" s="301" t="s">
        <v>544</v>
      </c>
      <c r="CG19" s="301" t="s">
        <v>544</v>
      </c>
      <c r="CH19" s="301" t="s">
        <v>544</v>
      </c>
      <c r="CI19" s="301" t="s">
        <v>543</v>
      </c>
      <c r="CJ19" s="301">
        <v>819</v>
      </c>
      <c r="CK19" s="301">
        <v>819</v>
      </c>
      <c r="CL19" s="301" t="s">
        <v>538</v>
      </c>
      <c r="CM19" s="301">
        <v>50780000</v>
      </c>
      <c r="CN19" s="303">
        <v>50780000</v>
      </c>
      <c r="CO19" s="301" t="s">
        <v>538</v>
      </c>
      <c r="CP19" s="301">
        <v>764</v>
      </c>
      <c r="CQ19" s="301">
        <v>764</v>
      </c>
      <c r="CR19" s="301" t="s">
        <v>538</v>
      </c>
      <c r="CS19" s="301">
        <v>50780000</v>
      </c>
      <c r="CT19" s="303">
        <v>50780000</v>
      </c>
      <c r="CU19" s="301" t="s">
        <v>545</v>
      </c>
      <c r="CV19" s="301" t="s">
        <v>538</v>
      </c>
      <c r="CW19" s="303">
        <v>5078000</v>
      </c>
      <c r="CX19" s="301" t="s">
        <v>546</v>
      </c>
      <c r="CY19" s="301">
        <v>2784</v>
      </c>
      <c r="CZ19" s="301">
        <v>2784</v>
      </c>
      <c r="DA19" s="301" t="s">
        <v>547</v>
      </c>
      <c r="DB19" s="303">
        <f>+Tabla2[[#This Row],[VALOR TOTAL ESTIMADO VIGENCIA ACTUAL]]-Tabla2[[#This Row],[Valor CDP BD]]</f>
        <v>0</v>
      </c>
      <c r="DC19" s="303">
        <f>+Tabla2[[#This Row],[Valor CDP BD]]-Tabla2[[#This Row],[Valor RP BD]]</f>
        <v>0</v>
      </c>
    </row>
    <row r="20" spans="1:107" ht="16.149999999999999" hidden="1" customHeight="1" x14ac:dyDescent="0.25">
      <c r="A20" s="301" t="s">
        <v>635</v>
      </c>
      <c r="B20" s="301" t="s">
        <v>636</v>
      </c>
      <c r="C20" s="301">
        <v>7710</v>
      </c>
      <c r="D20" s="301" t="s">
        <v>635</v>
      </c>
      <c r="E20" s="301">
        <v>192022</v>
      </c>
      <c r="F20" s="301">
        <v>7710</v>
      </c>
      <c r="G20" s="301">
        <v>16558</v>
      </c>
      <c r="H20" s="301">
        <v>2784</v>
      </c>
      <c r="I20" s="301" t="s">
        <v>511</v>
      </c>
      <c r="J20" s="301" t="s">
        <v>512</v>
      </c>
      <c r="K20" s="301" t="s">
        <v>513</v>
      </c>
      <c r="L20" s="301" t="s">
        <v>514</v>
      </c>
      <c r="M20" s="301" t="s">
        <v>515</v>
      </c>
      <c r="N20" s="301" t="s">
        <v>516</v>
      </c>
      <c r="O20" s="301" t="s">
        <v>517</v>
      </c>
      <c r="P20" s="301" t="s">
        <v>325</v>
      </c>
      <c r="Q20" s="301" t="s">
        <v>328</v>
      </c>
      <c r="R20" s="301" t="s">
        <v>518</v>
      </c>
      <c r="S20" s="301" t="s">
        <v>519</v>
      </c>
      <c r="T20" s="301" t="s">
        <v>520</v>
      </c>
      <c r="U20" s="301">
        <v>0</v>
      </c>
      <c r="V20" s="301" t="s">
        <v>637</v>
      </c>
      <c r="W20" s="301" t="s">
        <v>522</v>
      </c>
      <c r="X20" s="301" t="s">
        <v>523</v>
      </c>
      <c r="Y20" s="301">
        <v>0</v>
      </c>
      <c r="Z20" s="301" t="s">
        <v>524</v>
      </c>
      <c r="AA20" s="301" t="s">
        <v>525</v>
      </c>
      <c r="AB20" s="302">
        <v>1</v>
      </c>
      <c r="AC20" s="302">
        <v>1</v>
      </c>
      <c r="AD20" s="302">
        <v>10</v>
      </c>
      <c r="AE20" s="301">
        <v>1</v>
      </c>
      <c r="AF20" s="301">
        <v>11</v>
      </c>
      <c r="AG20" s="303">
        <v>50780000</v>
      </c>
      <c r="AH20" s="301">
        <v>0</v>
      </c>
      <c r="AI20" s="301">
        <v>0</v>
      </c>
      <c r="AJ20" s="301">
        <v>0</v>
      </c>
      <c r="AK20" s="301" t="s">
        <v>526</v>
      </c>
      <c r="AL20" s="301" t="s">
        <v>527</v>
      </c>
      <c r="AM20" s="301">
        <v>0</v>
      </c>
      <c r="AN20" s="301">
        <v>0</v>
      </c>
      <c r="AO20" s="301" t="s">
        <v>257</v>
      </c>
      <c r="AP20" s="301" t="s">
        <v>638</v>
      </c>
      <c r="AQ20" s="301">
        <v>20220309</v>
      </c>
      <c r="AR20" s="301">
        <v>368</v>
      </c>
      <c r="AS20" s="301">
        <v>44573</v>
      </c>
      <c r="AT20" s="301">
        <v>50780000</v>
      </c>
      <c r="AU20" s="301">
        <v>263</v>
      </c>
      <c r="AV20" s="301">
        <v>44578</v>
      </c>
      <c r="AW20" s="301">
        <v>50780000</v>
      </c>
      <c r="AX20" s="301">
        <v>0</v>
      </c>
      <c r="AY20" s="301">
        <v>5078000</v>
      </c>
      <c r="AZ20" s="301" t="s">
        <v>529</v>
      </c>
      <c r="BA20" s="301" t="s">
        <v>530</v>
      </c>
      <c r="BB20" s="301" t="s">
        <v>531</v>
      </c>
      <c r="BC20" s="301">
        <v>3778917</v>
      </c>
      <c r="BD20" s="301" t="s">
        <v>532</v>
      </c>
      <c r="BE20" s="301" t="s">
        <v>533</v>
      </c>
      <c r="BF20" s="301" t="s">
        <v>534</v>
      </c>
      <c r="BG20" s="301" t="s">
        <v>534</v>
      </c>
      <c r="BH20" s="301" t="s">
        <v>534</v>
      </c>
      <c r="BI20" s="301" t="s">
        <v>535</v>
      </c>
      <c r="BJ20" s="301" t="s">
        <v>536</v>
      </c>
      <c r="BK20" s="301">
        <v>4954580000</v>
      </c>
      <c r="BL20" s="301" t="s">
        <v>537</v>
      </c>
      <c r="BM20" s="301">
        <v>16558</v>
      </c>
      <c r="BN20" s="301">
        <v>0</v>
      </c>
      <c r="BO20" s="301" t="s">
        <v>328</v>
      </c>
      <c r="BP20" s="301" t="s">
        <v>328</v>
      </c>
      <c r="BQ20" s="301" t="s">
        <v>538</v>
      </c>
      <c r="BR20" s="301">
        <v>20220309</v>
      </c>
      <c r="BS20" s="301" t="s">
        <v>639</v>
      </c>
      <c r="BT20" s="301" t="s">
        <v>538</v>
      </c>
      <c r="BU20" s="301" t="s">
        <v>638</v>
      </c>
      <c r="BV20" s="301" t="s">
        <v>638</v>
      </c>
      <c r="BW20" s="301" t="s">
        <v>538</v>
      </c>
      <c r="BX20" s="301" t="s">
        <v>640</v>
      </c>
      <c r="BY20" s="301" t="s">
        <v>640</v>
      </c>
      <c r="BZ20" s="301" t="s">
        <v>641</v>
      </c>
      <c r="CA20" s="301" t="s">
        <v>542</v>
      </c>
      <c r="CB20" s="301" t="s">
        <v>518</v>
      </c>
      <c r="CC20" s="301" t="s">
        <v>518</v>
      </c>
      <c r="CD20" s="301" t="s">
        <v>518</v>
      </c>
      <c r="CE20" s="301" t="s">
        <v>543</v>
      </c>
      <c r="CF20" s="301" t="s">
        <v>544</v>
      </c>
      <c r="CG20" s="301" t="s">
        <v>544</v>
      </c>
      <c r="CH20" s="301" t="s">
        <v>544</v>
      </c>
      <c r="CI20" s="301" t="s">
        <v>543</v>
      </c>
      <c r="CJ20" s="301">
        <v>368</v>
      </c>
      <c r="CK20" s="301">
        <v>368</v>
      </c>
      <c r="CL20" s="301" t="s">
        <v>538</v>
      </c>
      <c r="CM20" s="301">
        <v>50780000</v>
      </c>
      <c r="CN20" s="303">
        <v>50780000</v>
      </c>
      <c r="CO20" s="301" t="s">
        <v>538</v>
      </c>
      <c r="CP20" s="301">
        <v>263</v>
      </c>
      <c r="CQ20" s="301">
        <v>263</v>
      </c>
      <c r="CR20" s="301" t="s">
        <v>538</v>
      </c>
      <c r="CS20" s="301">
        <v>50780000</v>
      </c>
      <c r="CT20" s="303">
        <v>50780000</v>
      </c>
      <c r="CU20" s="301" t="s">
        <v>545</v>
      </c>
      <c r="CV20" s="301" t="s">
        <v>538</v>
      </c>
      <c r="CW20" s="303">
        <v>6770667</v>
      </c>
      <c r="CX20" s="301" t="s">
        <v>546</v>
      </c>
      <c r="CY20" s="301">
        <v>2784</v>
      </c>
      <c r="CZ20" s="301">
        <v>2784</v>
      </c>
      <c r="DA20" s="301" t="s">
        <v>547</v>
      </c>
      <c r="DB20" s="303">
        <f>+Tabla2[[#This Row],[VALOR TOTAL ESTIMADO VIGENCIA ACTUAL]]-Tabla2[[#This Row],[Valor CDP BD]]</f>
        <v>0</v>
      </c>
      <c r="DC20" s="303">
        <f>+Tabla2[[#This Row],[Valor CDP BD]]-Tabla2[[#This Row],[Valor RP BD]]</f>
        <v>0</v>
      </c>
    </row>
    <row r="21" spans="1:107" ht="16.149999999999999" hidden="1" customHeight="1" x14ac:dyDescent="0.25">
      <c r="A21" s="301" t="s">
        <v>642</v>
      </c>
      <c r="B21" s="301" t="s">
        <v>643</v>
      </c>
      <c r="C21" s="301">
        <v>7710</v>
      </c>
      <c r="D21" s="301" t="s">
        <v>642</v>
      </c>
      <c r="E21" s="301">
        <v>202022</v>
      </c>
      <c r="F21" s="301">
        <v>7710</v>
      </c>
      <c r="G21" s="301">
        <v>16572</v>
      </c>
      <c r="H21" s="301">
        <v>2784</v>
      </c>
      <c r="I21" s="301" t="s">
        <v>511</v>
      </c>
      <c r="J21" s="301" t="s">
        <v>512</v>
      </c>
      <c r="K21" s="301" t="s">
        <v>513</v>
      </c>
      <c r="L21" s="301" t="s">
        <v>514</v>
      </c>
      <c r="M21" s="301" t="s">
        <v>515</v>
      </c>
      <c r="N21" s="301" t="s">
        <v>516</v>
      </c>
      <c r="O21" s="301" t="s">
        <v>517</v>
      </c>
      <c r="P21" s="301" t="s">
        <v>325</v>
      </c>
      <c r="Q21" s="301" t="s">
        <v>328</v>
      </c>
      <c r="R21" s="301" t="s">
        <v>518</v>
      </c>
      <c r="S21" s="301" t="s">
        <v>519</v>
      </c>
      <c r="T21" s="301" t="s">
        <v>520</v>
      </c>
      <c r="U21" s="301">
        <v>0</v>
      </c>
      <c r="V21" s="301" t="s">
        <v>637</v>
      </c>
      <c r="W21" s="301" t="s">
        <v>522</v>
      </c>
      <c r="X21" s="301" t="s">
        <v>523</v>
      </c>
      <c r="Y21" s="301">
        <v>0</v>
      </c>
      <c r="Z21" s="301" t="s">
        <v>524</v>
      </c>
      <c r="AA21" s="301" t="s">
        <v>525</v>
      </c>
      <c r="AB21" s="302">
        <v>1</v>
      </c>
      <c r="AC21" s="302">
        <v>1</v>
      </c>
      <c r="AD21" s="302">
        <v>10</v>
      </c>
      <c r="AE21" s="301">
        <v>1</v>
      </c>
      <c r="AF21" s="301">
        <v>11</v>
      </c>
      <c r="AG21" s="303">
        <v>50780000</v>
      </c>
      <c r="AH21" s="301">
        <v>0</v>
      </c>
      <c r="AI21" s="301">
        <v>0</v>
      </c>
      <c r="AJ21" s="301">
        <v>0</v>
      </c>
      <c r="AK21" s="301" t="s">
        <v>526</v>
      </c>
      <c r="AL21" s="301" t="s">
        <v>527</v>
      </c>
      <c r="AM21" s="301">
        <v>0</v>
      </c>
      <c r="AN21" s="301">
        <v>0</v>
      </c>
      <c r="AO21" s="301" t="s">
        <v>257</v>
      </c>
      <c r="AP21" s="301" t="s">
        <v>644</v>
      </c>
      <c r="AQ21" s="301">
        <v>20221413</v>
      </c>
      <c r="AR21" s="301">
        <v>1304</v>
      </c>
      <c r="AS21" s="301">
        <v>44584</v>
      </c>
      <c r="AT21" s="301">
        <v>50780000</v>
      </c>
      <c r="AU21" s="301">
        <v>1239</v>
      </c>
      <c r="AV21" s="301">
        <v>44588</v>
      </c>
      <c r="AW21" s="301">
        <v>50780000</v>
      </c>
      <c r="AX21" s="301">
        <v>0</v>
      </c>
      <c r="AY21" s="301">
        <v>5078000</v>
      </c>
      <c r="AZ21" s="301" t="s">
        <v>529</v>
      </c>
      <c r="BA21" s="301" t="s">
        <v>530</v>
      </c>
      <c r="BB21" s="301" t="s">
        <v>531</v>
      </c>
      <c r="BC21" s="301">
        <v>3778917</v>
      </c>
      <c r="BD21" s="301" t="s">
        <v>532</v>
      </c>
      <c r="BE21" s="301" t="s">
        <v>533</v>
      </c>
      <c r="BF21" s="301" t="s">
        <v>534</v>
      </c>
      <c r="BG21" s="301" t="s">
        <v>534</v>
      </c>
      <c r="BH21" s="301" t="s">
        <v>534</v>
      </c>
      <c r="BI21" s="301" t="s">
        <v>535</v>
      </c>
      <c r="BJ21" s="301" t="s">
        <v>536</v>
      </c>
      <c r="BK21" s="301">
        <v>4954580000</v>
      </c>
      <c r="BL21" s="301" t="s">
        <v>537</v>
      </c>
      <c r="BM21" s="301">
        <v>16572</v>
      </c>
      <c r="BN21" s="301">
        <v>0</v>
      </c>
      <c r="BO21" s="301" t="s">
        <v>328</v>
      </c>
      <c r="BP21" s="301" t="s">
        <v>328</v>
      </c>
      <c r="BQ21" s="301" t="s">
        <v>538</v>
      </c>
      <c r="BR21" s="301">
        <v>20221413</v>
      </c>
      <c r="BS21" s="301" t="s">
        <v>645</v>
      </c>
      <c r="BT21" s="301" t="s">
        <v>538</v>
      </c>
      <c r="BU21" s="301" t="s">
        <v>644</v>
      </c>
      <c r="BV21" s="301" t="s">
        <v>644</v>
      </c>
      <c r="BW21" s="301" t="s">
        <v>538</v>
      </c>
      <c r="BX21" s="301" t="s">
        <v>640</v>
      </c>
      <c r="BY21" s="301" t="s">
        <v>640</v>
      </c>
      <c r="BZ21" s="301" t="s">
        <v>646</v>
      </c>
      <c r="CA21" s="301" t="s">
        <v>542</v>
      </c>
      <c r="CB21" s="301" t="s">
        <v>518</v>
      </c>
      <c r="CC21" s="301" t="s">
        <v>518</v>
      </c>
      <c r="CD21" s="301" t="s">
        <v>518</v>
      </c>
      <c r="CE21" s="301" t="s">
        <v>543</v>
      </c>
      <c r="CF21" s="301" t="s">
        <v>544</v>
      </c>
      <c r="CG21" s="301" t="s">
        <v>544</v>
      </c>
      <c r="CH21" s="301" t="s">
        <v>544</v>
      </c>
      <c r="CI21" s="301" t="s">
        <v>543</v>
      </c>
      <c r="CJ21" s="301">
        <v>1304</v>
      </c>
      <c r="CK21" s="301">
        <v>1304</v>
      </c>
      <c r="CL21" s="301" t="s">
        <v>538</v>
      </c>
      <c r="CM21" s="301">
        <v>50780000</v>
      </c>
      <c r="CN21" s="303">
        <v>50780000</v>
      </c>
      <c r="CO21" s="301" t="s">
        <v>538</v>
      </c>
      <c r="CP21" s="301">
        <v>1239</v>
      </c>
      <c r="CQ21" s="301">
        <v>1239</v>
      </c>
      <c r="CR21" s="301" t="s">
        <v>538</v>
      </c>
      <c r="CS21" s="301">
        <v>50780000</v>
      </c>
      <c r="CT21" s="303">
        <v>50780000</v>
      </c>
      <c r="CU21" s="301" t="s">
        <v>545</v>
      </c>
      <c r="CV21" s="301" t="s">
        <v>538</v>
      </c>
      <c r="CW21" s="303">
        <v>5078000</v>
      </c>
      <c r="CX21" s="301" t="s">
        <v>546</v>
      </c>
      <c r="CY21" s="301">
        <v>2784</v>
      </c>
      <c r="CZ21" s="301">
        <v>2784</v>
      </c>
      <c r="DA21" s="301" t="s">
        <v>547</v>
      </c>
      <c r="DB21" s="303">
        <f>+Tabla2[[#This Row],[VALOR TOTAL ESTIMADO VIGENCIA ACTUAL]]-Tabla2[[#This Row],[Valor CDP BD]]</f>
        <v>0</v>
      </c>
      <c r="DC21" s="303">
        <f>+Tabla2[[#This Row],[Valor CDP BD]]-Tabla2[[#This Row],[Valor RP BD]]</f>
        <v>0</v>
      </c>
    </row>
    <row r="22" spans="1:107" ht="16.149999999999999" hidden="1" customHeight="1" x14ac:dyDescent="0.25">
      <c r="A22" s="301" t="s">
        <v>647</v>
      </c>
      <c r="B22" s="301" t="s">
        <v>648</v>
      </c>
      <c r="C22" s="301">
        <v>7710</v>
      </c>
      <c r="D22" s="301" t="s">
        <v>647</v>
      </c>
      <c r="E22" s="301">
        <v>212022</v>
      </c>
      <c r="F22" s="301">
        <v>7710</v>
      </c>
      <c r="G22" s="301">
        <v>16589</v>
      </c>
      <c r="H22" s="301">
        <v>2784</v>
      </c>
      <c r="I22" s="301" t="s">
        <v>511</v>
      </c>
      <c r="J22" s="301" t="s">
        <v>512</v>
      </c>
      <c r="K22" s="301" t="s">
        <v>513</v>
      </c>
      <c r="L22" s="301" t="s">
        <v>514</v>
      </c>
      <c r="M22" s="301" t="s">
        <v>515</v>
      </c>
      <c r="N22" s="301" t="s">
        <v>516</v>
      </c>
      <c r="O22" s="301" t="s">
        <v>517</v>
      </c>
      <c r="P22" s="301" t="s">
        <v>325</v>
      </c>
      <c r="Q22" s="301" t="s">
        <v>328</v>
      </c>
      <c r="R22" s="301" t="s">
        <v>518</v>
      </c>
      <c r="S22" s="301" t="s">
        <v>519</v>
      </c>
      <c r="T22" s="301" t="s">
        <v>520</v>
      </c>
      <c r="U22" s="301">
        <v>0</v>
      </c>
      <c r="V22" s="301" t="s">
        <v>649</v>
      </c>
      <c r="W22" s="301" t="s">
        <v>522</v>
      </c>
      <c r="X22" s="301" t="s">
        <v>523</v>
      </c>
      <c r="Y22" s="301">
        <v>0</v>
      </c>
      <c r="Z22" s="301" t="s">
        <v>524</v>
      </c>
      <c r="AA22" s="301" t="s">
        <v>525</v>
      </c>
      <c r="AB22" s="302">
        <v>1</v>
      </c>
      <c r="AC22" s="302">
        <v>1</v>
      </c>
      <c r="AD22" s="302">
        <v>10</v>
      </c>
      <c r="AE22" s="301">
        <v>1</v>
      </c>
      <c r="AF22" s="301">
        <v>11</v>
      </c>
      <c r="AG22" s="303">
        <v>44090000</v>
      </c>
      <c r="AH22" s="301">
        <v>0</v>
      </c>
      <c r="AI22" s="301">
        <v>0</v>
      </c>
      <c r="AJ22" s="301">
        <v>0</v>
      </c>
      <c r="AK22" s="301" t="s">
        <v>526</v>
      </c>
      <c r="AL22" s="301" t="s">
        <v>527</v>
      </c>
      <c r="AM22" s="301">
        <v>0</v>
      </c>
      <c r="AN22" s="301">
        <v>0</v>
      </c>
      <c r="AO22" s="301" t="s">
        <v>257</v>
      </c>
      <c r="AP22" s="301" t="s">
        <v>650</v>
      </c>
      <c r="AQ22" s="301">
        <v>20221380</v>
      </c>
      <c r="AR22" s="301">
        <v>1577</v>
      </c>
      <c r="AS22" s="301">
        <v>44586</v>
      </c>
      <c r="AT22" s="301">
        <v>44090000</v>
      </c>
      <c r="AU22" s="301">
        <v>940</v>
      </c>
      <c r="AV22" s="301">
        <v>44587</v>
      </c>
      <c r="AW22" s="301">
        <v>44090000</v>
      </c>
      <c r="AX22" s="301">
        <v>0</v>
      </c>
      <c r="AY22" s="301">
        <v>4409000</v>
      </c>
      <c r="AZ22" s="301" t="s">
        <v>529</v>
      </c>
      <c r="BA22" s="301" t="s">
        <v>530</v>
      </c>
      <c r="BB22" s="301" t="s">
        <v>531</v>
      </c>
      <c r="BC22" s="301">
        <v>3778917</v>
      </c>
      <c r="BD22" s="301" t="s">
        <v>532</v>
      </c>
      <c r="BE22" s="301" t="s">
        <v>533</v>
      </c>
      <c r="BF22" s="301" t="s">
        <v>534</v>
      </c>
      <c r="BG22" s="301" t="s">
        <v>534</v>
      </c>
      <c r="BH22" s="301" t="s">
        <v>534</v>
      </c>
      <c r="BI22" s="301" t="s">
        <v>535</v>
      </c>
      <c r="BJ22" s="301" t="s">
        <v>536</v>
      </c>
      <c r="BK22" s="301">
        <v>4954580000</v>
      </c>
      <c r="BL22" s="301" t="s">
        <v>537</v>
      </c>
      <c r="BM22" s="301">
        <v>16589</v>
      </c>
      <c r="BN22" s="301">
        <v>0</v>
      </c>
      <c r="BO22" s="301" t="s">
        <v>328</v>
      </c>
      <c r="BP22" s="301" t="s">
        <v>328</v>
      </c>
      <c r="BQ22" s="301" t="s">
        <v>538</v>
      </c>
      <c r="BR22" s="301">
        <v>20221380</v>
      </c>
      <c r="BS22" s="301" t="s">
        <v>651</v>
      </c>
      <c r="BT22" s="301" t="s">
        <v>610</v>
      </c>
      <c r="BU22" s="301" t="s">
        <v>650</v>
      </c>
      <c r="BV22" s="301" t="s">
        <v>650</v>
      </c>
      <c r="BW22" s="301" t="s">
        <v>538</v>
      </c>
      <c r="BX22" s="301" t="s">
        <v>652</v>
      </c>
      <c r="BY22" s="301" t="s">
        <v>652</v>
      </c>
      <c r="BZ22" s="301" t="s">
        <v>653</v>
      </c>
      <c r="CA22" s="301" t="s">
        <v>542</v>
      </c>
      <c r="CB22" s="301" t="s">
        <v>518</v>
      </c>
      <c r="CC22" s="301" t="s">
        <v>518</v>
      </c>
      <c r="CD22" s="301" t="s">
        <v>518</v>
      </c>
      <c r="CE22" s="301" t="s">
        <v>543</v>
      </c>
      <c r="CF22" s="301" t="s">
        <v>544</v>
      </c>
      <c r="CG22" s="301" t="s">
        <v>544</v>
      </c>
      <c r="CH22" s="301" t="s">
        <v>544</v>
      </c>
      <c r="CI22" s="301" t="s">
        <v>543</v>
      </c>
      <c r="CJ22" s="301">
        <v>1577</v>
      </c>
      <c r="CK22" s="301">
        <v>1577</v>
      </c>
      <c r="CL22" s="301" t="s">
        <v>538</v>
      </c>
      <c r="CM22" s="301">
        <v>44090000</v>
      </c>
      <c r="CN22" s="303">
        <v>44090000</v>
      </c>
      <c r="CO22" s="301" t="s">
        <v>538</v>
      </c>
      <c r="CP22" s="301">
        <v>940</v>
      </c>
      <c r="CQ22" s="301">
        <v>940</v>
      </c>
      <c r="CR22" s="301" t="s">
        <v>538</v>
      </c>
      <c r="CS22" s="301">
        <v>44090000</v>
      </c>
      <c r="CT22" s="303">
        <v>44090000</v>
      </c>
      <c r="CU22" s="301" t="s">
        <v>545</v>
      </c>
      <c r="CV22" s="301" t="s">
        <v>538</v>
      </c>
      <c r="CW22" s="303">
        <v>0</v>
      </c>
      <c r="CX22" s="301" t="s">
        <v>546</v>
      </c>
      <c r="CY22" s="301">
        <v>2784</v>
      </c>
      <c r="CZ22" s="301">
        <v>2784</v>
      </c>
      <c r="DA22" s="301" t="s">
        <v>547</v>
      </c>
      <c r="DB22" s="303">
        <f>+Tabla2[[#This Row],[VALOR TOTAL ESTIMADO VIGENCIA ACTUAL]]-Tabla2[[#This Row],[Valor CDP BD]]</f>
        <v>0</v>
      </c>
      <c r="DC22" s="303">
        <f>+Tabla2[[#This Row],[Valor CDP BD]]-Tabla2[[#This Row],[Valor RP BD]]</f>
        <v>0</v>
      </c>
    </row>
    <row r="23" spans="1:107" ht="16.149999999999999" hidden="1" customHeight="1" x14ac:dyDescent="0.25">
      <c r="A23" s="301" t="s">
        <v>654</v>
      </c>
      <c r="B23" s="301" t="s">
        <v>655</v>
      </c>
      <c r="C23" s="301">
        <v>7710</v>
      </c>
      <c r="D23" s="301" t="s">
        <v>654</v>
      </c>
      <c r="E23" s="301">
        <v>222022</v>
      </c>
      <c r="F23" s="301">
        <v>7710</v>
      </c>
      <c r="G23" s="301">
        <v>16612</v>
      </c>
      <c r="H23" s="301">
        <v>2784</v>
      </c>
      <c r="I23" s="301" t="s">
        <v>511</v>
      </c>
      <c r="J23" s="301" t="s">
        <v>512</v>
      </c>
      <c r="K23" s="301" t="s">
        <v>513</v>
      </c>
      <c r="L23" s="301" t="s">
        <v>514</v>
      </c>
      <c r="M23" s="301" t="s">
        <v>515</v>
      </c>
      <c r="N23" s="301" t="s">
        <v>516</v>
      </c>
      <c r="O23" s="301" t="s">
        <v>517</v>
      </c>
      <c r="P23" s="301" t="s">
        <v>325</v>
      </c>
      <c r="Q23" s="301" t="s">
        <v>328</v>
      </c>
      <c r="R23" s="301" t="s">
        <v>518</v>
      </c>
      <c r="S23" s="301" t="s">
        <v>519</v>
      </c>
      <c r="T23" s="301" t="s">
        <v>520</v>
      </c>
      <c r="U23" s="301">
        <v>0</v>
      </c>
      <c r="V23" s="301" t="s">
        <v>649</v>
      </c>
      <c r="W23" s="301" t="s">
        <v>522</v>
      </c>
      <c r="X23" s="301" t="s">
        <v>523</v>
      </c>
      <c r="Y23" s="301">
        <v>0</v>
      </c>
      <c r="Z23" s="301" t="s">
        <v>524</v>
      </c>
      <c r="AA23" s="301" t="s">
        <v>525</v>
      </c>
      <c r="AB23" s="302">
        <v>1</v>
      </c>
      <c r="AC23" s="302">
        <v>1</v>
      </c>
      <c r="AD23" s="302">
        <v>10</v>
      </c>
      <c r="AE23" s="301">
        <v>1</v>
      </c>
      <c r="AF23" s="301">
        <v>11</v>
      </c>
      <c r="AG23" s="303">
        <v>44090000</v>
      </c>
      <c r="AH23" s="301">
        <v>0</v>
      </c>
      <c r="AI23" s="301">
        <v>0</v>
      </c>
      <c r="AJ23" s="301">
        <v>0</v>
      </c>
      <c r="AK23" s="301" t="s">
        <v>526</v>
      </c>
      <c r="AL23" s="301" t="s">
        <v>527</v>
      </c>
      <c r="AM23" s="301">
        <v>0</v>
      </c>
      <c r="AN23" s="301">
        <v>0</v>
      </c>
      <c r="AO23" s="301" t="s">
        <v>257</v>
      </c>
      <c r="AP23" s="301" t="s">
        <v>656</v>
      </c>
      <c r="AQ23" s="301">
        <v>20221287</v>
      </c>
      <c r="AR23" s="301">
        <v>1504</v>
      </c>
      <c r="AS23" s="301">
        <v>44585</v>
      </c>
      <c r="AT23" s="301">
        <v>44090000</v>
      </c>
      <c r="AU23" s="301">
        <v>1321</v>
      </c>
      <c r="AV23" s="301">
        <v>44588</v>
      </c>
      <c r="AW23" s="301">
        <v>44090000</v>
      </c>
      <c r="AX23" s="301">
        <v>0</v>
      </c>
      <c r="AY23" s="301">
        <v>4409000</v>
      </c>
      <c r="AZ23" s="301" t="s">
        <v>529</v>
      </c>
      <c r="BA23" s="301" t="s">
        <v>530</v>
      </c>
      <c r="BB23" s="301" t="s">
        <v>531</v>
      </c>
      <c r="BC23" s="301">
        <v>3778917</v>
      </c>
      <c r="BD23" s="301" t="s">
        <v>532</v>
      </c>
      <c r="BE23" s="301" t="s">
        <v>533</v>
      </c>
      <c r="BF23" s="301" t="s">
        <v>534</v>
      </c>
      <c r="BG23" s="301" t="s">
        <v>534</v>
      </c>
      <c r="BH23" s="301" t="s">
        <v>534</v>
      </c>
      <c r="BI23" s="301" t="s">
        <v>535</v>
      </c>
      <c r="BJ23" s="301" t="s">
        <v>536</v>
      </c>
      <c r="BK23" s="301">
        <v>4954580000</v>
      </c>
      <c r="BL23" s="301" t="s">
        <v>537</v>
      </c>
      <c r="BM23" s="301">
        <v>16612</v>
      </c>
      <c r="BN23" s="301">
        <v>0</v>
      </c>
      <c r="BO23" s="301" t="s">
        <v>328</v>
      </c>
      <c r="BP23" s="301" t="s">
        <v>328</v>
      </c>
      <c r="BQ23" s="301" t="s">
        <v>538</v>
      </c>
      <c r="BR23" s="301">
        <v>20221287</v>
      </c>
      <c r="BS23" s="301" t="s">
        <v>657</v>
      </c>
      <c r="BT23" s="301" t="s">
        <v>538</v>
      </c>
      <c r="BU23" s="301" t="s">
        <v>656</v>
      </c>
      <c r="BV23" s="301" t="s">
        <v>656</v>
      </c>
      <c r="BW23" s="301" t="s">
        <v>538</v>
      </c>
      <c r="BX23" s="301" t="s">
        <v>652</v>
      </c>
      <c r="BY23" s="301" t="s">
        <v>652</v>
      </c>
      <c r="BZ23" s="301" t="s">
        <v>652</v>
      </c>
      <c r="CA23" s="301" t="s">
        <v>543</v>
      </c>
      <c r="CB23" s="301" t="s">
        <v>518</v>
      </c>
      <c r="CC23" s="301" t="s">
        <v>518</v>
      </c>
      <c r="CD23" s="301" t="s">
        <v>518</v>
      </c>
      <c r="CE23" s="301" t="s">
        <v>543</v>
      </c>
      <c r="CF23" s="301" t="s">
        <v>544</v>
      </c>
      <c r="CG23" s="301" t="s">
        <v>544</v>
      </c>
      <c r="CH23" s="301" t="s">
        <v>544</v>
      </c>
      <c r="CI23" s="301" t="s">
        <v>543</v>
      </c>
      <c r="CJ23" s="301">
        <v>1504</v>
      </c>
      <c r="CK23" s="301">
        <v>1504</v>
      </c>
      <c r="CL23" s="301" t="s">
        <v>538</v>
      </c>
      <c r="CM23" s="301">
        <v>44090000</v>
      </c>
      <c r="CN23" s="303">
        <v>44090000</v>
      </c>
      <c r="CO23" s="301" t="s">
        <v>538</v>
      </c>
      <c r="CP23" s="301">
        <v>1321</v>
      </c>
      <c r="CQ23" s="301">
        <v>1321</v>
      </c>
      <c r="CR23" s="301" t="s">
        <v>538</v>
      </c>
      <c r="CS23" s="301">
        <v>44090000</v>
      </c>
      <c r="CT23" s="303">
        <v>44090000</v>
      </c>
      <c r="CU23" s="301" t="s">
        <v>545</v>
      </c>
      <c r="CV23" s="301" t="s">
        <v>538</v>
      </c>
      <c r="CW23" s="303">
        <v>0</v>
      </c>
      <c r="CX23" s="301" t="s">
        <v>546</v>
      </c>
      <c r="CY23" s="301">
        <v>2784</v>
      </c>
      <c r="CZ23" s="301">
        <v>2784</v>
      </c>
      <c r="DA23" s="301" t="s">
        <v>547</v>
      </c>
      <c r="DB23" s="303">
        <f>+Tabla2[[#This Row],[VALOR TOTAL ESTIMADO VIGENCIA ACTUAL]]-Tabla2[[#This Row],[Valor CDP BD]]</f>
        <v>0</v>
      </c>
      <c r="DC23" s="303">
        <f>+Tabla2[[#This Row],[Valor CDP BD]]-Tabla2[[#This Row],[Valor RP BD]]</f>
        <v>0</v>
      </c>
    </row>
    <row r="24" spans="1:107" ht="16.149999999999999" hidden="1" customHeight="1" x14ac:dyDescent="0.25">
      <c r="A24" s="301" t="s">
        <v>658</v>
      </c>
      <c r="B24" s="301" t="s">
        <v>659</v>
      </c>
      <c r="C24" s="301">
        <v>7710</v>
      </c>
      <c r="D24" s="301" t="s">
        <v>658</v>
      </c>
      <c r="E24" s="301">
        <v>232022</v>
      </c>
      <c r="F24" s="301">
        <v>7710</v>
      </c>
      <c r="G24" s="301">
        <v>16628</v>
      </c>
      <c r="H24" s="301">
        <v>2784</v>
      </c>
      <c r="I24" s="301" t="s">
        <v>511</v>
      </c>
      <c r="J24" s="301" t="s">
        <v>512</v>
      </c>
      <c r="K24" s="301" t="s">
        <v>513</v>
      </c>
      <c r="L24" s="301" t="s">
        <v>514</v>
      </c>
      <c r="M24" s="301" t="s">
        <v>515</v>
      </c>
      <c r="N24" s="301" t="s">
        <v>516</v>
      </c>
      <c r="O24" s="301" t="s">
        <v>517</v>
      </c>
      <c r="P24" s="301" t="s">
        <v>325</v>
      </c>
      <c r="Q24" s="301" t="s">
        <v>328</v>
      </c>
      <c r="R24" s="301" t="s">
        <v>518</v>
      </c>
      <c r="S24" s="301" t="s">
        <v>519</v>
      </c>
      <c r="T24" s="301" t="s">
        <v>520</v>
      </c>
      <c r="U24" s="301">
        <v>0</v>
      </c>
      <c r="V24" s="301" t="s">
        <v>649</v>
      </c>
      <c r="W24" s="301" t="s">
        <v>522</v>
      </c>
      <c r="X24" s="301" t="s">
        <v>523</v>
      </c>
      <c r="Y24" s="301">
        <v>0</v>
      </c>
      <c r="Z24" s="301" t="s">
        <v>524</v>
      </c>
      <c r="AA24" s="301" t="s">
        <v>525</v>
      </c>
      <c r="AB24" s="302">
        <v>1</v>
      </c>
      <c r="AC24" s="302">
        <v>1</v>
      </c>
      <c r="AD24" s="302">
        <v>10</v>
      </c>
      <c r="AE24" s="301">
        <v>1</v>
      </c>
      <c r="AF24" s="301">
        <v>11</v>
      </c>
      <c r="AG24" s="303">
        <v>44090000</v>
      </c>
      <c r="AH24" s="301">
        <v>0</v>
      </c>
      <c r="AI24" s="301">
        <v>0</v>
      </c>
      <c r="AJ24" s="301">
        <v>0</v>
      </c>
      <c r="AK24" s="301" t="s">
        <v>526</v>
      </c>
      <c r="AL24" s="301" t="s">
        <v>527</v>
      </c>
      <c r="AM24" s="301">
        <v>0</v>
      </c>
      <c r="AN24" s="301">
        <v>0</v>
      </c>
      <c r="AO24" s="301" t="s">
        <v>257</v>
      </c>
      <c r="AP24" s="301" t="s">
        <v>660</v>
      </c>
      <c r="AQ24" s="301">
        <v>20220798</v>
      </c>
      <c r="AR24" s="301">
        <v>940</v>
      </c>
      <c r="AS24" s="301">
        <v>44580</v>
      </c>
      <c r="AT24" s="301">
        <v>44090000</v>
      </c>
      <c r="AU24" s="301">
        <v>723</v>
      </c>
      <c r="AV24" s="301">
        <v>44584</v>
      </c>
      <c r="AW24" s="301">
        <v>44090000</v>
      </c>
      <c r="AX24" s="301">
        <v>0</v>
      </c>
      <c r="AY24" s="301">
        <v>4409000</v>
      </c>
      <c r="AZ24" s="301" t="s">
        <v>529</v>
      </c>
      <c r="BA24" s="301" t="s">
        <v>530</v>
      </c>
      <c r="BB24" s="301" t="s">
        <v>531</v>
      </c>
      <c r="BC24" s="301">
        <v>3778917</v>
      </c>
      <c r="BD24" s="301" t="s">
        <v>532</v>
      </c>
      <c r="BE24" s="301" t="s">
        <v>533</v>
      </c>
      <c r="BF24" s="301" t="s">
        <v>534</v>
      </c>
      <c r="BG24" s="301" t="s">
        <v>534</v>
      </c>
      <c r="BH24" s="301" t="s">
        <v>534</v>
      </c>
      <c r="BI24" s="301" t="s">
        <v>535</v>
      </c>
      <c r="BJ24" s="301" t="s">
        <v>536</v>
      </c>
      <c r="BK24" s="301">
        <v>4954580000</v>
      </c>
      <c r="BL24" s="301" t="s">
        <v>537</v>
      </c>
      <c r="BM24" s="301">
        <v>16628</v>
      </c>
      <c r="BN24" s="301">
        <v>0</v>
      </c>
      <c r="BO24" s="301" t="s">
        <v>328</v>
      </c>
      <c r="BP24" s="301" t="s">
        <v>328</v>
      </c>
      <c r="BQ24" s="301" t="s">
        <v>538</v>
      </c>
      <c r="BR24" s="301">
        <v>20220798</v>
      </c>
      <c r="BS24" s="301" t="s">
        <v>661</v>
      </c>
      <c r="BT24" s="301" t="s">
        <v>538</v>
      </c>
      <c r="BU24" s="301" t="s">
        <v>662</v>
      </c>
      <c r="BV24" s="301" t="s">
        <v>662</v>
      </c>
      <c r="BW24" s="301" t="s">
        <v>538</v>
      </c>
      <c r="BX24" s="301" t="s">
        <v>652</v>
      </c>
      <c r="BY24" s="301" t="s">
        <v>652</v>
      </c>
      <c r="BZ24" s="301" t="s">
        <v>652</v>
      </c>
      <c r="CA24" s="301" t="s">
        <v>543</v>
      </c>
      <c r="CB24" s="301" t="s">
        <v>518</v>
      </c>
      <c r="CC24" s="301" t="s">
        <v>518</v>
      </c>
      <c r="CD24" s="301" t="s">
        <v>518</v>
      </c>
      <c r="CE24" s="301" t="s">
        <v>543</v>
      </c>
      <c r="CF24" s="301" t="s">
        <v>544</v>
      </c>
      <c r="CG24" s="301" t="s">
        <v>544</v>
      </c>
      <c r="CH24" s="301" t="s">
        <v>544</v>
      </c>
      <c r="CI24" s="301" t="s">
        <v>543</v>
      </c>
      <c r="CJ24" s="301">
        <v>940</v>
      </c>
      <c r="CK24" s="301">
        <v>940</v>
      </c>
      <c r="CL24" s="301" t="s">
        <v>538</v>
      </c>
      <c r="CM24" s="301">
        <v>44090000</v>
      </c>
      <c r="CN24" s="303">
        <v>44090000</v>
      </c>
      <c r="CO24" s="301" t="s">
        <v>538</v>
      </c>
      <c r="CP24" s="301">
        <v>723</v>
      </c>
      <c r="CQ24" s="301">
        <v>723</v>
      </c>
      <c r="CR24" s="301" t="s">
        <v>538</v>
      </c>
      <c r="CS24" s="301">
        <v>44090000</v>
      </c>
      <c r="CT24" s="303">
        <v>44090000</v>
      </c>
      <c r="CU24" s="301" t="s">
        <v>545</v>
      </c>
      <c r="CV24" s="301" t="s">
        <v>538</v>
      </c>
      <c r="CW24" s="303">
        <v>4409000</v>
      </c>
      <c r="CX24" s="301" t="s">
        <v>546</v>
      </c>
      <c r="CY24" s="301">
        <v>2784</v>
      </c>
      <c r="CZ24" s="301">
        <v>2784</v>
      </c>
      <c r="DA24" s="301" t="s">
        <v>547</v>
      </c>
      <c r="DB24" s="303">
        <f>+Tabla2[[#This Row],[VALOR TOTAL ESTIMADO VIGENCIA ACTUAL]]-Tabla2[[#This Row],[Valor CDP BD]]</f>
        <v>0</v>
      </c>
      <c r="DC24" s="303">
        <f>+Tabla2[[#This Row],[Valor CDP BD]]-Tabla2[[#This Row],[Valor RP BD]]</f>
        <v>0</v>
      </c>
    </row>
    <row r="25" spans="1:107" ht="16.149999999999999" hidden="1" customHeight="1" x14ac:dyDescent="0.25">
      <c r="A25" s="301" t="s">
        <v>663</v>
      </c>
      <c r="B25" s="301" t="s">
        <v>664</v>
      </c>
      <c r="C25" s="301">
        <v>7710</v>
      </c>
      <c r="D25" s="301" t="s">
        <v>663</v>
      </c>
      <c r="E25" s="301">
        <v>242022</v>
      </c>
      <c r="F25" s="301">
        <v>7710</v>
      </c>
      <c r="G25" s="301">
        <v>16640</v>
      </c>
      <c r="H25" s="301">
        <v>2784</v>
      </c>
      <c r="I25" s="301" t="s">
        <v>511</v>
      </c>
      <c r="J25" s="301" t="s">
        <v>512</v>
      </c>
      <c r="K25" s="301" t="s">
        <v>513</v>
      </c>
      <c r="L25" s="301" t="s">
        <v>514</v>
      </c>
      <c r="M25" s="301" t="s">
        <v>515</v>
      </c>
      <c r="N25" s="301" t="s">
        <v>516</v>
      </c>
      <c r="O25" s="301" t="s">
        <v>517</v>
      </c>
      <c r="P25" s="301" t="s">
        <v>325</v>
      </c>
      <c r="Q25" s="301" t="s">
        <v>328</v>
      </c>
      <c r="R25" s="301" t="s">
        <v>518</v>
      </c>
      <c r="S25" s="301" t="s">
        <v>519</v>
      </c>
      <c r="T25" s="301" t="s">
        <v>520</v>
      </c>
      <c r="U25" s="301">
        <v>0</v>
      </c>
      <c r="V25" s="301" t="s">
        <v>649</v>
      </c>
      <c r="W25" s="301" t="s">
        <v>522</v>
      </c>
      <c r="X25" s="301" t="s">
        <v>523</v>
      </c>
      <c r="Y25" s="301">
        <v>0</v>
      </c>
      <c r="Z25" s="301" t="s">
        <v>524</v>
      </c>
      <c r="AA25" s="301" t="s">
        <v>525</v>
      </c>
      <c r="AB25" s="302">
        <v>1</v>
      </c>
      <c r="AC25" s="302">
        <v>1</v>
      </c>
      <c r="AD25" s="302">
        <v>10</v>
      </c>
      <c r="AE25" s="301">
        <v>1</v>
      </c>
      <c r="AF25" s="301">
        <v>11</v>
      </c>
      <c r="AG25" s="303">
        <v>44090000</v>
      </c>
      <c r="AH25" s="301">
        <v>0</v>
      </c>
      <c r="AI25" s="301">
        <v>0</v>
      </c>
      <c r="AJ25" s="301">
        <v>0</v>
      </c>
      <c r="AK25" s="301" t="s">
        <v>526</v>
      </c>
      <c r="AL25" s="301" t="s">
        <v>527</v>
      </c>
      <c r="AM25" s="301">
        <v>0</v>
      </c>
      <c r="AN25" s="301">
        <v>0</v>
      </c>
      <c r="AO25" s="301" t="s">
        <v>257</v>
      </c>
      <c r="AP25" s="301" t="s">
        <v>665</v>
      </c>
      <c r="AQ25" s="301">
        <v>20221290</v>
      </c>
      <c r="AR25" s="301">
        <v>1486</v>
      </c>
      <c r="AS25" s="301">
        <v>44585</v>
      </c>
      <c r="AT25" s="301">
        <v>44090000</v>
      </c>
      <c r="AU25" s="301">
        <v>1179</v>
      </c>
      <c r="AV25" s="301">
        <v>44587</v>
      </c>
      <c r="AW25" s="301">
        <v>44090000</v>
      </c>
      <c r="AX25" s="301">
        <v>0</v>
      </c>
      <c r="AY25" s="301">
        <v>4409000</v>
      </c>
      <c r="AZ25" s="301" t="s">
        <v>529</v>
      </c>
      <c r="BA25" s="301" t="s">
        <v>530</v>
      </c>
      <c r="BB25" s="301" t="s">
        <v>531</v>
      </c>
      <c r="BC25" s="301">
        <v>3778917</v>
      </c>
      <c r="BD25" s="301" t="s">
        <v>532</v>
      </c>
      <c r="BE25" s="301" t="s">
        <v>533</v>
      </c>
      <c r="BF25" s="301" t="s">
        <v>534</v>
      </c>
      <c r="BG25" s="301" t="s">
        <v>534</v>
      </c>
      <c r="BH25" s="301" t="s">
        <v>534</v>
      </c>
      <c r="BI25" s="301" t="s">
        <v>535</v>
      </c>
      <c r="BJ25" s="301" t="s">
        <v>536</v>
      </c>
      <c r="BK25" s="301">
        <v>4954580000</v>
      </c>
      <c r="BL25" s="301" t="s">
        <v>537</v>
      </c>
      <c r="BM25" s="301">
        <v>16640</v>
      </c>
      <c r="BN25" s="301">
        <v>0</v>
      </c>
      <c r="BO25" s="301" t="s">
        <v>328</v>
      </c>
      <c r="BP25" s="301" t="s">
        <v>328</v>
      </c>
      <c r="BQ25" s="301" t="s">
        <v>538</v>
      </c>
      <c r="BR25" s="301">
        <v>20221290</v>
      </c>
      <c r="BS25" s="301" t="s">
        <v>666</v>
      </c>
      <c r="BT25" s="301" t="s">
        <v>538</v>
      </c>
      <c r="BU25" s="301" t="s">
        <v>665</v>
      </c>
      <c r="BV25" s="301" t="s">
        <v>665</v>
      </c>
      <c r="BW25" s="301" t="s">
        <v>538</v>
      </c>
      <c r="BX25" s="301" t="s">
        <v>652</v>
      </c>
      <c r="BY25" s="301" t="s">
        <v>652</v>
      </c>
      <c r="BZ25" s="301" t="s">
        <v>652</v>
      </c>
      <c r="CA25" s="301" t="s">
        <v>543</v>
      </c>
      <c r="CB25" s="301" t="s">
        <v>518</v>
      </c>
      <c r="CC25" s="301" t="s">
        <v>518</v>
      </c>
      <c r="CD25" s="301" t="s">
        <v>518</v>
      </c>
      <c r="CE25" s="301" t="s">
        <v>543</v>
      </c>
      <c r="CF25" s="301" t="s">
        <v>544</v>
      </c>
      <c r="CG25" s="301" t="s">
        <v>544</v>
      </c>
      <c r="CH25" s="301" t="s">
        <v>544</v>
      </c>
      <c r="CI25" s="301" t="s">
        <v>543</v>
      </c>
      <c r="CJ25" s="301">
        <v>1486</v>
      </c>
      <c r="CK25" s="301">
        <v>1486</v>
      </c>
      <c r="CL25" s="301" t="s">
        <v>538</v>
      </c>
      <c r="CM25" s="301">
        <v>44090000</v>
      </c>
      <c r="CN25" s="303">
        <v>44090000</v>
      </c>
      <c r="CO25" s="301" t="s">
        <v>538</v>
      </c>
      <c r="CP25" s="301">
        <v>1179</v>
      </c>
      <c r="CQ25" s="301">
        <v>1179</v>
      </c>
      <c r="CR25" s="301" t="s">
        <v>538</v>
      </c>
      <c r="CS25" s="301">
        <v>44090000</v>
      </c>
      <c r="CT25" s="303">
        <v>44090000</v>
      </c>
      <c r="CU25" s="301" t="s">
        <v>545</v>
      </c>
      <c r="CV25" s="301" t="s">
        <v>538</v>
      </c>
      <c r="CW25" s="303">
        <v>0</v>
      </c>
      <c r="CX25" s="301" t="s">
        <v>546</v>
      </c>
      <c r="CY25" s="301">
        <v>2784</v>
      </c>
      <c r="CZ25" s="301">
        <v>2784</v>
      </c>
      <c r="DA25" s="301" t="s">
        <v>547</v>
      </c>
      <c r="DB25" s="303">
        <f>+Tabla2[[#This Row],[VALOR TOTAL ESTIMADO VIGENCIA ACTUAL]]-Tabla2[[#This Row],[Valor CDP BD]]</f>
        <v>0</v>
      </c>
      <c r="DC25" s="303">
        <f>+Tabla2[[#This Row],[Valor CDP BD]]-Tabla2[[#This Row],[Valor RP BD]]</f>
        <v>0</v>
      </c>
    </row>
    <row r="26" spans="1:107" ht="16.149999999999999" hidden="1" customHeight="1" x14ac:dyDescent="0.25">
      <c r="A26" s="301" t="s">
        <v>667</v>
      </c>
      <c r="B26" s="301" t="s">
        <v>668</v>
      </c>
      <c r="C26" s="301">
        <v>7710</v>
      </c>
      <c r="D26" s="301" t="s">
        <v>667</v>
      </c>
      <c r="E26" s="301">
        <v>252022</v>
      </c>
      <c r="F26" s="301">
        <v>7710</v>
      </c>
      <c r="G26" s="301">
        <v>16651</v>
      </c>
      <c r="H26" s="301">
        <v>2784</v>
      </c>
      <c r="I26" s="301" t="s">
        <v>511</v>
      </c>
      <c r="J26" s="301" t="s">
        <v>512</v>
      </c>
      <c r="K26" s="301" t="s">
        <v>513</v>
      </c>
      <c r="L26" s="301" t="s">
        <v>514</v>
      </c>
      <c r="M26" s="301" t="s">
        <v>515</v>
      </c>
      <c r="N26" s="301" t="s">
        <v>516</v>
      </c>
      <c r="O26" s="301" t="s">
        <v>517</v>
      </c>
      <c r="P26" s="301" t="s">
        <v>325</v>
      </c>
      <c r="Q26" s="301" t="s">
        <v>328</v>
      </c>
      <c r="R26" s="301" t="s">
        <v>518</v>
      </c>
      <c r="S26" s="301" t="s">
        <v>519</v>
      </c>
      <c r="T26" s="301" t="s">
        <v>520</v>
      </c>
      <c r="U26" s="301">
        <v>0</v>
      </c>
      <c r="V26" s="301" t="s">
        <v>649</v>
      </c>
      <c r="W26" s="301" t="s">
        <v>522</v>
      </c>
      <c r="X26" s="301" t="s">
        <v>523</v>
      </c>
      <c r="Y26" s="301">
        <v>0</v>
      </c>
      <c r="Z26" s="301" t="s">
        <v>524</v>
      </c>
      <c r="AA26" s="301" t="s">
        <v>525</v>
      </c>
      <c r="AB26" s="302">
        <v>1</v>
      </c>
      <c r="AC26" s="302">
        <v>1</v>
      </c>
      <c r="AD26" s="302">
        <v>10</v>
      </c>
      <c r="AE26" s="301">
        <v>1</v>
      </c>
      <c r="AF26" s="301">
        <v>11</v>
      </c>
      <c r="AG26" s="303">
        <v>44090000</v>
      </c>
      <c r="AH26" s="301">
        <v>0</v>
      </c>
      <c r="AI26" s="301">
        <v>0</v>
      </c>
      <c r="AJ26" s="301">
        <v>0</v>
      </c>
      <c r="AK26" s="301" t="s">
        <v>526</v>
      </c>
      <c r="AL26" s="301" t="s">
        <v>527</v>
      </c>
      <c r="AM26" s="301">
        <v>0</v>
      </c>
      <c r="AN26" s="301">
        <v>0</v>
      </c>
      <c r="AO26" s="301" t="s">
        <v>257</v>
      </c>
      <c r="AP26" s="301" t="s">
        <v>669</v>
      </c>
      <c r="AQ26" s="301">
        <v>20221026</v>
      </c>
      <c r="AR26" s="301">
        <v>1195</v>
      </c>
      <c r="AS26" s="301">
        <v>44583</v>
      </c>
      <c r="AT26" s="301">
        <v>44090000</v>
      </c>
      <c r="AU26" s="301">
        <v>979</v>
      </c>
      <c r="AV26" s="301">
        <v>44587</v>
      </c>
      <c r="AW26" s="301">
        <v>44090000</v>
      </c>
      <c r="AX26" s="301">
        <v>0</v>
      </c>
      <c r="AY26" s="301">
        <v>4409000</v>
      </c>
      <c r="AZ26" s="301" t="s">
        <v>529</v>
      </c>
      <c r="BA26" s="301" t="s">
        <v>530</v>
      </c>
      <c r="BB26" s="301" t="s">
        <v>531</v>
      </c>
      <c r="BC26" s="301">
        <v>3778917</v>
      </c>
      <c r="BD26" s="301" t="s">
        <v>532</v>
      </c>
      <c r="BE26" s="301" t="s">
        <v>533</v>
      </c>
      <c r="BF26" s="301" t="s">
        <v>534</v>
      </c>
      <c r="BG26" s="301" t="s">
        <v>534</v>
      </c>
      <c r="BH26" s="301" t="s">
        <v>534</v>
      </c>
      <c r="BI26" s="301" t="s">
        <v>535</v>
      </c>
      <c r="BJ26" s="301" t="s">
        <v>536</v>
      </c>
      <c r="BK26" s="301">
        <v>4954580000</v>
      </c>
      <c r="BL26" s="301" t="s">
        <v>537</v>
      </c>
      <c r="BM26" s="301">
        <v>16651</v>
      </c>
      <c r="BN26" s="301">
        <v>0</v>
      </c>
      <c r="BO26" s="301" t="s">
        <v>328</v>
      </c>
      <c r="BP26" s="301" t="s">
        <v>328</v>
      </c>
      <c r="BQ26" s="301" t="s">
        <v>538</v>
      </c>
      <c r="BR26" s="301">
        <v>20221026</v>
      </c>
      <c r="BS26" s="301" t="s">
        <v>670</v>
      </c>
      <c r="BT26" s="301" t="s">
        <v>538</v>
      </c>
      <c r="BU26" s="301" t="s">
        <v>669</v>
      </c>
      <c r="BV26" s="301" t="s">
        <v>671</v>
      </c>
      <c r="BW26" s="301" t="s">
        <v>610</v>
      </c>
      <c r="BX26" s="301" t="s">
        <v>652</v>
      </c>
      <c r="BY26" s="301" t="s">
        <v>652</v>
      </c>
      <c r="BZ26" s="301" t="s">
        <v>652</v>
      </c>
      <c r="CA26" s="301" t="s">
        <v>543</v>
      </c>
      <c r="CB26" s="301" t="s">
        <v>518</v>
      </c>
      <c r="CC26" s="301" t="s">
        <v>518</v>
      </c>
      <c r="CD26" s="301" t="s">
        <v>518</v>
      </c>
      <c r="CE26" s="301" t="s">
        <v>543</v>
      </c>
      <c r="CF26" s="301" t="s">
        <v>544</v>
      </c>
      <c r="CG26" s="301" t="s">
        <v>544</v>
      </c>
      <c r="CH26" s="301" t="s">
        <v>544</v>
      </c>
      <c r="CI26" s="301" t="s">
        <v>543</v>
      </c>
      <c r="CJ26" s="301">
        <v>1195</v>
      </c>
      <c r="CK26" s="301">
        <v>1195</v>
      </c>
      <c r="CL26" s="301" t="s">
        <v>538</v>
      </c>
      <c r="CM26" s="301">
        <v>44090000</v>
      </c>
      <c r="CN26" s="303">
        <v>44090000</v>
      </c>
      <c r="CO26" s="301" t="s">
        <v>538</v>
      </c>
      <c r="CP26" s="301">
        <v>979</v>
      </c>
      <c r="CQ26" s="301">
        <v>979</v>
      </c>
      <c r="CR26" s="301" t="s">
        <v>538</v>
      </c>
      <c r="CS26" s="301">
        <v>44090000</v>
      </c>
      <c r="CT26" s="303">
        <v>44090000</v>
      </c>
      <c r="CU26" s="301" t="s">
        <v>545</v>
      </c>
      <c r="CV26" s="301" t="s">
        <v>538</v>
      </c>
      <c r="CW26" s="303">
        <v>4409000</v>
      </c>
      <c r="CX26" s="301" t="s">
        <v>546</v>
      </c>
      <c r="CY26" s="301">
        <v>2784</v>
      </c>
      <c r="CZ26" s="301">
        <v>2784</v>
      </c>
      <c r="DA26" s="301" t="s">
        <v>547</v>
      </c>
      <c r="DB26" s="303">
        <f>+Tabla2[[#This Row],[VALOR TOTAL ESTIMADO VIGENCIA ACTUAL]]-Tabla2[[#This Row],[Valor CDP BD]]</f>
        <v>0</v>
      </c>
      <c r="DC26" s="303">
        <f>+Tabla2[[#This Row],[Valor CDP BD]]-Tabla2[[#This Row],[Valor RP BD]]</f>
        <v>0</v>
      </c>
    </row>
    <row r="27" spans="1:107" ht="16.149999999999999" hidden="1" customHeight="1" x14ac:dyDescent="0.25">
      <c r="A27" s="301" t="s">
        <v>672</v>
      </c>
      <c r="B27" s="301" t="s">
        <v>673</v>
      </c>
      <c r="C27" s="301">
        <v>7710</v>
      </c>
      <c r="D27" s="301" t="s">
        <v>672</v>
      </c>
      <c r="E27" s="301">
        <v>262022</v>
      </c>
      <c r="F27" s="301">
        <v>7710</v>
      </c>
      <c r="G27" s="301">
        <v>16661</v>
      </c>
      <c r="H27" s="301">
        <v>2784</v>
      </c>
      <c r="I27" s="301" t="s">
        <v>511</v>
      </c>
      <c r="J27" s="301" t="s">
        <v>512</v>
      </c>
      <c r="K27" s="301" t="s">
        <v>513</v>
      </c>
      <c r="L27" s="301" t="s">
        <v>514</v>
      </c>
      <c r="M27" s="301" t="s">
        <v>515</v>
      </c>
      <c r="N27" s="301" t="s">
        <v>516</v>
      </c>
      <c r="O27" s="301" t="s">
        <v>517</v>
      </c>
      <c r="P27" s="301" t="s">
        <v>325</v>
      </c>
      <c r="Q27" s="301" t="s">
        <v>328</v>
      </c>
      <c r="R27" s="301" t="s">
        <v>518</v>
      </c>
      <c r="S27" s="301" t="s">
        <v>519</v>
      </c>
      <c r="T27" s="301" t="s">
        <v>520</v>
      </c>
      <c r="U27" s="301">
        <v>0</v>
      </c>
      <c r="V27" s="301" t="s">
        <v>649</v>
      </c>
      <c r="W27" s="301" t="s">
        <v>522</v>
      </c>
      <c r="X27" s="301" t="s">
        <v>523</v>
      </c>
      <c r="Y27" s="301">
        <v>0</v>
      </c>
      <c r="Z27" s="301" t="s">
        <v>524</v>
      </c>
      <c r="AA27" s="301" t="s">
        <v>525</v>
      </c>
      <c r="AB27" s="302">
        <v>1</v>
      </c>
      <c r="AC27" s="302">
        <v>1</v>
      </c>
      <c r="AD27" s="302">
        <v>10</v>
      </c>
      <c r="AE27" s="301">
        <v>1</v>
      </c>
      <c r="AF27" s="301">
        <v>11</v>
      </c>
      <c r="AG27" s="303">
        <v>44090000</v>
      </c>
      <c r="AH27" s="301">
        <v>0</v>
      </c>
      <c r="AI27" s="301">
        <v>0</v>
      </c>
      <c r="AJ27" s="301">
        <v>0</v>
      </c>
      <c r="AK27" s="301" t="s">
        <v>526</v>
      </c>
      <c r="AL27" s="301" t="s">
        <v>527</v>
      </c>
      <c r="AM27" s="301">
        <v>0</v>
      </c>
      <c r="AN27" s="301">
        <v>0</v>
      </c>
      <c r="AO27" s="301" t="s">
        <v>257</v>
      </c>
      <c r="AP27" s="301" t="s">
        <v>674</v>
      </c>
      <c r="AQ27" s="301">
        <v>20221288</v>
      </c>
      <c r="AR27" s="301">
        <v>1555</v>
      </c>
      <c r="AS27" s="301">
        <v>44585</v>
      </c>
      <c r="AT27" s="301">
        <v>44090000</v>
      </c>
      <c r="AU27" s="301">
        <v>944</v>
      </c>
      <c r="AV27" s="301">
        <v>44587</v>
      </c>
      <c r="AW27" s="301">
        <v>44090000</v>
      </c>
      <c r="AX27" s="301">
        <v>0</v>
      </c>
      <c r="AY27" s="301">
        <v>4409000</v>
      </c>
      <c r="AZ27" s="301" t="s">
        <v>529</v>
      </c>
      <c r="BA27" s="301" t="s">
        <v>530</v>
      </c>
      <c r="BB27" s="301" t="s">
        <v>531</v>
      </c>
      <c r="BC27" s="301">
        <v>3778917</v>
      </c>
      <c r="BD27" s="301" t="s">
        <v>532</v>
      </c>
      <c r="BE27" s="301" t="s">
        <v>533</v>
      </c>
      <c r="BF27" s="301" t="s">
        <v>534</v>
      </c>
      <c r="BG27" s="301" t="s">
        <v>534</v>
      </c>
      <c r="BH27" s="301" t="s">
        <v>534</v>
      </c>
      <c r="BI27" s="301" t="s">
        <v>535</v>
      </c>
      <c r="BJ27" s="301" t="s">
        <v>536</v>
      </c>
      <c r="BK27" s="301">
        <v>4954580000</v>
      </c>
      <c r="BL27" s="301" t="s">
        <v>537</v>
      </c>
      <c r="BM27" s="301">
        <v>16661</v>
      </c>
      <c r="BN27" s="301">
        <v>0</v>
      </c>
      <c r="BO27" s="301" t="s">
        <v>328</v>
      </c>
      <c r="BP27" s="301" t="s">
        <v>328</v>
      </c>
      <c r="BQ27" s="301" t="s">
        <v>538</v>
      </c>
      <c r="BR27" s="301">
        <v>20221288</v>
      </c>
      <c r="BS27" s="301" t="s">
        <v>675</v>
      </c>
      <c r="BT27" s="301" t="s">
        <v>610</v>
      </c>
      <c r="BU27" s="301" t="s">
        <v>674</v>
      </c>
      <c r="BV27" s="301" t="s">
        <v>674</v>
      </c>
      <c r="BW27" s="301" t="s">
        <v>538</v>
      </c>
      <c r="BX27" s="301" t="s">
        <v>652</v>
      </c>
      <c r="BY27" s="301" t="s">
        <v>652</v>
      </c>
      <c r="BZ27" s="301" t="s">
        <v>653</v>
      </c>
      <c r="CA27" s="301" t="s">
        <v>542</v>
      </c>
      <c r="CB27" s="301" t="s">
        <v>518</v>
      </c>
      <c r="CC27" s="301" t="s">
        <v>518</v>
      </c>
      <c r="CD27" s="301" t="s">
        <v>518</v>
      </c>
      <c r="CE27" s="301" t="s">
        <v>543</v>
      </c>
      <c r="CF27" s="301" t="s">
        <v>544</v>
      </c>
      <c r="CG27" s="301" t="s">
        <v>544</v>
      </c>
      <c r="CH27" s="301" t="s">
        <v>544</v>
      </c>
      <c r="CI27" s="301" t="s">
        <v>543</v>
      </c>
      <c r="CJ27" s="301">
        <v>1555</v>
      </c>
      <c r="CK27" s="301">
        <v>1555</v>
      </c>
      <c r="CL27" s="301" t="s">
        <v>538</v>
      </c>
      <c r="CM27" s="301">
        <v>44090000</v>
      </c>
      <c r="CN27" s="303">
        <v>44090000</v>
      </c>
      <c r="CO27" s="301" t="s">
        <v>538</v>
      </c>
      <c r="CP27" s="301">
        <v>944</v>
      </c>
      <c r="CQ27" s="301">
        <v>944</v>
      </c>
      <c r="CR27" s="301" t="s">
        <v>538</v>
      </c>
      <c r="CS27" s="301">
        <v>44090000</v>
      </c>
      <c r="CT27" s="303">
        <v>44090000</v>
      </c>
      <c r="CU27" s="301" t="s">
        <v>545</v>
      </c>
      <c r="CV27" s="301" t="s">
        <v>538</v>
      </c>
      <c r="CW27" s="303">
        <v>0</v>
      </c>
      <c r="CX27" s="301" t="s">
        <v>546</v>
      </c>
      <c r="CY27" s="301">
        <v>2784</v>
      </c>
      <c r="CZ27" s="301">
        <v>2784</v>
      </c>
      <c r="DA27" s="301" t="s">
        <v>547</v>
      </c>
      <c r="DB27" s="303">
        <f>+Tabla2[[#This Row],[VALOR TOTAL ESTIMADO VIGENCIA ACTUAL]]-Tabla2[[#This Row],[Valor CDP BD]]</f>
        <v>0</v>
      </c>
      <c r="DC27" s="303">
        <f>+Tabla2[[#This Row],[Valor CDP BD]]-Tabla2[[#This Row],[Valor RP BD]]</f>
        <v>0</v>
      </c>
    </row>
    <row r="28" spans="1:107" ht="16.149999999999999" hidden="1" customHeight="1" x14ac:dyDescent="0.25">
      <c r="A28" s="301" t="s">
        <v>676</v>
      </c>
      <c r="B28" s="301" t="s">
        <v>677</v>
      </c>
      <c r="C28" s="301">
        <v>7710</v>
      </c>
      <c r="D28" s="301" t="s">
        <v>676</v>
      </c>
      <c r="E28" s="301">
        <v>272022</v>
      </c>
      <c r="F28" s="301">
        <v>7710</v>
      </c>
      <c r="G28" s="301">
        <v>16680</v>
      </c>
      <c r="H28" s="301">
        <v>2784</v>
      </c>
      <c r="I28" s="301" t="s">
        <v>511</v>
      </c>
      <c r="J28" s="301" t="s">
        <v>512</v>
      </c>
      <c r="K28" s="301" t="s">
        <v>513</v>
      </c>
      <c r="L28" s="301" t="s">
        <v>514</v>
      </c>
      <c r="M28" s="301" t="s">
        <v>515</v>
      </c>
      <c r="N28" s="301" t="s">
        <v>516</v>
      </c>
      <c r="O28" s="301" t="s">
        <v>517</v>
      </c>
      <c r="P28" s="301" t="s">
        <v>325</v>
      </c>
      <c r="Q28" s="301" t="s">
        <v>328</v>
      </c>
      <c r="R28" s="301" t="s">
        <v>518</v>
      </c>
      <c r="S28" s="301" t="s">
        <v>519</v>
      </c>
      <c r="T28" s="301" t="s">
        <v>520</v>
      </c>
      <c r="U28" s="301">
        <v>0</v>
      </c>
      <c r="V28" s="301" t="s">
        <v>649</v>
      </c>
      <c r="W28" s="301" t="s">
        <v>522</v>
      </c>
      <c r="X28" s="301" t="s">
        <v>523</v>
      </c>
      <c r="Y28" s="301">
        <v>0</v>
      </c>
      <c r="Z28" s="301" t="s">
        <v>524</v>
      </c>
      <c r="AA28" s="301" t="s">
        <v>525</v>
      </c>
      <c r="AB28" s="302">
        <v>1</v>
      </c>
      <c r="AC28" s="302">
        <v>1</v>
      </c>
      <c r="AD28" s="302">
        <v>10</v>
      </c>
      <c r="AE28" s="301">
        <v>1</v>
      </c>
      <c r="AF28" s="301">
        <v>11</v>
      </c>
      <c r="AG28" s="303">
        <v>44090000</v>
      </c>
      <c r="AH28" s="301">
        <v>0</v>
      </c>
      <c r="AI28" s="301">
        <v>0</v>
      </c>
      <c r="AJ28" s="301">
        <v>0</v>
      </c>
      <c r="AK28" s="301" t="s">
        <v>526</v>
      </c>
      <c r="AL28" s="301" t="s">
        <v>527</v>
      </c>
      <c r="AM28" s="301">
        <v>0</v>
      </c>
      <c r="AN28" s="301">
        <v>0</v>
      </c>
      <c r="AO28" s="301" t="s">
        <v>257</v>
      </c>
      <c r="AP28" s="301" t="s">
        <v>678</v>
      </c>
      <c r="AQ28" s="301">
        <v>20220758</v>
      </c>
      <c r="AR28" s="301">
        <v>808</v>
      </c>
      <c r="AS28" s="301">
        <v>44580</v>
      </c>
      <c r="AT28" s="301">
        <v>44090000</v>
      </c>
      <c r="AU28" s="301">
        <v>667</v>
      </c>
      <c r="AV28" s="301">
        <v>44583</v>
      </c>
      <c r="AW28" s="301">
        <v>44090000</v>
      </c>
      <c r="AX28" s="301">
        <v>0</v>
      </c>
      <c r="AY28" s="301">
        <v>4409000</v>
      </c>
      <c r="AZ28" s="301" t="s">
        <v>529</v>
      </c>
      <c r="BA28" s="301" t="s">
        <v>530</v>
      </c>
      <c r="BB28" s="301" t="s">
        <v>531</v>
      </c>
      <c r="BC28" s="301">
        <v>3778917</v>
      </c>
      <c r="BD28" s="301" t="s">
        <v>532</v>
      </c>
      <c r="BE28" s="301" t="s">
        <v>533</v>
      </c>
      <c r="BF28" s="301" t="s">
        <v>534</v>
      </c>
      <c r="BG28" s="301" t="s">
        <v>534</v>
      </c>
      <c r="BH28" s="301" t="s">
        <v>534</v>
      </c>
      <c r="BI28" s="301" t="s">
        <v>535</v>
      </c>
      <c r="BJ28" s="301" t="s">
        <v>536</v>
      </c>
      <c r="BK28" s="301">
        <v>4954580000</v>
      </c>
      <c r="BL28" s="301" t="s">
        <v>537</v>
      </c>
      <c r="BM28" s="301">
        <v>16680</v>
      </c>
      <c r="BN28" s="301">
        <v>0</v>
      </c>
      <c r="BO28" s="301" t="s">
        <v>328</v>
      </c>
      <c r="BP28" s="301" t="s">
        <v>328</v>
      </c>
      <c r="BQ28" s="301" t="s">
        <v>538</v>
      </c>
      <c r="BR28" s="301">
        <v>20220758</v>
      </c>
      <c r="BS28" s="301" t="s">
        <v>679</v>
      </c>
      <c r="BT28" s="301" t="s">
        <v>538</v>
      </c>
      <c r="BU28" s="301" t="s">
        <v>678</v>
      </c>
      <c r="BV28" s="301" t="s">
        <v>678</v>
      </c>
      <c r="BW28" s="301" t="s">
        <v>538</v>
      </c>
      <c r="BX28" s="301" t="s">
        <v>652</v>
      </c>
      <c r="BY28" s="301" t="s">
        <v>652</v>
      </c>
      <c r="BZ28" s="301" t="s">
        <v>653</v>
      </c>
      <c r="CA28" s="301" t="s">
        <v>542</v>
      </c>
      <c r="CB28" s="301" t="s">
        <v>518</v>
      </c>
      <c r="CC28" s="301" t="s">
        <v>518</v>
      </c>
      <c r="CD28" s="301" t="s">
        <v>518</v>
      </c>
      <c r="CE28" s="301" t="s">
        <v>543</v>
      </c>
      <c r="CF28" s="301" t="s">
        <v>544</v>
      </c>
      <c r="CG28" s="301" t="s">
        <v>544</v>
      </c>
      <c r="CH28" s="301" t="s">
        <v>544</v>
      </c>
      <c r="CI28" s="301" t="s">
        <v>543</v>
      </c>
      <c r="CJ28" s="301">
        <v>808</v>
      </c>
      <c r="CK28" s="301">
        <v>808</v>
      </c>
      <c r="CL28" s="301" t="s">
        <v>538</v>
      </c>
      <c r="CM28" s="301">
        <v>44090000</v>
      </c>
      <c r="CN28" s="303">
        <v>44090000</v>
      </c>
      <c r="CO28" s="301" t="s">
        <v>538</v>
      </c>
      <c r="CP28" s="301">
        <v>667</v>
      </c>
      <c r="CQ28" s="301">
        <v>667</v>
      </c>
      <c r="CR28" s="301" t="s">
        <v>538</v>
      </c>
      <c r="CS28" s="301">
        <v>44090000</v>
      </c>
      <c r="CT28" s="303">
        <v>44090000</v>
      </c>
      <c r="CU28" s="301" t="s">
        <v>545</v>
      </c>
      <c r="CV28" s="301" t="s">
        <v>538</v>
      </c>
      <c r="CW28" s="303">
        <v>4409000</v>
      </c>
      <c r="CX28" s="301" t="s">
        <v>546</v>
      </c>
      <c r="CY28" s="301">
        <v>2784</v>
      </c>
      <c r="CZ28" s="301">
        <v>2784</v>
      </c>
      <c r="DA28" s="301" t="s">
        <v>547</v>
      </c>
      <c r="DB28" s="303">
        <f>+Tabla2[[#This Row],[VALOR TOTAL ESTIMADO VIGENCIA ACTUAL]]-Tabla2[[#This Row],[Valor CDP BD]]</f>
        <v>0</v>
      </c>
      <c r="DC28" s="303">
        <f>+Tabla2[[#This Row],[Valor CDP BD]]-Tabla2[[#This Row],[Valor RP BD]]</f>
        <v>0</v>
      </c>
    </row>
    <row r="29" spans="1:107" ht="16.149999999999999" hidden="1" customHeight="1" x14ac:dyDescent="0.25">
      <c r="A29" s="301" t="s">
        <v>680</v>
      </c>
      <c r="B29" s="301" t="s">
        <v>681</v>
      </c>
      <c r="C29" s="301">
        <v>7710</v>
      </c>
      <c r="D29" s="301" t="s">
        <v>680</v>
      </c>
      <c r="E29" s="301">
        <v>282022</v>
      </c>
      <c r="F29" s="301">
        <v>7710</v>
      </c>
      <c r="G29" s="301">
        <v>16892</v>
      </c>
      <c r="H29" s="301">
        <v>2784</v>
      </c>
      <c r="I29" s="301" t="s">
        <v>511</v>
      </c>
      <c r="J29" s="301" t="s">
        <v>512</v>
      </c>
      <c r="K29" s="301" t="s">
        <v>513</v>
      </c>
      <c r="L29" s="301" t="s">
        <v>514</v>
      </c>
      <c r="M29" s="301" t="s">
        <v>515</v>
      </c>
      <c r="N29" s="301" t="s">
        <v>516</v>
      </c>
      <c r="O29" s="301" t="s">
        <v>517</v>
      </c>
      <c r="P29" s="301" t="s">
        <v>325</v>
      </c>
      <c r="Q29" s="301" t="s">
        <v>328</v>
      </c>
      <c r="R29" s="301" t="s">
        <v>518</v>
      </c>
      <c r="S29" s="301" t="s">
        <v>519</v>
      </c>
      <c r="T29" s="301" t="s">
        <v>520</v>
      </c>
      <c r="U29" s="301">
        <v>0</v>
      </c>
      <c r="V29" s="301" t="s">
        <v>649</v>
      </c>
      <c r="W29" s="301" t="s">
        <v>522</v>
      </c>
      <c r="X29" s="301" t="s">
        <v>523</v>
      </c>
      <c r="Y29" s="301">
        <v>0</v>
      </c>
      <c r="Z29" s="301" t="s">
        <v>524</v>
      </c>
      <c r="AA29" s="301" t="s">
        <v>525</v>
      </c>
      <c r="AB29" s="302">
        <v>1</v>
      </c>
      <c r="AC29" s="302">
        <v>1</v>
      </c>
      <c r="AD29" s="302">
        <v>10</v>
      </c>
      <c r="AE29" s="301">
        <v>1</v>
      </c>
      <c r="AF29" s="301">
        <v>11</v>
      </c>
      <c r="AG29" s="303">
        <v>44090000</v>
      </c>
      <c r="AH29" s="301">
        <v>0</v>
      </c>
      <c r="AI29" s="301">
        <v>0</v>
      </c>
      <c r="AJ29" s="301">
        <v>0</v>
      </c>
      <c r="AK29" s="301" t="s">
        <v>526</v>
      </c>
      <c r="AL29" s="301" t="s">
        <v>527</v>
      </c>
      <c r="AM29" s="301">
        <v>0</v>
      </c>
      <c r="AN29" s="301">
        <v>0</v>
      </c>
      <c r="AO29" s="301" t="s">
        <v>257</v>
      </c>
      <c r="AP29" s="301" t="s">
        <v>682</v>
      </c>
      <c r="AQ29" s="301">
        <v>20220757</v>
      </c>
      <c r="AR29" s="301">
        <v>807</v>
      </c>
      <c r="AS29" s="301">
        <v>44580</v>
      </c>
      <c r="AT29" s="301">
        <v>44090000</v>
      </c>
      <c r="AU29" s="301">
        <v>670</v>
      </c>
      <c r="AV29" s="301">
        <v>44583</v>
      </c>
      <c r="AW29" s="301">
        <v>44090000</v>
      </c>
      <c r="AX29" s="301">
        <v>0</v>
      </c>
      <c r="AY29" s="301">
        <v>4409000</v>
      </c>
      <c r="AZ29" s="301" t="s">
        <v>529</v>
      </c>
      <c r="BA29" s="301" t="s">
        <v>530</v>
      </c>
      <c r="BB29" s="301" t="s">
        <v>531</v>
      </c>
      <c r="BC29" s="301">
        <v>3778917</v>
      </c>
      <c r="BD29" s="301" t="s">
        <v>532</v>
      </c>
      <c r="BE29" s="301" t="s">
        <v>533</v>
      </c>
      <c r="BF29" s="301" t="s">
        <v>534</v>
      </c>
      <c r="BG29" s="301" t="s">
        <v>534</v>
      </c>
      <c r="BH29" s="301" t="s">
        <v>534</v>
      </c>
      <c r="BI29" s="301" t="s">
        <v>535</v>
      </c>
      <c r="BJ29" s="301" t="s">
        <v>536</v>
      </c>
      <c r="BK29" s="301">
        <v>4954580000</v>
      </c>
      <c r="BL29" s="301" t="s">
        <v>537</v>
      </c>
      <c r="BM29" s="301">
        <v>16892</v>
      </c>
      <c r="BN29" s="301">
        <v>0</v>
      </c>
      <c r="BO29" s="301" t="s">
        <v>328</v>
      </c>
      <c r="BP29" s="301" t="s">
        <v>328</v>
      </c>
      <c r="BQ29" s="301" t="s">
        <v>538</v>
      </c>
      <c r="BR29" s="301">
        <v>20220757</v>
      </c>
      <c r="BS29" s="301" t="s">
        <v>683</v>
      </c>
      <c r="BT29" s="301" t="s">
        <v>538</v>
      </c>
      <c r="BU29" s="301" t="s">
        <v>682</v>
      </c>
      <c r="BV29" s="301" t="s">
        <v>682</v>
      </c>
      <c r="BW29" s="301" t="s">
        <v>538</v>
      </c>
      <c r="BX29" s="301" t="s">
        <v>652</v>
      </c>
      <c r="BY29" s="301" t="s">
        <v>652</v>
      </c>
      <c r="BZ29" s="301" t="s">
        <v>653</v>
      </c>
      <c r="CA29" s="301" t="s">
        <v>542</v>
      </c>
      <c r="CB29" s="301" t="s">
        <v>518</v>
      </c>
      <c r="CC29" s="301" t="s">
        <v>518</v>
      </c>
      <c r="CD29" s="301" t="s">
        <v>518</v>
      </c>
      <c r="CE29" s="301" t="s">
        <v>543</v>
      </c>
      <c r="CF29" s="301" t="s">
        <v>544</v>
      </c>
      <c r="CG29" s="301" t="s">
        <v>544</v>
      </c>
      <c r="CH29" s="301" t="s">
        <v>544</v>
      </c>
      <c r="CI29" s="301" t="s">
        <v>543</v>
      </c>
      <c r="CJ29" s="301">
        <v>807</v>
      </c>
      <c r="CK29" s="301">
        <v>807</v>
      </c>
      <c r="CL29" s="301" t="s">
        <v>538</v>
      </c>
      <c r="CM29" s="301">
        <v>44090000</v>
      </c>
      <c r="CN29" s="303">
        <v>44090000</v>
      </c>
      <c r="CO29" s="301" t="s">
        <v>538</v>
      </c>
      <c r="CP29" s="301">
        <v>670</v>
      </c>
      <c r="CQ29" s="301">
        <v>670</v>
      </c>
      <c r="CR29" s="301" t="s">
        <v>538</v>
      </c>
      <c r="CS29" s="301">
        <v>44090000</v>
      </c>
      <c r="CT29" s="303">
        <v>44090000</v>
      </c>
      <c r="CU29" s="301" t="s">
        <v>545</v>
      </c>
      <c r="CV29" s="301" t="s">
        <v>538</v>
      </c>
      <c r="CW29" s="303">
        <v>0</v>
      </c>
      <c r="CX29" s="301" t="s">
        <v>546</v>
      </c>
      <c r="CY29" s="301">
        <v>2784</v>
      </c>
      <c r="CZ29" s="301">
        <v>2784</v>
      </c>
      <c r="DA29" s="301" t="s">
        <v>547</v>
      </c>
      <c r="DB29" s="303">
        <f>+Tabla2[[#This Row],[VALOR TOTAL ESTIMADO VIGENCIA ACTUAL]]-Tabla2[[#This Row],[Valor CDP BD]]</f>
        <v>0</v>
      </c>
      <c r="DC29" s="303">
        <f>+Tabla2[[#This Row],[Valor CDP BD]]-Tabla2[[#This Row],[Valor RP BD]]</f>
        <v>0</v>
      </c>
    </row>
    <row r="30" spans="1:107" ht="16.149999999999999" hidden="1" customHeight="1" x14ac:dyDescent="0.25">
      <c r="A30" s="301" t="s">
        <v>684</v>
      </c>
      <c r="B30" s="301" t="s">
        <v>685</v>
      </c>
      <c r="C30" s="301">
        <v>7710</v>
      </c>
      <c r="D30" s="301" t="s">
        <v>684</v>
      </c>
      <c r="E30" s="301">
        <v>292022</v>
      </c>
      <c r="F30" s="301">
        <v>7710</v>
      </c>
      <c r="G30" s="301">
        <v>16704</v>
      </c>
      <c r="H30" s="301">
        <v>2784</v>
      </c>
      <c r="I30" s="301" t="s">
        <v>511</v>
      </c>
      <c r="J30" s="301" t="s">
        <v>512</v>
      </c>
      <c r="K30" s="301" t="s">
        <v>513</v>
      </c>
      <c r="L30" s="301" t="s">
        <v>514</v>
      </c>
      <c r="M30" s="301" t="s">
        <v>515</v>
      </c>
      <c r="N30" s="301" t="s">
        <v>516</v>
      </c>
      <c r="O30" s="301" t="s">
        <v>517</v>
      </c>
      <c r="P30" s="301" t="s">
        <v>325</v>
      </c>
      <c r="Q30" s="301" t="s">
        <v>328</v>
      </c>
      <c r="R30" s="301" t="s">
        <v>518</v>
      </c>
      <c r="S30" s="301" t="s">
        <v>519</v>
      </c>
      <c r="T30" s="301" t="s">
        <v>520</v>
      </c>
      <c r="U30" s="301">
        <v>0</v>
      </c>
      <c r="V30" s="301" t="s">
        <v>649</v>
      </c>
      <c r="W30" s="301" t="s">
        <v>522</v>
      </c>
      <c r="X30" s="301" t="s">
        <v>523</v>
      </c>
      <c r="Y30" s="301">
        <v>0</v>
      </c>
      <c r="Z30" s="301" t="s">
        <v>524</v>
      </c>
      <c r="AA30" s="301" t="s">
        <v>525</v>
      </c>
      <c r="AB30" s="302">
        <v>1</v>
      </c>
      <c r="AC30" s="302">
        <v>1</v>
      </c>
      <c r="AD30" s="302">
        <v>10</v>
      </c>
      <c r="AE30" s="301">
        <v>1</v>
      </c>
      <c r="AF30" s="301">
        <v>11</v>
      </c>
      <c r="AG30" s="303">
        <v>44090000</v>
      </c>
      <c r="AH30" s="301">
        <v>0</v>
      </c>
      <c r="AI30" s="301">
        <v>0</v>
      </c>
      <c r="AJ30" s="301">
        <v>0</v>
      </c>
      <c r="AK30" s="301" t="s">
        <v>526</v>
      </c>
      <c r="AL30" s="301" t="s">
        <v>527</v>
      </c>
      <c r="AM30" s="301">
        <v>0</v>
      </c>
      <c r="AN30" s="301">
        <v>0</v>
      </c>
      <c r="AO30" s="301" t="s">
        <v>257</v>
      </c>
      <c r="AP30" s="301" t="s">
        <v>686</v>
      </c>
      <c r="AQ30" s="301">
        <v>20220604</v>
      </c>
      <c r="AR30" s="301">
        <v>686</v>
      </c>
      <c r="AS30" s="301">
        <v>44578</v>
      </c>
      <c r="AT30" s="301">
        <v>44090000</v>
      </c>
      <c r="AU30" s="301">
        <v>581</v>
      </c>
      <c r="AV30" s="301">
        <v>44582</v>
      </c>
      <c r="AW30" s="301">
        <v>44090000</v>
      </c>
      <c r="AX30" s="301">
        <v>0</v>
      </c>
      <c r="AY30" s="301">
        <v>4409000</v>
      </c>
      <c r="AZ30" s="301" t="s">
        <v>529</v>
      </c>
      <c r="BA30" s="301" t="s">
        <v>530</v>
      </c>
      <c r="BB30" s="301" t="s">
        <v>531</v>
      </c>
      <c r="BC30" s="301">
        <v>3778917</v>
      </c>
      <c r="BD30" s="301" t="s">
        <v>532</v>
      </c>
      <c r="BE30" s="301" t="s">
        <v>533</v>
      </c>
      <c r="BF30" s="301" t="s">
        <v>534</v>
      </c>
      <c r="BG30" s="301" t="s">
        <v>534</v>
      </c>
      <c r="BH30" s="301" t="s">
        <v>534</v>
      </c>
      <c r="BI30" s="301" t="s">
        <v>535</v>
      </c>
      <c r="BJ30" s="301" t="s">
        <v>536</v>
      </c>
      <c r="BK30" s="301">
        <v>4954580000</v>
      </c>
      <c r="BL30" s="301" t="s">
        <v>537</v>
      </c>
      <c r="BM30" s="301">
        <v>16704</v>
      </c>
      <c r="BN30" s="301">
        <v>0</v>
      </c>
      <c r="BO30" s="301" t="s">
        <v>328</v>
      </c>
      <c r="BP30" s="301" t="s">
        <v>328</v>
      </c>
      <c r="BQ30" s="301" t="s">
        <v>538</v>
      </c>
      <c r="BR30" s="301">
        <v>20220604</v>
      </c>
      <c r="BS30" s="301" t="s">
        <v>687</v>
      </c>
      <c r="BT30" s="301" t="s">
        <v>538</v>
      </c>
      <c r="BU30" s="301" t="s">
        <v>686</v>
      </c>
      <c r="BV30" s="301" t="s">
        <v>686</v>
      </c>
      <c r="BW30" s="301" t="s">
        <v>538</v>
      </c>
      <c r="BX30" s="301" t="s">
        <v>652</v>
      </c>
      <c r="BY30" s="301" t="s">
        <v>652</v>
      </c>
      <c r="BZ30" s="301" t="s">
        <v>653</v>
      </c>
      <c r="CA30" s="301" t="s">
        <v>542</v>
      </c>
      <c r="CB30" s="301" t="s">
        <v>518</v>
      </c>
      <c r="CC30" s="301" t="s">
        <v>518</v>
      </c>
      <c r="CD30" s="301" t="s">
        <v>518</v>
      </c>
      <c r="CE30" s="301" t="s">
        <v>543</v>
      </c>
      <c r="CF30" s="301" t="s">
        <v>544</v>
      </c>
      <c r="CG30" s="301" t="s">
        <v>544</v>
      </c>
      <c r="CH30" s="301" t="s">
        <v>544</v>
      </c>
      <c r="CI30" s="301" t="s">
        <v>543</v>
      </c>
      <c r="CJ30" s="301">
        <v>686</v>
      </c>
      <c r="CK30" s="301">
        <v>686</v>
      </c>
      <c r="CL30" s="301" t="s">
        <v>538</v>
      </c>
      <c r="CM30" s="301">
        <v>44090000</v>
      </c>
      <c r="CN30" s="303">
        <v>44090000</v>
      </c>
      <c r="CO30" s="301" t="s">
        <v>538</v>
      </c>
      <c r="CP30" s="301">
        <v>581</v>
      </c>
      <c r="CQ30" s="301">
        <v>581</v>
      </c>
      <c r="CR30" s="301" t="s">
        <v>538</v>
      </c>
      <c r="CS30" s="301">
        <v>44090000</v>
      </c>
      <c r="CT30" s="303">
        <v>44090000</v>
      </c>
      <c r="CU30" s="301" t="s">
        <v>545</v>
      </c>
      <c r="CV30" s="301" t="s">
        <v>538</v>
      </c>
      <c r="CW30" s="303">
        <v>4409000</v>
      </c>
      <c r="CX30" s="301" t="s">
        <v>546</v>
      </c>
      <c r="CY30" s="301">
        <v>2784</v>
      </c>
      <c r="CZ30" s="301">
        <v>2784</v>
      </c>
      <c r="DA30" s="301" t="s">
        <v>547</v>
      </c>
      <c r="DB30" s="303">
        <f>+Tabla2[[#This Row],[VALOR TOTAL ESTIMADO VIGENCIA ACTUAL]]-Tabla2[[#This Row],[Valor CDP BD]]</f>
        <v>0</v>
      </c>
      <c r="DC30" s="303">
        <f>+Tabla2[[#This Row],[Valor CDP BD]]-Tabla2[[#This Row],[Valor RP BD]]</f>
        <v>0</v>
      </c>
    </row>
    <row r="31" spans="1:107" ht="16.149999999999999" hidden="1" customHeight="1" x14ac:dyDescent="0.25">
      <c r="A31" s="301" t="s">
        <v>688</v>
      </c>
      <c r="B31" s="301" t="s">
        <v>689</v>
      </c>
      <c r="C31" s="301">
        <v>7710</v>
      </c>
      <c r="D31" s="301" t="s">
        <v>688</v>
      </c>
      <c r="E31" s="301">
        <v>302022</v>
      </c>
      <c r="F31" s="301">
        <v>7710</v>
      </c>
      <c r="G31" s="301">
        <v>16718</v>
      </c>
      <c r="H31" s="301">
        <v>2784</v>
      </c>
      <c r="I31" s="301" t="s">
        <v>511</v>
      </c>
      <c r="J31" s="301" t="s">
        <v>512</v>
      </c>
      <c r="K31" s="301" t="s">
        <v>513</v>
      </c>
      <c r="L31" s="301" t="s">
        <v>514</v>
      </c>
      <c r="M31" s="301" t="s">
        <v>515</v>
      </c>
      <c r="N31" s="301" t="s">
        <v>516</v>
      </c>
      <c r="O31" s="301" t="s">
        <v>517</v>
      </c>
      <c r="P31" s="301" t="s">
        <v>325</v>
      </c>
      <c r="Q31" s="301" t="s">
        <v>328</v>
      </c>
      <c r="R31" s="301" t="s">
        <v>518</v>
      </c>
      <c r="S31" s="301" t="s">
        <v>519</v>
      </c>
      <c r="T31" s="301" t="s">
        <v>520</v>
      </c>
      <c r="U31" s="301">
        <v>0</v>
      </c>
      <c r="V31" s="301" t="s">
        <v>649</v>
      </c>
      <c r="W31" s="301" t="s">
        <v>522</v>
      </c>
      <c r="X31" s="301" t="s">
        <v>523</v>
      </c>
      <c r="Y31" s="301">
        <v>0</v>
      </c>
      <c r="Z31" s="301" t="s">
        <v>524</v>
      </c>
      <c r="AA31" s="301" t="s">
        <v>525</v>
      </c>
      <c r="AB31" s="302">
        <v>1</v>
      </c>
      <c r="AC31" s="302">
        <v>1</v>
      </c>
      <c r="AD31" s="302">
        <v>10</v>
      </c>
      <c r="AE31" s="301">
        <v>1</v>
      </c>
      <c r="AF31" s="301">
        <v>11</v>
      </c>
      <c r="AG31" s="303">
        <v>44090000</v>
      </c>
      <c r="AH31" s="301">
        <v>0</v>
      </c>
      <c r="AI31" s="301">
        <v>0</v>
      </c>
      <c r="AJ31" s="301">
        <v>0</v>
      </c>
      <c r="AK31" s="301" t="s">
        <v>526</v>
      </c>
      <c r="AL31" s="301" t="s">
        <v>527</v>
      </c>
      <c r="AM31" s="301">
        <v>0</v>
      </c>
      <c r="AN31" s="301">
        <v>0</v>
      </c>
      <c r="AO31" s="301" t="s">
        <v>257</v>
      </c>
      <c r="AP31" s="301" t="s">
        <v>690</v>
      </c>
      <c r="AQ31" s="301">
        <v>20220330</v>
      </c>
      <c r="AR31" s="301">
        <v>431</v>
      </c>
      <c r="AS31" s="301">
        <v>44575</v>
      </c>
      <c r="AT31" s="301">
        <v>44090000</v>
      </c>
      <c r="AU31" s="301">
        <v>327</v>
      </c>
      <c r="AV31" s="301">
        <v>44579</v>
      </c>
      <c r="AW31" s="301">
        <v>44090000</v>
      </c>
      <c r="AX31" s="301">
        <v>0</v>
      </c>
      <c r="AY31" s="301">
        <v>4409000</v>
      </c>
      <c r="AZ31" s="301" t="s">
        <v>529</v>
      </c>
      <c r="BA31" s="301" t="s">
        <v>530</v>
      </c>
      <c r="BB31" s="301" t="s">
        <v>531</v>
      </c>
      <c r="BC31" s="301">
        <v>3778917</v>
      </c>
      <c r="BD31" s="301" t="s">
        <v>532</v>
      </c>
      <c r="BE31" s="301" t="s">
        <v>533</v>
      </c>
      <c r="BF31" s="301" t="s">
        <v>534</v>
      </c>
      <c r="BG31" s="301" t="s">
        <v>534</v>
      </c>
      <c r="BH31" s="301" t="s">
        <v>534</v>
      </c>
      <c r="BI31" s="301" t="s">
        <v>535</v>
      </c>
      <c r="BJ31" s="301" t="s">
        <v>536</v>
      </c>
      <c r="BK31" s="301">
        <v>4954580000</v>
      </c>
      <c r="BL31" s="301" t="s">
        <v>537</v>
      </c>
      <c r="BM31" s="301">
        <v>16718</v>
      </c>
      <c r="BN31" s="301">
        <v>0</v>
      </c>
      <c r="BO31" s="301" t="s">
        <v>328</v>
      </c>
      <c r="BP31" s="301" t="s">
        <v>328</v>
      </c>
      <c r="BQ31" s="301" t="s">
        <v>538</v>
      </c>
      <c r="BR31" s="301">
        <v>20220330</v>
      </c>
      <c r="BS31" s="301" t="s">
        <v>691</v>
      </c>
      <c r="BT31" s="301" t="s">
        <v>538</v>
      </c>
      <c r="BU31" s="301" t="s">
        <v>690</v>
      </c>
      <c r="BV31" s="301" t="s">
        <v>690</v>
      </c>
      <c r="BW31" s="301" t="s">
        <v>538</v>
      </c>
      <c r="BX31" s="301" t="s">
        <v>652</v>
      </c>
      <c r="BY31" s="301" t="s">
        <v>652</v>
      </c>
      <c r="BZ31" s="301" t="s">
        <v>653</v>
      </c>
      <c r="CA31" s="301" t="s">
        <v>542</v>
      </c>
      <c r="CB31" s="301" t="s">
        <v>518</v>
      </c>
      <c r="CC31" s="301" t="s">
        <v>518</v>
      </c>
      <c r="CD31" s="301" t="s">
        <v>518</v>
      </c>
      <c r="CE31" s="301" t="s">
        <v>543</v>
      </c>
      <c r="CF31" s="301" t="s">
        <v>544</v>
      </c>
      <c r="CG31" s="301" t="s">
        <v>544</v>
      </c>
      <c r="CH31" s="301" t="s">
        <v>544</v>
      </c>
      <c r="CI31" s="301" t="s">
        <v>543</v>
      </c>
      <c r="CJ31" s="301">
        <v>431</v>
      </c>
      <c r="CK31" s="301">
        <v>431</v>
      </c>
      <c r="CL31" s="301" t="s">
        <v>538</v>
      </c>
      <c r="CM31" s="301">
        <v>44090000</v>
      </c>
      <c r="CN31" s="303">
        <v>44090000</v>
      </c>
      <c r="CO31" s="301" t="s">
        <v>538</v>
      </c>
      <c r="CP31" s="301">
        <v>327</v>
      </c>
      <c r="CQ31" s="301">
        <v>327</v>
      </c>
      <c r="CR31" s="301" t="s">
        <v>538</v>
      </c>
      <c r="CS31" s="301">
        <v>44090000</v>
      </c>
      <c r="CT31" s="303">
        <v>44090000</v>
      </c>
      <c r="CU31" s="301" t="s">
        <v>545</v>
      </c>
      <c r="CV31" s="301" t="s">
        <v>538</v>
      </c>
      <c r="CW31" s="303">
        <v>5437767</v>
      </c>
      <c r="CX31" s="301" t="s">
        <v>546</v>
      </c>
      <c r="CY31" s="301">
        <v>2784</v>
      </c>
      <c r="CZ31" s="301">
        <v>2784</v>
      </c>
      <c r="DA31" s="301" t="s">
        <v>547</v>
      </c>
      <c r="DB31" s="303">
        <f>+Tabla2[[#This Row],[VALOR TOTAL ESTIMADO VIGENCIA ACTUAL]]-Tabla2[[#This Row],[Valor CDP BD]]</f>
        <v>0</v>
      </c>
      <c r="DC31" s="303">
        <f>+Tabla2[[#This Row],[Valor CDP BD]]-Tabla2[[#This Row],[Valor RP BD]]</f>
        <v>0</v>
      </c>
    </row>
    <row r="32" spans="1:107" ht="16.149999999999999" hidden="1" customHeight="1" x14ac:dyDescent="0.25">
      <c r="A32" s="301" t="s">
        <v>692</v>
      </c>
      <c r="B32" s="301" t="s">
        <v>693</v>
      </c>
      <c r="C32" s="301">
        <v>7710</v>
      </c>
      <c r="D32" s="301" t="s">
        <v>692</v>
      </c>
      <c r="E32" s="301">
        <v>312022</v>
      </c>
      <c r="F32" s="301">
        <v>7710</v>
      </c>
      <c r="G32" s="301">
        <v>16397</v>
      </c>
      <c r="H32" s="301">
        <v>2784</v>
      </c>
      <c r="I32" s="301" t="s">
        <v>511</v>
      </c>
      <c r="J32" s="301" t="s">
        <v>512</v>
      </c>
      <c r="K32" s="301" t="s">
        <v>513</v>
      </c>
      <c r="L32" s="301" t="s">
        <v>514</v>
      </c>
      <c r="M32" s="301" t="s">
        <v>515</v>
      </c>
      <c r="N32" s="301" t="s">
        <v>516</v>
      </c>
      <c r="O32" s="301" t="s">
        <v>517</v>
      </c>
      <c r="P32" s="301" t="s">
        <v>325</v>
      </c>
      <c r="Q32" s="301" t="s">
        <v>328</v>
      </c>
      <c r="R32" s="301" t="s">
        <v>518</v>
      </c>
      <c r="S32" s="301" t="s">
        <v>519</v>
      </c>
      <c r="T32" s="301" t="s">
        <v>520</v>
      </c>
      <c r="U32" s="301">
        <v>0</v>
      </c>
      <c r="V32" s="301" t="s">
        <v>649</v>
      </c>
      <c r="W32" s="301" t="s">
        <v>522</v>
      </c>
      <c r="X32" s="301" t="s">
        <v>523</v>
      </c>
      <c r="Y32" s="301">
        <v>0</v>
      </c>
      <c r="Z32" s="301" t="s">
        <v>524</v>
      </c>
      <c r="AA32" s="301" t="s">
        <v>525</v>
      </c>
      <c r="AB32" s="302">
        <v>1</v>
      </c>
      <c r="AC32" s="302">
        <v>1</v>
      </c>
      <c r="AD32" s="302">
        <v>10</v>
      </c>
      <c r="AE32" s="301">
        <v>1</v>
      </c>
      <c r="AF32" s="301">
        <v>11</v>
      </c>
      <c r="AG32" s="303">
        <v>44090000</v>
      </c>
      <c r="AH32" s="301">
        <v>0</v>
      </c>
      <c r="AI32" s="301">
        <v>0</v>
      </c>
      <c r="AJ32" s="301">
        <v>0</v>
      </c>
      <c r="AK32" s="301" t="s">
        <v>526</v>
      </c>
      <c r="AL32" s="301" t="s">
        <v>527</v>
      </c>
      <c r="AM32" s="301">
        <v>0</v>
      </c>
      <c r="AN32" s="301">
        <v>0</v>
      </c>
      <c r="AO32" s="301" t="s">
        <v>257</v>
      </c>
      <c r="AP32" s="301" t="s">
        <v>694</v>
      </c>
      <c r="AQ32" s="301">
        <v>20220462</v>
      </c>
      <c r="AR32" s="301">
        <v>453</v>
      </c>
      <c r="AS32" s="301">
        <v>44575</v>
      </c>
      <c r="AT32" s="301">
        <v>44090000</v>
      </c>
      <c r="AU32" s="301">
        <v>406</v>
      </c>
      <c r="AV32" s="301">
        <v>44580</v>
      </c>
      <c r="AW32" s="301">
        <v>44090000</v>
      </c>
      <c r="AX32" s="301">
        <v>0</v>
      </c>
      <c r="AY32" s="301">
        <v>4409000</v>
      </c>
      <c r="AZ32" s="301" t="s">
        <v>529</v>
      </c>
      <c r="BA32" s="301" t="s">
        <v>530</v>
      </c>
      <c r="BB32" s="301" t="s">
        <v>531</v>
      </c>
      <c r="BC32" s="301">
        <v>3778917</v>
      </c>
      <c r="BD32" s="301" t="s">
        <v>532</v>
      </c>
      <c r="BE32" s="301" t="s">
        <v>533</v>
      </c>
      <c r="BF32" s="301" t="s">
        <v>534</v>
      </c>
      <c r="BG32" s="301" t="s">
        <v>534</v>
      </c>
      <c r="BH32" s="301" t="s">
        <v>534</v>
      </c>
      <c r="BI32" s="301" t="s">
        <v>535</v>
      </c>
      <c r="BJ32" s="301" t="s">
        <v>536</v>
      </c>
      <c r="BK32" s="301">
        <v>4954580000</v>
      </c>
      <c r="BL32" s="301" t="s">
        <v>537</v>
      </c>
      <c r="BM32" s="301">
        <v>16397</v>
      </c>
      <c r="BN32" s="301">
        <v>0</v>
      </c>
      <c r="BO32" s="301" t="s">
        <v>328</v>
      </c>
      <c r="BP32" s="301" t="s">
        <v>328</v>
      </c>
      <c r="BQ32" s="301" t="s">
        <v>538</v>
      </c>
      <c r="BR32" s="301">
        <v>20220462</v>
      </c>
      <c r="BS32" s="301" t="s">
        <v>695</v>
      </c>
      <c r="BT32" s="301" t="s">
        <v>538</v>
      </c>
      <c r="BU32" s="301" t="s">
        <v>696</v>
      </c>
      <c r="BV32" s="301" t="s">
        <v>696</v>
      </c>
      <c r="BW32" s="301" t="s">
        <v>538</v>
      </c>
      <c r="BX32" s="301" t="s">
        <v>652</v>
      </c>
      <c r="BY32" s="306" t="s">
        <v>697</v>
      </c>
      <c r="BZ32" s="301" t="s">
        <v>652</v>
      </c>
      <c r="CA32" s="301" t="s">
        <v>698</v>
      </c>
      <c r="CB32" s="301" t="s">
        <v>518</v>
      </c>
      <c r="CC32" s="301" t="s">
        <v>518</v>
      </c>
      <c r="CD32" s="301" t="s">
        <v>518</v>
      </c>
      <c r="CE32" s="301" t="s">
        <v>543</v>
      </c>
      <c r="CF32" s="301" t="s">
        <v>544</v>
      </c>
      <c r="CG32" s="301" t="s">
        <v>544</v>
      </c>
      <c r="CH32" s="301" t="s">
        <v>544</v>
      </c>
      <c r="CI32" s="301" t="s">
        <v>543</v>
      </c>
      <c r="CJ32" s="301">
        <v>453</v>
      </c>
      <c r="CK32" s="301">
        <v>453</v>
      </c>
      <c r="CL32" s="301" t="s">
        <v>538</v>
      </c>
      <c r="CM32" s="301">
        <v>44090000</v>
      </c>
      <c r="CN32" s="303">
        <v>44090000</v>
      </c>
      <c r="CO32" s="301" t="s">
        <v>538</v>
      </c>
      <c r="CP32" s="301">
        <v>406</v>
      </c>
      <c r="CQ32" s="301">
        <v>406</v>
      </c>
      <c r="CR32" s="301" t="s">
        <v>538</v>
      </c>
      <c r="CS32" s="301">
        <v>44090000</v>
      </c>
      <c r="CT32" s="303">
        <v>44090000</v>
      </c>
      <c r="CU32" s="301" t="s">
        <v>545</v>
      </c>
      <c r="CV32" s="301" t="s">
        <v>538</v>
      </c>
      <c r="CW32" s="303">
        <v>5878667</v>
      </c>
      <c r="CX32" s="301" t="s">
        <v>546</v>
      </c>
      <c r="CY32" s="301">
        <v>2784</v>
      </c>
      <c r="CZ32" s="301">
        <v>2784</v>
      </c>
      <c r="DA32" s="301" t="s">
        <v>547</v>
      </c>
      <c r="DB32" s="303">
        <f>+Tabla2[[#This Row],[VALOR TOTAL ESTIMADO VIGENCIA ACTUAL]]-Tabla2[[#This Row],[Valor CDP BD]]</f>
        <v>0</v>
      </c>
      <c r="DC32" s="303">
        <f>+Tabla2[[#This Row],[Valor CDP BD]]-Tabla2[[#This Row],[Valor RP BD]]</f>
        <v>0</v>
      </c>
    </row>
    <row r="33" spans="1:107" ht="16.149999999999999" hidden="1" customHeight="1" x14ac:dyDescent="0.25">
      <c r="A33" s="301" t="s">
        <v>699</v>
      </c>
      <c r="B33" s="301" t="s">
        <v>700</v>
      </c>
      <c r="C33" s="301">
        <v>7710</v>
      </c>
      <c r="D33" s="301" t="s">
        <v>699</v>
      </c>
      <c r="E33" s="301">
        <v>322022</v>
      </c>
      <c r="F33" s="301">
        <v>7710</v>
      </c>
      <c r="G33" s="301">
        <v>16407</v>
      </c>
      <c r="H33" s="301">
        <v>2784</v>
      </c>
      <c r="I33" s="301" t="s">
        <v>511</v>
      </c>
      <c r="J33" s="301" t="s">
        <v>512</v>
      </c>
      <c r="K33" s="301" t="s">
        <v>513</v>
      </c>
      <c r="L33" s="301" t="s">
        <v>514</v>
      </c>
      <c r="M33" s="301" t="s">
        <v>515</v>
      </c>
      <c r="N33" s="301" t="s">
        <v>516</v>
      </c>
      <c r="O33" s="301" t="s">
        <v>517</v>
      </c>
      <c r="P33" s="301" t="s">
        <v>325</v>
      </c>
      <c r="Q33" s="301" t="s">
        <v>328</v>
      </c>
      <c r="R33" s="301" t="s">
        <v>518</v>
      </c>
      <c r="S33" s="301" t="s">
        <v>519</v>
      </c>
      <c r="T33" s="301" t="s">
        <v>520</v>
      </c>
      <c r="U33" s="301">
        <v>0</v>
      </c>
      <c r="V33" s="301" t="s">
        <v>649</v>
      </c>
      <c r="W33" s="301" t="s">
        <v>522</v>
      </c>
      <c r="X33" s="301" t="s">
        <v>523</v>
      </c>
      <c r="Y33" s="301">
        <v>0</v>
      </c>
      <c r="Z33" s="301" t="s">
        <v>524</v>
      </c>
      <c r="AA33" s="301" t="s">
        <v>525</v>
      </c>
      <c r="AB33" s="302">
        <v>1</v>
      </c>
      <c r="AC33" s="302">
        <v>1</v>
      </c>
      <c r="AD33" s="302">
        <v>10</v>
      </c>
      <c r="AE33" s="301">
        <v>1</v>
      </c>
      <c r="AF33" s="301">
        <v>11</v>
      </c>
      <c r="AG33" s="303">
        <v>44090000</v>
      </c>
      <c r="AH33" s="301">
        <v>0</v>
      </c>
      <c r="AI33" s="301">
        <v>0</v>
      </c>
      <c r="AJ33" s="301">
        <v>0</v>
      </c>
      <c r="AK33" s="301" t="s">
        <v>526</v>
      </c>
      <c r="AL33" s="301" t="s">
        <v>527</v>
      </c>
      <c r="AM33" s="301">
        <v>0</v>
      </c>
      <c r="AN33" s="301">
        <v>0</v>
      </c>
      <c r="AO33" s="301" t="s">
        <v>257</v>
      </c>
      <c r="AP33" s="301" t="s">
        <v>701</v>
      </c>
      <c r="AQ33" s="301">
        <v>20220170</v>
      </c>
      <c r="AR33" s="301">
        <v>311</v>
      </c>
      <c r="AS33" s="301">
        <v>44573</v>
      </c>
      <c r="AT33" s="301">
        <v>44090000</v>
      </c>
      <c r="AU33" s="301">
        <v>138</v>
      </c>
      <c r="AV33" s="301">
        <v>44574</v>
      </c>
      <c r="AW33" s="301">
        <v>44090000</v>
      </c>
      <c r="AX33" s="301">
        <v>0</v>
      </c>
      <c r="AY33" s="301">
        <v>4409000</v>
      </c>
      <c r="AZ33" s="301" t="s">
        <v>529</v>
      </c>
      <c r="BA33" s="301" t="s">
        <v>530</v>
      </c>
      <c r="BB33" s="301" t="s">
        <v>531</v>
      </c>
      <c r="BC33" s="301">
        <v>3778917</v>
      </c>
      <c r="BD33" s="301" t="s">
        <v>532</v>
      </c>
      <c r="BE33" s="301" t="s">
        <v>533</v>
      </c>
      <c r="BF33" s="301" t="s">
        <v>534</v>
      </c>
      <c r="BG33" s="301" t="s">
        <v>534</v>
      </c>
      <c r="BH33" s="301" t="s">
        <v>534</v>
      </c>
      <c r="BI33" s="301" t="s">
        <v>535</v>
      </c>
      <c r="BJ33" s="301" t="s">
        <v>536</v>
      </c>
      <c r="BK33" s="301">
        <v>4954580000</v>
      </c>
      <c r="BL33" s="301" t="s">
        <v>537</v>
      </c>
      <c r="BM33" s="301">
        <v>16407</v>
      </c>
      <c r="BN33" s="301">
        <v>0</v>
      </c>
      <c r="BO33" s="301" t="s">
        <v>328</v>
      </c>
      <c r="BP33" s="301" t="s">
        <v>328</v>
      </c>
      <c r="BQ33" s="301" t="s">
        <v>538</v>
      </c>
      <c r="BR33" s="301">
        <v>20220170</v>
      </c>
      <c r="BS33" s="301" t="s">
        <v>702</v>
      </c>
      <c r="BT33" s="301" t="s">
        <v>538</v>
      </c>
      <c r="BU33" s="301" t="s">
        <v>701</v>
      </c>
      <c r="BV33" s="301" t="s">
        <v>701</v>
      </c>
      <c r="BW33" s="301" t="s">
        <v>538</v>
      </c>
      <c r="BX33" s="301" t="s">
        <v>652</v>
      </c>
      <c r="BY33" s="306" t="s">
        <v>697</v>
      </c>
      <c r="BZ33" s="301" t="s">
        <v>652</v>
      </c>
      <c r="CA33" s="301" t="s">
        <v>698</v>
      </c>
      <c r="CB33" s="301" t="s">
        <v>518</v>
      </c>
      <c r="CC33" s="301" t="s">
        <v>518</v>
      </c>
      <c r="CD33" s="301" t="s">
        <v>518</v>
      </c>
      <c r="CE33" s="301" t="s">
        <v>543</v>
      </c>
      <c r="CF33" s="301" t="s">
        <v>544</v>
      </c>
      <c r="CG33" s="301" t="s">
        <v>544</v>
      </c>
      <c r="CH33" s="301" t="s">
        <v>544</v>
      </c>
      <c r="CI33" s="301" t="s">
        <v>543</v>
      </c>
      <c r="CJ33" s="301">
        <v>311</v>
      </c>
      <c r="CK33" s="301">
        <v>311</v>
      </c>
      <c r="CL33" s="301" t="s">
        <v>538</v>
      </c>
      <c r="CM33" s="301">
        <v>44090000</v>
      </c>
      <c r="CN33" s="303">
        <v>44090000</v>
      </c>
      <c r="CO33" s="301" t="s">
        <v>538</v>
      </c>
      <c r="CP33" s="301">
        <v>138</v>
      </c>
      <c r="CQ33" s="301">
        <v>138</v>
      </c>
      <c r="CR33" s="301" t="s">
        <v>538</v>
      </c>
      <c r="CS33" s="301">
        <v>44090000</v>
      </c>
      <c r="CT33" s="303">
        <v>44090000</v>
      </c>
      <c r="CU33" s="301" t="s">
        <v>545</v>
      </c>
      <c r="CV33" s="301" t="s">
        <v>538</v>
      </c>
      <c r="CW33" s="303">
        <v>7054400</v>
      </c>
      <c r="CX33" s="301" t="s">
        <v>546</v>
      </c>
      <c r="CY33" s="301">
        <v>2784</v>
      </c>
      <c r="CZ33" s="301">
        <v>2784</v>
      </c>
      <c r="DA33" s="301" t="s">
        <v>547</v>
      </c>
      <c r="DB33" s="303">
        <f>+Tabla2[[#This Row],[VALOR TOTAL ESTIMADO VIGENCIA ACTUAL]]-Tabla2[[#This Row],[Valor CDP BD]]</f>
        <v>0</v>
      </c>
      <c r="DC33" s="303">
        <f>+Tabla2[[#This Row],[Valor CDP BD]]-Tabla2[[#This Row],[Valor RP BD]]</f>
        <v>0</v>
      </c>
    </row>
    <row r="34" spans="1:107" ht="16.149999999999999" hidden="1" customHeight="1" x14ac:dyDescent="0.25">
      <c r="A34" s="301" t="s">
        <v>703</v>
      </c>
      <c r="B34" s="301" t="s">
        <v>704</v>
      </c>
      <c r="C34" s="301">
        <v>7710</v>
      </c>
      <c r="D34" s="301" t="s">
        <v>703</v>
      </c>
      <c r="E34" s="301">
        <v>332022</v>
      </c>
      <c r="F34" s="301">
        <v>7710</v>
      </c>
      <c r="G34" s="301">
        <v>16412</v>
      </c>
      <c r="H34" s="301">
        <v>2784</v>
      </c>
      <c r="I34" s="301" t="s">
        <v>511</v>
      </c>
      <c r="J34" s="301" t="s">
        <v>512</v>
      </c>
      <c r="K34" s="301" t="s">
        <v>513</v>
      </c>
      <c r="L34" s="301" t="s">
        <v>514</v>
      </c>
      <c r="M34" s="301" t="s">
        <v>515</v>
      </c>
      <c r="N34" s="301" t="s">
        <v>516</v>
      </c>
      <c r="O34" s="301" t="s">
        <v>517</v>
      </c>
      <c r="P34" s="301" t="s">
        <v>325</v>
      </c>
      <c r="Q34" s="301" t="s">
        <v>328</v>
      </c>
      <c r="R34" s="301" t="s">
        <v>518</v>
      </c>
      <c r="S34" s="301" t="s">
        <v>519</v>
      </c>
      <c r="T34" s="301" t="s">
        <v>520</v>
      </c>
      <c r="U34" s="301">
        <v>0</v>
      </c>
      <c r="V34" s="301" t="s">
        <v>649</v>
      </c>
      <c r="W34" s="301" t="s">
        <v>522</v>
      </c>
      <c r="X34" s="301" t="s">
        <v>523</v>
      </c>
      <c r="Y34" s="301">
        <v>0</v>
      </c>
      <c r="Z34" s="301" t="s">
        <v>524</v>
      </c>
      <c r="AA34" s="301" t="s">
        <v>525</v>
      </c>
      <c r="AB34" s="302">
        <v>1</v>
      </c>
      <c r="AC34" s="302">
        <v>1</v>
      </c>
      <c r="AD34" s="302">
        <v>10</v>
      </c>
      <c r="AE34" s="301">
        <v>1</v>
      </c>
      <c r="AF34" s="301">
        <v>11</v>
      </c>
      <c r="AG34" s="303">
        <v>44090000</v>
      </c>
      <c r="AH34" s="301">
        <v>0</v>
      </c>
      <c r="AI34" s="301">
        <v>0</v>
      </c>
      <c r="AJ34" s="301">
        <v>0</v>
      </c>
      <c r="AK34" s="301" t="s">
        <v>526</v>
      </c>
      <c r="AL34" s="301" t="s">
        <v>527</v>
      </c>
      <c r="AM34" s="301">
        <v>0</v>
      </c>
      <c r="AN34" s="301">
        <v>0</v>
      </c>
      <c r="AO34" s="301" t="s">
        <v>257</v>
      </c>
      <c r="AP34" s="301" t="s">
        <v>705</v>
      </c>
      <c r="AQ34" s="301">
        <v>20221286</v>
      </c>
      <c r="AR34" s="301">
        <v>1484</v>
      </c>
      <c r="AS34" s="301">
        <v>44585</v>
      </c>
      <c r="AT34" s="301">
        <v>44090000</v>
      </c>
      <c r="AU34" s="301">
        <v>1042</v>
      </c>
      <c r="AV34" s="301">
        <v>44587</v>
      </c>
      <c r="AW34" s="301">
        <v>44090000</v>
      </c>
      <c r="AX34" s="301">
        <v>0</v>
      </c>
      <c r="AY34" s="301">
        <v>4409000</v>
      </c>
      <c r="AZ34" s="301" t="s">
        <v>529</v>
      </c>
      <c r="BA34" s="301" t="s">
        <v>530</v>
      </c>
      <c r="BB34" s="301" t="s">
        <v>531</v>
      </c>
      <c r="BC34" s="301">
        <v>3778917</v>
      </c>
      <c r="BD34" s="301" t="s">
        <v>532</v>
      </c>
      <c r="BE34" s="301" t="s">
        <v>533</v>
      </c>
      <c r="BF34" s="301" t="s">
        <v>534</v>
      </c>
      <c r="BG34" s="301" t="s">
        <v>534</v>
      </c>
      <c r="BH34" s="301" t="s">
        <v>534</v>
      </c>
      <c r="BI34" s="301" t="s">
        <v>535</v>
      </c>
      <c r="BJ34" s="301" t="s">
        <v>536</v>
      </c>
      <c r="BK34" s="301">
        <v>4954580000</v>
      </c>
      <c r="BL34" s="301" t="s">
        <v>537</v>
      </c>
      <c r="BM34" s="301">
        <v>16412</v>
      </c>
      <c r="BN34" s="301">
        <v>0</v>
      </c>
      <c r="BO34" s="301" t="s">
        <v>328</v>
      </c>
      <c r="BP34" s="301" t="s">
        <v>328</v>
      </c>
      <c r="BQ34" s="301" t="s">
        <v>538</v>
      </c>
      <c r="BR34" s="301">
        <v>20221286</v>
      </c>
      <c r="BS34" s="301" t="s">
        <v>706</v>
      </c>
      <c r="BT34" s="301" t="s">
        <v>538</v>
      </c>
      <c r="BU34" s="301" t="s">
        <v>707</v>
      </c>
      <c r="BV34" s="301" t="s">
        <v>707</v>
      </c>
      <c r="BW34" s="301" t="s">
        <v>538</v>
      </c>
      <c r="BX34" s="301" t="s">
        <v>652</v>
      </c>
      <c r="BY34" s="306" t="s">
        <v>697</v>
      </c>
      <c r="BZ34" s="301" t="s">
        <v>652</v>
      </c>
      <c r="CA34" s="301" t="s">
        <v>698</v>
      </c>
      <c r="CB34" s="301" t="s">
        <v>518</v>
      </c>
      <c r="CC34" s="301" t="s">
        <v>518</v>
      </c>
      <c r="CD34" s="301" t="s">
        <v>518</v>
      </c>
      <c r="CE34" s="301" t="s">
        <v>543</v>
      </c>
      <c r="CF34" s="301" t="s">
        <v>544</v>
      </c>
      <c r="CG34" s="301" t="s">
        <v>544</v>
      </c>
      <c r="CH34" s="301" t="s">
        <v>544</v>
      </c>
      <c r="CI34" s="301" t="s">
        <v>543</v>
      </c>
      <c r="CJ34" s="301">
        <v>1484</v>
      </c>
      <c r="CK34" s="301">
        <v>1484</v>
      </c>
      <c r="CL34" s="301" t="s">
        <v>538</v>
      </c>
      <c r="CM34" s="301">
        <v>44090000</v>
      </c>
      <c r="CN34" s="303">
        <v>44090000</v>
      </c>
      <c r="CO34" s="301" t="s">
        <v>538</v>
      </c>
      <c r="CP34" s="301">
        <v>1042</v>
      </c>
      <c r="CQ34" s="301">
        <v>1042</v>
      </c>
      <c r="CR34" s="301" t="s">
        <v>538</v>
      </c>
      <c r="CS34" s="301">
        <v>44090000</v>
      </c>
      <c r="CT34" s="303">
        <v>44090000</v>
      </c>
      <c r="CU34" s="301" t="s">
        <v>545</v>
      </c>
      <c r="CV34" s="301" t="s">
        <v>538</v>
      </c>
      <c r="CW34" s="303">
        <v>4409000</v>
      </c>
      <c r="CX34" s="301" t="s">
        <v>546</v>
      </c>
      <c r="CY34" s="301">
        <v>2784</v>
      </c>
      <c r="CZ34" s="301">
        <v>2784</v>
      </c>
      <c r="DA34" s="301" t="s">
        <v>547</v>
      </c>
      <c r="DB34" s="303">
        <f>+Tabla2[[#This Row],[VALOR TOTAL ESTIMADO VIGENCIA ACTUAL]]-Tabla2[[#This Row],[Valor CDP BD]]</f>
        <v>0</v>
      </c>
      <c r="DC34" s="303">
        <f>+Tabla2[[#This Row],[Valor CDP BD]]-Tabla2[[#This Row],[Valor RP BD]]</f>
        <v>0</v>
      </c>
    </row>
    <row r="35" spans="1:107" ht="16.149999999999999" hidden="1" customHeight="1" x14ac:dyDescent="0.25">
      <c r="A35" s="301" t="s">
        <v>708</v>
      </c>
      <c r="B35" s="301" t="s">
        <v>709</v>
      </c>
      <c r="C35" s="301">
        <v>7710</v>
      </c>
      <c r="D35" s="301" t="s">
        <v>708</v>
      </c>
      <c r="E35" s="301">
        <v>342022</v>
      </c>
      <c r="F35" s="301">
        <v>7710</v>
      </c>
      <c r="G35" s="301">
        <v>16413</v>
      </c>
      <c r="H35" s="301">
        <v>2784</v>
      </c>
      <c r="I35" s="301" t="s">
        <v>511</v>
      </c>
      <c r="J35" s="301" t="s">
        <v>512</v>
      </c>
      <c r="K35" s="301" t="s">
        <v>513</v>
      </c>
      <c r="L35" s="301" t="s">
        <v>514</v>
      </c>
      <c r="M35" s="301" t="s">
        <v>515</v>
      </c>
      <c r="N35" s="301" t="s">
        <v>516</v>
      </c>
      <c r="O35" s="301" t="s">
        <v>517</v>
      </c>
      <c r="P35" s="301" t="s">
        <v>325</v>
      </c>
      <c r="Q35" s="301" t="s">
        <v>328</v>
      </c>
      <c r="R35" s="301" t="s">
        <v>518</v>
      </c>
      <c r="S35" s="301" t="s">
        <v>519</v>
      </c>
      <c r="T35" s="301" t="s">
        <v>520</v>
      </c>
      <c r="U35" s="301">
        <v>0</v>
      </c>
      <c r="V35" s="301" t="s">
        <v>649</v>
      </c>
      <c r="W35" s="301" t="s">
        <v>522</v>
      </c>
      <c r="X35" s="301" t="s">
        <v>523</v>
      </c>
      <c r="Y35" s="301">
        <v>0</v>
      </c>
      <c r="Z35" s="301" t="s">
        <v>524</v>
      </c>
      <c r="AA35" s="301" t="s">
        <v>525</v>
      </c>
      <c r="AB35" s="302">
        <v>1</v>
      </c>
      <c r="AC35" s="302">
        <v>1</v>
      </c>
      <c r="AD35" s="302">
        <v>10</v>
      </c>
      <c r="AE35" s="301">
        <v>1</v>
      </c>
      <c r="AF35" s="301">
        <v>11</v>
      </c>
      <c r="AG35" s="303">
        <v>44090000</v>
      </c>
      <c r="AH35" s="301">
        <v>0</v>
      </c>
      <c r="AI35" s="301">
        <v>0</v>
      </c>
      <c r="AJ35" s="301">
        <v>0</v>
      </c>
      <c r="AK35" s="301" t="s">
        <v>526</v>
      </c>
      <c r="AL35" s="301" t="s">
        <v>527</v>
      </c>
      <c r="AM35" s="301">
        <v>0</v>
      </c>
      <c r="AN35" s="301">
        <v>0</v>
      </c>
      <c r="AO35" s="301" t="s">
        <v>257</v>
      </c>
      <c r="AP35" s="301" t="s">
        <v>710</v>
      </c>
      <c r="AQ35" s="301">
        <v>20221245</v>
      </c>
      <c r="AR35" s="301">
        <v>1410</v>
      </c>
      <c r="AS35" s="301">
        <v>44584</v>
      </c>
      <c r="AT35" s="301">
        <v>44090000</v>
      </c>
      <c r="AU35" s="301">
        <v>1526</v>
      </c>
      <c r="AV35" s="301">
        <v>44589</v>
      </c>
      <c r="AW35" s="301">
        <v>44090000</v>
      </c>
      <c r="AX35" s="301">
        <v>0</v>
      </c>
      <c r="AY35" s="301">
        <v>4409000</v>
      </c>
      <c r="AZ35" s="301" t="s">
        <v>529</v>
      </c>
      <c r="BA35" s="301" t="s">
        <v>530</v>
      </c>
      <c r="BB35" s="301" t="s">
        <v>531</v>
      </c>
      <c r="BC35" s="301">
        <v>3778917</v>
      </c>
      <c r="BD35" s="301" t="s">
        <v>532</v>
      </c>
      <c r="BE35" s="301" t="s">
        <v>533</v>
      </c>
      <c r="BF35" s="301" t="s">
        <v>534</v>
      </c>
      <c r="BG35" s="301" t="s">
        <v>534</v>
      </c>
      <c r="BH35" s="301" t="s">
        <v>534</v>
      </c>
      <c r="BI35" s="301" t="s">
        <v>535</v>
      </c>
      <c r="BJ35" s="301" t="s">
        <v>536</v>
      </c>
      <c r="BK35" s="301">
        <v>4954580000</v>
      </c>
      <c r="BL35" s="301" t="s">
        <v>537</v>
      </c>
      <c r="BM35" s="301">
        <v>16413</v>
      </c>
      <c r="BN35" s="301">
        <v>0</v>
      </c>
      <c r="BO35" s="301" t="s">
        <v>328</v>
      </c>
      <c r="BP35" s="301" t="s">
        <v>328</v>
      </c>
      <c r="BQ35" s="301" t="s">
        <v>538</v>
      </c>
      <c r="BR35" s="301">
        <v>20221245</v>
      </c>
      <c r="BS35" s="301" t="s">
        <v>711</v>
      </c>
      <c r="BT35" s="301" t="s">
        <v>538</v>
      </c>
      <c r="BU35" s="301" t="s">
        <v>710</v>
      </c>
      <c r="BV35" s="301" t="s">
        <v>710</v>
      </c>
      <c r="BW35" s="301" t="s">
        <v>538</v>
      </c>
      <c r="BX35" s="301" t="s">
        <v>652</v>
      </c>
      <c r="BY35" s="306" t="s">
        <v>697</v>
      </c>
      <c r="BZ35" s="301" t="s">
        <v>652</v>
      </c>
      <c r="CA35" s="301" t="s">
        <v>698</v>
      </c>
      <c r="CB35" s="301" t="s">
        <v>518</v>
      </c>
      <c r="CC35" s="301" t="s">
        <v>518</v>
      </c>
      <c r="CD35" s="301" t="s">
        <v>518</v>
      </c>
      <c r="CE35" s="301" t="s">
        <v>543</v>
      </c>
      <c r="CF35" s="301" t="s">
        <v>544</v>
      </c>
      <c r="CG35" s="301" t="s">
        <v>544</v>
      </c>
      <c r="CH35" s="301" t="s">
        <v>544</v>
      </c>
      <c r="CI35" s="301" t="s">
        <v>543</v>
      </c>
      <c r="CJ35" s="301">
        <v>1410</v>
      </c>
      <c r="CK35" s="301">
        <v>1410</v>
      </c>
      <c r="CL35" s="301" t="s">
        <v>538</v>
      </c>
      <c r="CM35" s="301">
        <v>44090000</v>
      </c>
      <c r="CN35" s="303">
        <v>44090000</v>
      </c>
      <c r="CO35" s="301" t="s">
        <v>538</v>
      </c>
      <c r="CP35" s="301">
        <v>1526</v>
      </c>
      <c r="CQ35" s="301">
        <v>1526</v>
      </c>
      <c r="CR35" s="301" t="s">
        <v>538</v>
      </c>
      <c r="CS35" s="301">
        <v>44090000</v>
      </c>
      <c r="CT35" s="303">
        <v>44090000</v>
      </c>
      <c r="CU35" s="301" t="s">
        <v>545</v>
      </c>
      <c r="CV35" s="301" t="s">
        <v>538</v>
      </c>
      <c r="CW35" s="303">
        <v>4409000</v>
      </c>
      <c r="CX35" s="301" t="s">
        <v>546</v>
      </c>
      <c r="CY35" s="301">
        <v>2784</v>
      </c>
      <c r="CZ35" s="301">
        <v>2784</v>
      </c>
      <c r="DA35" s="301" t="s">
        <v>547</v>
      </c>
      <c r="DB35" s="303">
        <f>+Tabla2[[#This Row],[VALOR TOTAL ESTIMADO VIGENCIA ACTUAL]]-Tabla2[[#This Row],[Valor CDP BD]]</f>
        <v>0</v>
      </c>
      <c r="DC35" s="303">
        <f>+Tabla2[[#This Row],[Valor CDP BD]]-Tabla2[[#This Row],[Valor RP BD]]</f>
        <v>0</v>
      </c>
    </row>
    <row r="36" spans="1:107" ht="16.149999999999999" hidden="1" customHeight="1" x14ac:dyDescent="0.25">
      <c r="A36" s="301" t="s">
        <v>712</v>
      </c>
      <c r="B36" s="301" t="s">
        <v>713</v>
      </c>
      <c r="C36" s="301">
        <v>7710</v>
      </c>
      <c r="D36" s="301" t="s">
        <v>712</v>
      </c>
      <c r="E36" s="301">
        <v>352022</v>
      </c>
      <c r="F36" s="301">
        <v>7710</v>
      </c>
      <c r="G36" s="301">
        <v>16418</v>
      </c>
      <c r="H36" s="301">
        <v>2784</v>
      </c>
      <c r="I36" s="301" t="s">
        <v>511</v>
      </c>
      <c r="J36" s="301" t="s">
        <v>512</v>
      </c>
      <c r="K36" s="301" t="s">
        <v>513</v>
      </c>
      <c r="L36" s="301" t="s">
        <v>514</v>
      </c>
      <c r="M36" s="301" t="s">
        <v>515</v>
      </c>
      <c r="N36" s="301" t="s">
        <v>516</v>
      </c>
      <c r="O36" s="301" t="s">
        <v>517</v>
      </c>
      <c r="P36" s="301" t="s">
        <v>325</v>
      </c>
      <c r="Q36" s="301" t="s">
        <v>328</v>
      </c>
      <c r="R36" s="301" t="s">
        <v>518</v>
      </c>
      <c r="S36" s="301" t="s">
        <v>519</v>
      </c>
      <c r="T36" s="301" t="s">
        <v>520</v>
      </c>
      <c r="U36" s="301">
        <v>0</v>
      </c>
      <c r="V36" s="301" t="s">
        <v>649</v>
      </c>
      <c r="W36" s="301" t="s">
        <v>522</v>
      </c>
      <c r="X36" s="301" t="s">
        <v>523</v>
      </c>
      <c r="Y36" s="301">
        <v>0</v>
      </c>
      <c r="Z36" s="301" t="s">
        <v>524</v>
      </c>
      <c r="AA36" s="301" t="s">
        <v>525</v>
      </c>
      <c r="AB36" s="302">
        <v>1</v>
      </c>
      <c r="AC36" s="302">
        <v>1</v>
      </c>
      <c r="AD36" s="302">
        <v>10</v>
      </c>
      <c r="AE36" s="301">
        <v>1</v>
      </c>
      <c r="AF36" s="301">
        <v>11</v>
      </c>
      <c r="AG36" s="303">
        <v>44090000</v>
      </c>
      <c r="AH36" s="301">
        <v>0</v>
      </c>
      <c r="AI36" s="301">
        <v>0</v>
      </c>
      <c r="AJ36" s="301">
        <v>0</v>
      </c>
      <c r="AK36" s="301" t="s">
        <v>526</v>
      </c>
      <c r="AL36" s="301" t="s">
        <v>527</v>
      </c>
      <c r="AM36" s="301">
        <v>0</v>
      </c>
      <c r="AN36" s="301">
        <v>0</v>
      </c>
      <c r="AO36" s="301" t="s">
        <v>257</v>
      </c>
      <c r="AP36" s="301" t="s">
        <v>714</v>
      </c>
      <c r="AQ36" s="301">
        <v>20221424</v>
      </c>
      <c r="AR36" s="301">
        <v>1298</v>
      </c>
      <c r="AS36" s="301">
        <v>44584</v>
      </c>
      <c r="AT36" s="301">
        <v>44090000</v>
      </c>
      <c r="AU36" s="301">
        <v>1305</v>
      </c>
      <c r="AV36" s="301">
        <v>44588</v>
      </c>
      <c r="AW36" s="301">
        <v>44090000</v>
      </c>
      <c r="AX36" s="301">
        <v>0</v>
      </c>
      <c r="AY36" s="301">
        <v>4409000</v>
      </c>
      <c r="AZ36" s="301" t="s">
        <v>529</v>
      </c>
      <c r="BA36" s="301" t="s">
        <v>530</v>
      </c>
      <c r="BB36" s="301" t="s">
        <v>531</v>
      </c>
      <c r="BC36" s="301">
        <v>3778917</v>
      </c>
      <c r="BD36" s="301" t="s">
        <v>532</v>
      </c>
      <c r="BE36" s="301" t="s">
        <v>533</v>
      </c>
      <c r="BF36" s="301" t="s">
        <v>534</v>
      </c>
      <c r="BG36" s="301" t="s">
        <v>534</v>
      </c>
      <c r="BH36" s="301" t="s">
        <v>534</v>
      </c>
      <c r="BI36" s="301" t="s">
        <v>535</v>
      </c>
      <c r="BJ36" s="301" t="s">
        <v>536</v>
      </c>
      <c r="BK36" s="301">
        <v>4954580000</v>
      </c>
      <c r="BL36" s="301" t="s">
        <v>537</v>
      </c>
      <c r="BM36" s="301">
        <v>16418</v>
      </c>
      <c r="BN36" s="301">
        <v>0</v>
      </c>
      <c r="BO36" s="301" t="s">
        <v>328</v>
      </c>
      <c r="BP36" s="301" t="s">
        <v>328</v>
      </c>
      <c r="BQ36" s="301" t="s">
        <v>538</v>
      </c>
      <c r="BR36" s="301">
        <v>20221424</v>
      </c>
      <c r="BS36" s="301" t="s">
        <v>715</v>
      </c>
      <c r="BT36" s="301" t="s">
        <v>538</v>
      </c>
      <c r="BU36" s="301" t="s">
        <v>714</v>
      </c>
      <c r="BV36" s="301" t="s">
        <v>714</v>
      </c>
      <c r="BW36" s="301" t="s">
        <v>538</v>
      </c>
      <c r="BX36" s="301" t="s">
        <v>652</v>
      </c>
      <c r="BY36" s="301" t="s">
        <v>652</v>
      </c>
      <c r="BZ36" s="301" t="s">
        <v>652</v>
      </c>
      <c r="CA36" s="301" t="s">
        <v>543</v>
      </c>
      <c r="CB36" s="301" t="s">
        <v>518</v>
      </c>
      <c r="CC36" s="301" t="s">
        <v>518</v>
      </c>
      <c r="CD36" s="301" t="s">
        <v>518</v>
      </c>
      <c r="CE36" s="301" t="s">
        <v>543</v>
      </c>
      <c r="CF36" s="301" t="s">
        <v>544</v>
      </c>
      <c r="CG36" s="301" t="s">
        <v>544</v>
      </c>
      <c r="CH36" s="301" t="s">
        <v>544</v>
      </c>
      <c r="CI36" s="301" t="s">
        <v>543</v>
      </c>
      <c r="CJ36" s="301">
        <v>1298</v>
      </c>
      <c r="CK36" s="301">
        <v>1298</v>
      </c>
      <c r="CL36" s="301" t="s">
        <v>538</v>
      </c>
      <c r="CM36" s="301">
        <v>44090000</v>
      </c>
      <c r="CN36" s="303">
        <v>44090000</v>
      </c>
      <c r="CO36" s="301" t="s">
        <v>538</v>
      </c>
      <c r="CP36" s="301">
        <v>1305</v>
      </c>
      <c r="CQ36" s="301">
        <v>1305</v>
      </c>
      <c r="CR36" s="301" t="s">
        <v>538</v>
      </c>
      <c r="CS36" s="301">
        <v>44090000</v>
      </c>
      <c r="CT36" s="303">
        <v>44090000</v>
      </c>
      <c r="CU36" s="301" t="s">
        <v>545</v>
      </c>
      <c r="CV36" s="301" t="s">
        <v>538</v>
      </c>
      <c r="CW36" s="303">
        <v>2498433</v>
      </c>
      <c r="CX36" s="301" t="s">
        <v>546</v>
      </c>
      <c r="CY36" s="301">
        <v>2784</v>
      </c>
      <c r="CZ36" s="301">
        <v>2784</v>
      </c>
      <c r="DA36" s="301" t="s">
        <v>547</v>
      </c>
      <c r="DB36" s="303">
        <f>+Tabla2[[#This Row],[VALOR TOTAL ESTIMADO VIGENCIA ACTUAL]]-Tabla2[[#This Row],[Valor CDP BD]]</f>
        <v>0</v>
      </c>
      <c r="DC36" s="303">
        <f>+Tabla2[[#This Row],[Valor CDP BD]]-Tabla2[[#This Row],[Valor RP BD]]</f>
        <v>0</v>
      </c>
    </row>
    <row r="37" spans="1:107" ht="16.149999999999999" hidden="1" customHeight="1" x14ac:dyDescent="0.25">
      <c r="A37" s="301" t="s">
        <v>716</v>
      </c>
      <c r="B37" s="301" t="s">
        <v>717</v>
      </c>
      <c r="C37" s="301">
        <v>7710</v>
      </c>
      <c r="D37" s="301" t="s">
        <v>716</v>
      </c>
      <c r="E37" s="301">
        <v>362022</v>
      </c>
      <c r="F37" s="301">
        <v>7710</v>
      </c>
      <c r="G37" s="301">
        <v>16421</v>
      </c>
      <c r="H37" s="301">
        <v>2784</v>
      </c>
      <c r="I37" s="301" t="s">
        <v>511</v>
      </c>
      <c r="J37" s="301" t="s">
        <v>512</v>
      </c>
      <c r="K37" s="301" t="s">
        <v>513</v>
      </c>
      <c r="L37" s="301" t="s">
        <v>514</v>
      </c>
      <c r="M37" s="301" t="s">
        <v>515</v>
      </c>
      <c r="N37" s="301" t="s">
        <v>516</v>
      </c>
      <c r="O37" s="301" t="s">
        <v>517</v>
      </c>
      <c r="P37" s="301" t="s">
        <v>325</v>
      </c>
      <c r="Q37" s="301" t="s">
        <v>328</v>
      </c>
      <c r="R37" s="301" t="s">
        <v>518</v>
      </c>
      <c r="S37" s="301" t="s">
        <v>519</v>
      </c>
      <c r="T37" s="301" t="s">
        <v>520</v>
      </c>
      <c r="U37" s="301">
        <v>0</v>
      </c>
      <c r="V37" s="301" t="s">
        <v>649</v>
      </c>
      <c r="W37" s="301" t="s">
        <v>522</v>
      </c>
      <c r="X37" s="301" t="s">
        <v>523</v>
      </c>
      <c r="Y37" s="301">
        <v>0</v>
      </c>
      <c r="Z37" s="301" t="s">
        <v>524</v>
      </c>
      <c r="AA37" s="301" t="s">
        <v>525</v>
      </c>
      <c r="AB37" s="302">
        <v>1</v>
      </c>
      <c r="AC37" s="302">
        <v>1</v>
      </c>
      <c r="AD37" s="302">
        <v>10</v>
      </c>
      <c r="AE37" s="301">
        <v>1</v>
      </c>
      <c r="AF37" s="301">
        <v>11</v>
      </c>
      <c r="AG37" s="303">
        <v>44090000</v>
      </c>
      <c r="AH37" s="301">
        <v>0</v>
      </c>
      <c r="AI37" s="301">
        <v>0</v>
      </c>
      <c r="AJ37" s="301">
        <v>0</v>
      </c>
      <c r="AK37" s="301" t="s">
        <v>526</v>
      </c>
      <c r="AL37" s="301" t="s">
        <v>527</v>
      </c>
      <c r="AM37" s="301">
        <v>0</v>
      </c>
      <c r="AN37" s="301">
        <v>0</v>
      </c>
      <c r="AO37" s="301" t="s">
        <v>257</v>
      </c>
      <c r="AP37" s="301" t="s">
        <v>718</v>
      </c>
      <c r="AQ37" s="301">
        <v>20221187</v>
      </c>
      <c r="AR37" s="301">
        <v>1390</v>
      </c>
      <c r="AS37" s="301">
        <v>44584</v>
      </c>
      <c r="AT37" s="301">
        <v>44090000</v>
      </c>
      <c r="AU37" s="301">
        <v>1515</v>
      </c>
      <c r="AV37" s="301">
        <v>44589</v>
      </c>
      <c r="AW37" s="301">
        <v>44090000</v>
      </c>
      <c r="AX37" s="301">
        <v>0</v>
      </c>
      <c r="AY37" s="301">
        <v>4409000</v>
      </c>
      <c r="AZ37" s="301" t="s">
        <v>529</v>
      </c>
      <c r="BA37" s="301" t="s">
        <v>530</v>
      </c>
      <c r="BB37" s="301" t="s">
        <v>531</v>
      </c>
      <c r="BC37" s="301">
        <v>3778917</v>
      </c>
      <c r="BD37" s="301" t="s">
        <v>532</v>
      </c>
      <c r="BE37" s="301" t="s">
        <v>533</v>
      </c>
      <c r="BF37" s="301" t="s">
        <v>534</v>
      </c>
      <c r="BG37" s="301" t="s">
        <v>534</v>
      </c>
      <c r="BH37" s="301" t="s">
        <v>534</v>
      </c>
      <c r="BI37" s="301" t="s">
        <v>535</v>
      </c>
      <c r="BJ37" s="301" t="s">
        <v>536</v>
      </c>
      <c r="BK37" s="301">
        <v>4954580000</v>
      </c>
      <c r="BL37" s="301" t="s">
        <v>537</v>
      </c>
      <c r="BM37" s="301">
        <v>16421</v>
      </c>
      <c r="BN37" s="301">
        <v>0</v>
      </c>
      <c r="BO37" s="301" t="s">
        <v>328</v>
      </c>
      <c r="BP37" s="301" t="s">
        <v>328</v>
      </c>
      <c r="BQ37" s="301" t="s">
        <v>538</v>
      </c>
      <c r="BR37" s="301">
        <v>20221187</v>
      </c>
      <c r="BS37" s="301" t="s">
        <v>719</v>
      </c>
      <c r="BT37" s="301" t="s">
        <v>538</v>
      </c>
      <c r="BU37" s="301" t="s">
        <v>718</v>
      </c>
      <c r="BV37" s="301" t="s">
        <v>718</v>
      </c>
      <c r="BW37" s="301" t="s">
        <v>538</v>
      </c>
      <c r="BX37" s="301" t="s">
        <v>652</v>
      </c>
      <c r="BY37" s="306" t="s">
        <v>697</v>
      </c>
      <c r="BZ37" s="301" t="s">
        <v>652</v>
      </c>
      <c r="CA37" s="301" t="s">
        <v>698</v>
      </c>
      <c r="CB37" s="301" t="s">
        <v>518</v>
      </c>
      <c r="CC37" s="301" t="s">
        <v>518</v>
      </c>
      <c r="CD37" s="301" t="s">
        <v>518</v>
      </c>
      <c r="CE37" s="301" t="s">
        <v>543</v>
      </c>
      <c r="CF37" s="301" t="s">
        <v>544</v>
      </c>
      <c r="CG37" s="301" t="s">
        <v>544</v>
      </c>
      <c r="CH37" s="301" t="s">
        <v>544</v>
      </c>
      <c r="CI37" s="301" t="s">
        <v>543</v>
      </c>
      <c r="CJ37" s="301">
        <v>1390</v>
      </c>
      <c r="CK37" s="301">
        <v>1390</v>
      </c>
      <c r="CL37" s="301" t="s">
        <v>538</v>
      </c>
      <c r="CM37" s="301">
        <v>44090000</v>
      </c>
      <c r="CN37" s="303">
        <v>44090000</v>
      </c>
      <c r="CO37" s="301" t="s">
        <v>538</v>
      </c>
      <c r="CP37" s="301">
        <v>1515</v>
      </c>
      <c r="CQ37" s="301">
        <v>1515</v>
      </c>
      <c r="CR37" s="301" t="s">
        <v>538</v>
      </c>
      <c r="CS37" s="301">
        <v>44090000</v>
      </c>
      <c r="CT37" s="303">
        <v>44090000</v>
      </c>
      <c r="CU37" s="301" t="s">
        <v>545</v>
      </c>
      <c r="CV37" s="301" t="s">
        <v>538</v>
      </c>
      <c r="CW37" s="303">
        <v>4409000</v>
      </c>
      <c r="CX37" s="301" t="s">
        <v>546</v>
      </c>
      <c r="CY37" s="301">
        <v>2784</v>
      </c>
      <c r="CZ37" s="301">
        <v>2784</v>
      </c>
      <c r="DA37" s="301" t="s">
        <v>547</v>
      </c>
      <c r="DB37" s="303">
        <f>+Tabla2[[#This Row],[VALOR TOTAL ESTIMADO VIGENCIA ACTUAL]]-Tabla2[[#This Row],[Valor CDP BD]]</f>
        <v>0</v>
      </c>
      <c r="DC37" s="303">
        <f>+Tabla2[[#This Row],[Valor CDP BD]]-Tabla2[[#This Row],[Valor RP BD]]</f>
        <v>0</v>
      </c>
    </row>
    <row r="38" spans="1:107" ht="16.149999999999999" hidden="1" customHeight="1" x14ac:dyDescent="0.25">
      <c r="A38" s="301" t="s">
        <v>720</v>
      </c>
      <c r="B38" s="301" t="s">
        <v>721</v>
      </c>
      <c r="C38" s="301">
        <v>7710</v>
      </c>
      <c r="D38" s="301" t="s">
        <v>720</v>
      </c>
      <c r="E38" s="301">
        <v>372022</v>
      </c>
      <c r="F38" s="301">
        <v>7710</v>
      </c>
      <c r="G38" s="301">
        <v>16424</v>
      </c>
      <c r="H38" s="301">
        <v>2784</v>
      </c>
      <c r="I38" s="301" t="s">
        <v>511</v>
      </c>
      <c r="J38" s="301" t="s">
        <v>512</v>
      </c>
      <c r="K38" s="301" t="s">
        <v>513</v>
      </c>
      <c r="L38" s="301" t="s">
        <v>514</v>
      </c>
      <c r="M38" s="301" t="s">
        <v>515</v>
      </c>
      <c r="N38" s="301" t="s">
        <v>516</v>
      </c>
      <c r="O38" s="301" t="s">
        <v>517</v>
      </c>
      <c r="P38" s="301" t="s">
        <v>325</v>
      </c>
      <c r="Q38" s="301" t="s">
        <v>328</v>
      </c>
      <c r="R38" s="301" t="s">
        <v>518</v>
      </c>
      <c r="S38" s="301" t="s">
        <v>519</v>
      </c>
      <c r="T38" s="301" t="s">
        <v>520</v>
      </c>
      <c r="U38" s="301">
        <v>0</v>
      </c>
      <c r="V38" s="301" t="s">
        <v>649</v>
      </c>
      <c r="W38" s="301" t="s">
        <v>522</v>
      </c>
      <c r="X38" s="301" t="s">
        <v>523</v>
      </c>
      <c r="Y38" s="301">
        <v>0</v>
      </c>
      <c r="Z38" s="301" t="s">
        <v>524</v>
      </c>
      <c r="AA38" s="301" t="s">
        <v>525</v>
      </c>
      <c r="AB38" s="302">
        <v>1</v>
      </c>
      <c r="AC38" s="302">
        <v>1</v>
      </c>
      <c r="AD38" s="302">
        <v>10</v>
      </c>
      <c r="AE38" s="301">
        <v>1</v>
      </c>
      <c r="AF38" s="301">
        <v>11</v>
      </c>
      <c r="AG38" s="303">
        <v>44090000</v>
      </c>
      <c r="AH38" s="301">
        <v>0</v>
      </c>
      <c r="AI38" s="301">
        <v>0</v>
      </c>
      <c r="AJ38" s="301">
        <v>0</v>
      </c>
      <c r="AK38" s="301" t="s">
        <v>526</v>
      </c>
      <c r="AL38" s="301" t="s">
        <v>527</v>
      </c>
      <c r="AM38" s="301">
        <v>0</v>
      </c>
      <c r="AN38" s="301">
        <v>0</v>
      </c>
      <c r="AO38" s="301" t="s">
        <v>257</v>
      </c>
      <c r="AP38" s="301" t="s">
        <v>722</v>
      </c>
      <c r="AQ38" s="301">
        <v>20220615</v>
      </c>
      <c r="AR38" s="301">
        <v>692</v>
      </c>
      <c r="AS38" s="301">
        <v>44578</v>
      </c>
      <c r="AT38" s="301">
        <v>44090000</v>
      </c>
      <c r="AU38" s="301">
        <v>619</v>
      </c>
      <c r="AV38" s="301">
        <v>44583</v>
      </c>
      <c r="AW38" s="301">
        <v>44090000</v>
      </c>
      <c r="AX38" s="301">
        <v>0</v>
      </c>
      <c r="AY38" s="301">
        <v>4409000</v>
      </c>
      <c r="AZ38" s="301" t="s">
        <v>529</v>
      </c>
      <c r="BA38" s="301" t="s">
        <v>530</v>
      </c>
      <c r="BB38" s="301" t="s">
        <v>531</v>
      </c>
      <c r="BC38" s="301">
        <v>3778917</v>
      </c>
      <c r="BD38" s="301" t="s">
        <v>532</v>
      </c>
      <c r="BE38" s="301" t="s">
        <v>533</v>
      </c>
      <c r="BF38" s="301" t="s">
        <v>534</v>
      </c>
      <c r="BG38" s="301" t="s">
        <v>534</v>
      </c>
      <c r="BH38" s="301" t="s">
        <v>534</v>
      </c>
      <c r="BI38" s="301" t="s">
        <v>535</v>
      </c>
      <c r="BJ38" s="301" t="s">
        <v>536</v>
      </c>
      <c r="BK38" s="301">
        <v>4954580000</v>
      </c>
      <c r="BL38" s="301" t="s">
        <v>537</v>
      </c>
      <c r="BM38" s="301">
        <v>16424</v>
      </c>
      <c r="BN38" s="301">
        <v>0</v>
      </c>
      <c r="BO38" s="301" t="s">
        <v>328</v>
      </c>
      <c r="BP38" s="301" t="s">
        <v>328</v>
      </c>
      <c r="BQ38" s="301" t="s">
        <v>538</v>
      </c>
      <c r="BR38" s="301">
        <v>20220615</v>
      </c>
      <c r="BS38" s="301" t="s">
        <v>723</v>
      </c>
      <c r="BT38" s="301" t="s">
        <v>538</v>
      </c>
      <c r="BU38" s="301" t="s">
        <v>724</v>
      </c>
      <c r="BV38" s="301" t="s">
        <v>724</v>
      </c>
      <c r="BW38" s="301" t="s">
        <v>538</v>
      </c>
      <c r="BX38" s="301" t="s">
        <v>652</v>
      </c>
      <c r="BY38" s="306" t="s">
        <v>697</v>
      </c>
      <c r="BZ38" s="301" t="s">
        <v>653</v>
      </c>
      <c r="CA38" s="301" t="s">
        <v>610</v>
      </c>
      <c r="CB38" s="301" t="s">
        <v>518</v>
      </c>
      <c r="CC38" s="301" t="s">
        <v>518</v>
      </c>
      <c r="CD38" s="301" t="s">
        <v>518</v>
      </c>
      <c r="CE38" s="301" t="s">
        <v>543</v>
      </c>
      <c r="CF38" s="301" t="s">
        <v>544</v>
      </c>
      <c r="CG38" s="301" t="s">
        <v>544</v>
      </c>
      <c r="CH38" s="301" t="s">
        <v>544</v>
      </c>
      <c r="CI38" s="301" t="s">
        <v>543</v>
      </c>
      <c r="CJ38" s="301">
        <v>692</v>
      </c>
      <c r="CK38" s="301">
        <v>692</v>
      </c>
      <c r="CL38" s="301" t="s">
        <v>538</v>
      </c>
      <c r="CM38" s="301">
        <v>44090000</v>
      </c>
      <c r="CN38" s="303">
        <v>44090000</v>
      </c>
      <c r="CO38" s="301" t="s">
        <v>538</v>
      </c>
      <c r="CP38" s="301">
        <v>619</v>
      </c>
      <c r="CQ38" s="301">
        <v>619</v>
      </c>
      <c r="CR38" s="301" t="s">
        <v>538</v>
      </c>
      <c r="CS38" s="301">
        <v>44090000</v>
      </c>
      <c r="CT38" s="303">
        <v>44090000</v>
      </c>
      <c r="CU38" s="301" t="s">
        <v>545</v>
      </c>
      <c r="CV38" s="301" t="s">
        <v>538</v>
      </c>
      <c r="CW38" s="303">
        <v>0</v>
      </c>
      <c r="CX38" s="301" t="s">
        <v>546</v>
      </c>
      <c r="CY38" s="301">
        <v>2784</v>
      </c>
      <c r="CZ38" s="301">
        <v>2784</v>
      </c>
      <c r="DA38" s="301" t="s">
        <v>547</v>
      </c>
      <c r="DB38" s="303">
        <f>+Tabla2[[#This Row],[VALOR TOTAL ESTIMADO VIGENCIA ACTUAL]]-Tabla2[[#This Row],[Valor CDP BD]]</f>
        <v>0</v>
      </c>
      <c r="DC38" s="303">
        <f>+Tabla2[[#This Row],[Valor CDP BD]]-Tabla2[[#This Row],[Valor RP BD]]</f>
        <v>0</v>
      </c>
    </row>
    <row r="39" spans="1:107" ht="16.149999999999999" hidden="1" customHeight="1" x14ac:dyDescent="0.25">
      <c r="A39" s="301" t="s">
        <v>725</v>
      </c>
      <c r="B39" s="301" t="s">
        <v>726</v>
      </c>
      <c r="C39" s="301">
        <v>7710</v>
      </c>
      <c r="D39" s="301" t="s">
        <v>725</v>
      </c>
      <c r="E39" s="301">
        <v>382022</v>
      </c>
      <c r="F39" s="301">
        <v>7710</v>
      </c>
      <c r="G39" s="301">
        <v>16431</v>
      </c>
      <c r="H39" s="301">
        <v>2784</v>
      </c>
      <c r="I39" s="301" t="s">
        <v>511</v>
      </c>
      <c r="J39" s="301" t="s">
        <v>512</v>
      </c>
      <c r="K39" s="301" t="s">
        <v>513</v>
      </c>
      <c r="L39" s="301" t="s">
        <v>514</v>
      </c>
      <c r="M39" s="301" t="s">
        <v>515</v>
      </c>
      <c r="N39" s="301" t="s">
        <v>516</v>
      </c>
      <c r="O39" s="301" t="s">
        <v>517</v>
      </c>
      <c r="P39" s="301" t="s">
        <v>325</v>
      </c>
      <c r="Q39" s="301" t="s">
        <v>328</v>
      </c>
      <c r="R39" s="301" t="s">
        <v>518</v>
      </c>
      <c r="S39" s="301" t="s">
        <v>519</v>
      </c>
      <c r="T39" s="301" t="s">
        <v>520</v>
      </c>
      <c r="U39" s="301">
        <v>0</v>
      </c>
      <c r="V39" s="301" t="s">
        <v>649</v>
      </c>
      <c r="W39" s="301" t="s">
        <v>522</v>
      </c>
      <c r="X39" s="301" t="s">
        <v>523</v>
      </c>
      <c r="Y39" s="301">
        <v>0</v>
      </c>
      <c r="Z39" s="301" t="s">
        <v>524</v>
      </c>
      <c r="AA39" s="301" t="s">
        <v>525</v>
      </c>
      <c r="AB39" s="302">
        <v>1</v>
      </c>
      <c r="AC39" s="302">
        <v>1</v>
      </c>
      <c r="AD39" s="302">
        <v>10</v>
      </c>
      <c r="AE39" s="301">
        <v>1</v>
      </c>
      <c r="AF39" s="301">
        <v>11</v>
      </c>
      <c r="AG39" s="303">
        <v>44090000</v>
      </c>
      <c r="AH39" s="301">
        <v>0</v>
      </c>
      <c r="AI39" s="301">
        <v>0</v>
      </c>
      <c r="AJ39" s="301">
        <v>0</v>
      </c>
      <c r="AK39" s="301" t="s">
        <v>526</v>
      </c>
      <c r="AL39" s="301" t="s">
        <v>527</v>
      </c>
      <c r="AM39" s="301">
        <v>0</v>
      </c>
      <c r="AN39" s="301">
        <v>0</v>
      </c>
      <c r="AO39" s="301" t="s">
        <v>257</v>
      </c>
      <c r="AP39" s="301" t="s">
        <v>727</v>
      </c>
      <c r="AQ39" s="301">
        <v>20221444</v>
      </c>
      <c r="AR39" s="301">
        <v>1599</v>
      </c>
      <c r="AS39" s="301">
        <v>44586</v>
      </c>
      <c r="AT39" s="301">
        <v>44090000</v>
      </c>
      <c r="AU39" s="301">
        <v>1306</v>
      </c>
      <c r="AV39" s="301">
        <v>44588</v>
      </c>
      <c r="AW39" s="301">
        <v>44090000</v>
      </c>
      <c r="AX39" s="301">
        <v>0</v>
      </c>
      <c r="AY39" s="301">
        <v>4409000</v>
      </c>
      <c r="AZ39" s="301" t="s">
        <v>529</v>
      </c>
      <c r="BA39" s="301" t="s">
        <v>530</v>
      </c>
      <c r="BB39" s="301" t="s">
        <v>531</v>
      </c>
      <c r="BC39" s="301">
        <v>3778917</v>
      </c>
      <c r="BD39" s="301" t="s">
        <v>532</v>
      </c>
      <c r="BE39" s="301" t="s">
        <v>533</v>
      </c>
      <c r="BF39" s="301" t="s">
        <v>534</v>
      </c>
      <c r="BG39" s="301" t="s">
        <v>534</v>
      </c>
      <c r="BH39" s="301" t="s">
        <v>534</v>
      </c>
      <c r="BI39" s="301" t="s">
        <v>535</v>
      </c>
      <c r="BJ39" s="301" t="s">
        <v>536</v>
      </c>
      <c r="BK39" s="301">
        <v>4954580000</v>
      </c>
      <c r="BL39" s="301" t="s">
        <v>537</v>
      </c>
      <c r="BM39" s="301">
        <v>16431</v>
      </c>
      <c r="BN39" s="301">
        <v>0</v>
      </c>
      <c r="BO39" s="301" t="s">
        <v>328</v>
      </c>
      <c r="BP39" s="301" t="s">
        <v>328</v>
      </c>
      <c r="BQ39" s="301" t="s">
        <v>538</v>
      </c>
      <c r="BR39" s="301">
        <v>20221444</v>
      </c>
      <c r="BS39" s="301" t="s">
        <v>728</v>
      </c>
      <c r="BT39" s="301" t="s">
        <v>538</v>
      </c>
      <c r="BU39" s="301" t="s">
        <v>729</v>
      </c>
      <c r="BV39" s="301" t="s">
        <v>729</v>
      </c>
      <c r="BW39" s="301" t="s">
        <v>538</v>
      </c>
      <c r="BX39" s="301" t="s">
        <v>652</v>
      </c>
      <c r="BY39" s="306" t="s">
        <v>697</v>
      </c>
      <c r="BZ39" s="301" t="s">
        <v>653</v>
      </c>
      <c r="CA39" s="301" t="s">
        <v>610</v>
      </c>
      <c r="CB39" s="301" t="s">
        <v>518</v>
      </c>
      <c r="CC39" s="301" t="s">
        <v>518</v>
      </c>
      <c r="CD39" s="301" t="s">
        <v>518</v>
      </c>
      <c r="CE39" s="301" t="s">
        <v>543</v>
      </c>
      <c r="CF39" s="301" t="s">
        <v>544</v>
      </c>
      <c r="CG39" s="301" t="s">
        <v>544</v>
      </c>
      <c r="CH39" s="301" t="s">
        <v>544</v>
      </c>
      <c r="CI39" s="301" t="s">
        <v>543</v>
      </c>
      <c r="CJ39" s="301">
        <v>1599</v>
      </c>
      <c r="CK39" s="301">
        <v>1599</v>
      </c>
      <c r="CL39" s="301" t="s">
        <v>538</v>
      </c>
      <c r="CM39" s="301">
        <v>44090000</v>
      </c>
      <c r="CN39" s="303">
        <v>44090000</v>
      </c>
      <c r="CO39" s="301" t="s">
        <v>538</v>
      </c>
      <c r="CP39" s="301">
        <v>1306</v>
      </c>
      <c r="CQ39" s="301">
        <v>1306</v>
      </c>
      <c r="CR39" s="301" t="s">
        <v>538</v>
      </c>
      <c r="CS39" s="301">
        <v>44090000</v>
      </c>
      <c r="CT39" s="303">
        <v>44090000</v>
      </c>
      <c r="CU39" s="301" t="s">
        <v>545</v>
      </c>
      <c r="CV39" s="301" t="s">
        <v>538</v>
      </c>
      <c r="CW39" s="303">
        <v>4409000</v>
      </c>
      <c r="CX39" s="301" t="s">
        <v>546</v>
      </c>
      <c r="CY39" s="301">
        <v>2784</v>
      </c>
      <c r="CZ39" s="301">
        <v>2784</v>
      </c>
      <c r="DA39" s="301" t="s">
        <v>547</v>
      </c>
      <c r="DB39" s="303">
        <f>+Tabla2[[#This Row],[VALOR TOTAL ESTIMADO VIGENCIA ACTUAL]]-Tabla2[[#This Row],[Valor CDP BD]]</f>
        <v>0</v>
      </c>
      <c r="DC39" s="303">
        <f>+Tabla2[[#This Row],[Valor CDP BD]]-Tabla2[[#This Row],[Valor RP BD]]</f>
        <v>0</v>
      </c>
    </row>
    <row r="40" spans="1:107" ht="16.149999999999999" hidden="1" customHeight="1" x14ac:dyDescent="0.25">
      <c r="A40" s="301" t="s">
        <v>730</v>
      </c>
      <c r="B40" s="301" t="s">
        <v>731</v>
      </c>
      <c r="C40" s="301">
        <v>7710</v>
      </c>
      <c r="D40" s="301" t="s">
        <v>730</v>
      </c>
      <c r="E40" s="301">
        <v>392022</v>
      </c>
      <c r="F40" s="301">
        <v>7710</v>
      </c>
      <c r="G40" s="301">
        <v>16434</v>
      </c>
      <c r="H40" s="301">
        <v>2784</v>
      </c>
      <c r="I40" s="301" t="s">
        <v>511</v>
      </c>
      <c r="J40" s="301" t="s">
        <v>512</v>
      </c>
      <c r="K40" s="301" t="s">
        <v>513</v>
      </c>
      <c r="L40" s="301" t="s">
        <v>514</v>
      </c>
      <c r="M40" s="301" t="s">
        <v>515</v>
      </c>
      <c r="N40" s="301" t="s">
        <v>516</v>
      </c>
      <c r="O40" s="301" t="s">
        <v>517</v>
      </c>
      <c r="P40" s="301" t="s">
        <v>325</v>
      </c>
      <c r="Q40" s="301" t="s">
        <v>328</v>
      </c>
      <c r="R40" s="301" t="s">
        <v>518</v>
      </c>
      <c r="S40" s="301" t="s">
        <v>519</v>
      </c>
      <c r="T40" s="301" t="s">
        <v>520</v>
      </c>
      <c r="U40" s="301">
        <v>0</v>
      </c>
      <c r="V40" s="301" t="s">
        <v>649</v>
      </c>
      <c r="W40" s="301" t="s">
        <v>522</v>
      </c>
      <c r="X40" s="301" t="s">
        <v>523</v>
      </c>
      <c r="Y40" s="301">
        <v>0</v>
      </c>
      <c r="Z40" s="301" t="s">
        <v>524</v>
      </c>
      <c r="AA40" s="301" t="s">
        <v>525</v>
      </c>
      <c r="AB40" s="302">
        <v>1</v>
      </c>
      <c r="AC40" s="302">
        <v>1</v>
      </c>
      <c r="AD40" s="302">
        <v>10</v>
      </c>
      <c r="AE40" s="301">
        <v>1</v>
      </c>
      <c r="AF40" s="301">
        <v>11</v>
      </c>
      <c r="AG40" s="303">
        <v>44090000</v>
      </c>
      <c r="AH40" s="301">
        <v>0</v>
      </c>
      <c r="AI40" s="301">
        <v>0</v>
      </c>
      <c r="AJ40" s="301">
        <v>0</v>
      </c>
      <c r="AK40" s="301" t="s">
        <v>526</v>
      </c>
      <c r="AL40" s="301" t="s">
        <v>527</v>
      </c>
      <c r="AM40" s="301">
        <v>0</v>
      </c>
      <c r="AN40" s="301">
        <v>0</v>
      </c>
      <c r="AO40" s="301" t="s">
        <v>257</v>
      </c>
      <c r="AP40" s="301" t="s">
        <v>732</v>
      </c>
      <c r="AQ40" s="301">
        <v>20221059</v>
      </c>
      <c r="AR40" s="301">
        <v>1051</v>
      </c>
      <c r="AS40" s="301">
        <v>44582</v>
      </c>
      <c r="AT40" s="301">
        <v>44090000</v>
      </c>
      <c r="AU40" s="301">
        <v>1036</v>
      </c>
      <c r="AV40" s="301">
        <v>44587</v>
      </c>
      <c r="AW40" s="301">
        <v>44090000</v>
      </c>
      <c r="AX40" s="301">
        <v>0</v>
      </c>
      <c r="AY40" s="301">
        <v>4409000</v>
      </c>
      <c r="AZ40" s="301" t="s">
        <v>529</v>
      </c>
      <c r="BA40" s="301" t="s">
        <v>530</v>
      </c>
      <c r="BB40" s="301" t="s">
        <v>531</v>
      </c>
      <c r="BC40" s="301">
        <v>3778917</v>
      </c>
      <c r="BD40" s="301" t="s">
        <v>532</v>
      </c>
      <c r="BE40" s="301" t="s">
        <v>533</v>
      </c>
      <c r="BF40" s="301" t="s">
        <v>534</v>
      </c>
      <c r="BG40" s="301" t="s">
        <v>534</v>
      </c>
      <c r="BH40" s="301" t="s">
        <v>534</v>
      </c>
      <c r="BI40" s="301" t="s">
        <v>535</v>
      </c>
      <c r="BJ40" s="301" t="s">
        <v>536</v>
      </c>
      <c r="BK40" s="301">
        <v>4954580000</v>
      </c>
      <c r="BL40" s="301" t="s">
        <v>537</v>
      </c>
      <c r="BM40" s="301">
        <v>16434</v>
      </c>
      <c r="BN40" s="301">
        <v>0</v>
      </c>
      <c r="BO40" s="301" t="s">
        <v>328</v>
      </c>
      <c r="BP40" s="301" t="s">
        <v>328</v>
      </c>
      <c r="BQ40" s="301" t="s">
        <v>538</v>
      </c>
      <c r="BR40" s="301">
        <v>20221059</v>
      </c>
      <c r="BS40" s="301" t="s">
        <v>733</v>
      </c>
      <c r="BT40" s="301" t="s">
        <v>538</v>
      </c>
      <c r="BU40" s="301" t="s">
        <v>732</v>
      </c>
      <c r="BV40" s="301" t="s">
        <v>732</v>
      </c>
      <c r="BW40" s="301" t="s">
        <v>538</v>
      </c>
      <c r="BX40" s="301" t="s">
        <v>652</v>
      </c>
      <c r="BY40" s="306" t="s">
        <v>697</v>
      </c>
      <c r="BZ40" s="301" t="s">
        <v>652</v>
      </c>
      <c r="CA40" s="301" t="s">
        <v>698</v>
      </c>
      <c r="CB40" s="301" t="s">
        <v>518</v>
      </c>
      <c r="CC40" s="301" t="s">
        <v>518</v>
      </c>
      <c r="CD40" s="301" t="s">
        <v>518</v>
      </c>
      <c r="CE40" s="301" t="s">
        <v>543</v>
      </c>
      <c r="CF40" s="301" t="s">
        <v>544</v>
      </c>
      <c r="CG40" s="301" t="s">
        <v>544</v>
      </c>
      <c r="CH40" s="301" t="s">
        <v>544</v>
      </c>
      <c r="CI40" s="301" t="s">
        <v>543</v>
      </c>
      <c r="CJ40" s="301">
        <v>1051</v>
      </c>
      <c r="CK40" s="301">
        <v>1051</v>
      </c>
      <c r="CL40" s="301" t="s">
        <v>538</v>
      </c>
      <c r="CM40" s="301">
        <v>44090000</v>
      </c>
      <c r="CN40" s="303">
        <v>44090000</v>
      </c>
      <c r="CO40" s="301" t="s">
        <v>538</v>
      </c>
      <c r="CP40" s="301">
        <v>1036</v>
      </c>
      <c r="CQ40" s="301">
        <v>1036</v>
      </c>
      <c r="CR40" s="301" t="s">
        <v>538</v>
      </c>
      <c r="CS40" s="301">
        <v>44090000</v>
      </c>
      <c r="CT40" s="303">
        <v>44090000</v>
      </c>
      <c r="CU40" s="301" t="s">
        <v>545</v>
      </c>
      <c r="CV40" s="301" t="s">
        <v>538</v>
      </c>
      <c r="CW40" s="303">
        <v>4409000</v>
      </c>
      <c r="CX40" s="301" t="s">
        <v>546</v>
      </c>
      <c r="CY40" s="301">
        <v>2784</v>
      </c>
      <c r="CZ40" s="301">
        <v>2784</v>
      </c>
      <c r="DA40" s="301" t="s">
        <v>547</v>
      </c>
      <c r="DB40" s="303">
        <f>+Tabla2[[#This Row],[VALOR TOTAL ESTIMADO VIGENCIA ACTUAL]]-Tabla2[[#This Row],[Valor CDP BD]]</f>
        <v>0</v>
      </c>
      <c r="DC40" s="303">
        <f>+Tabla2[[#This Row],[Valor CDP BD]]-Tabla2[[#This Row],[Valor RP BD]]</f>
        <v>0</v>
      </c>
    </row>
    <row r="41" spans="1:107" ht="16.149999999999999" hidden="1" customHeight="1" x14ac:dyDescent="0.25">
      <c r="A41" s="301" t="s">
        <v>734</v>
      </c>
      <c r="B41" s="301" t="s">
        <v>735</v>
      </c>
      <c r="C41" s="301">
        <v>7710</v>
      </c>
      <c r="D41" s="301" t="s">
        <v>734</v>
      </c>
      <c r="E41" s="301">
        <v>402022</v>
      </c>
      <c r="F41" s="301">
        <v>7710</v>
      </c>
      <c r="G41" s="301">
        <v>16439</v>
      </c>
      <c r="H41" s="301">
        <v>2784</v>
      </c>
      <c r="I41" s="301" t="s">
        <v>511</v>
      </c>
      <c r="J41" s="301" t="s">
        <v>512</v>
      </c>
      <c r="K41" s="301" t="s">
        <v>513</v>
      </c>
      <c r="L41" s="301" t="s">
        <v>514</v>
      </c>
      <c r="M41" s="301" t="s">
        <v>515</v>
      </c>
      <c r="N41" s="301" t="s">
        <v>516</v>
      </c>
      <c r="O41" s="301" t="s">
        <v>517</v>
      </c>
      <c r="P41" s="301" t="s">
        <v>325</v>
      </c>
      <c r="Q41" s="301" t="s">
        <v>328</v>
      </c>
      <c r="R41" s="301" t="s">
        <v>518</v>
      </c>
      <c r="S41" s="301" t="s">
        <v>519</v>
      </c>
      <c r="T41" s="301" t="s">
        <v>520</v>
      </c>
      <c r="U41" s="301">
        <v>0</v>
      </c>
      <c r="V41" s="301" t="s">
        <v>649</v>
      </c>
      <c r="W41" s="301" t="s">
        <v>522</v>
      </c>
      <c r="X41" s="301" t="s">
        <v>523</v>
      </c>
      <c r="Y41" s="301">
        <v>0</v>
      </c>
      <c r="Z41" s="301" t="s">
        <v>524</v>
      </c>
      <c r="AA41" s="301" t="s">
        <v>525</v>
      </c>
      <c r="AB41" s="302">
        <v>1</v>
      </c>
      <c r="AC41" s="302">
        <v>1</v>
      </c>
      <c r="AD41" s="302">
        <v>10</v>
      </c>
      <c r="AE41" s="301">
        <v>1</v>
      </c>
      <c r="AF41" s="301">
        <v>11</v>
      </c>
      <c r="AG41" s="303">
        <v>44090000</v>
      </c>
      <c r="AH41" s="301">
        <v>0</v>
      </c>
      <c r="AI41" s="301">
        <v>0</v>
      </c>
      <c r="AJ41" s="301">
        <v>0</v>
      </c>
      <c r="AK41" s="301" t="s">
        <v>526</v>
      </c>
      <c r="AL41" s="301" t="s">
        <v>527</v>
      </c>
      <c r="AM41" s="301">
        <v>0</v>
      </c>
      <c r="AN41" s="301">
        <v>0</v>
      </c>
      <c r="AO41" s="301" t="s">
        <v>257</v>
      </c>
      <c r="AP41" s="301" t="s">
        <v>736</v>
      </c>
      <c r="AQ41" s="301">
        <v>20221377</v>
      </c>
      <c r="AR41" s="301">
        <v>1491</v>
      </c>
      <c r="AS41" s="301">
        <v>44585</v>
      </c>
      <c r="AT41" s="301">
        <v>44090000</v>
      </c>
      <c r="AU41" s="301">
        <v>1549</v>
      </c>
      <c r="AV41" s="301">
        <v>44589</v>
      </c>
      <c r="AW41" s="301">
        <v>44090000</v>
      </c>
      <c r="AX41" s="301">
        <v>0</v>
      </c>
      <c r="AY41" s="301">
        <v>4409000</v>
      </c>
      <c r="AZ41" s="301" t="s">
        <v>529</v>
      </c>
      <c r="BA41" s="301" t="s">
        <v>530</v>
      </c>
      <c r="BB41" s="301" t="s">
        <v>531</v>
      </c>
      <c r="BC41" s="301">
        <v>3778917</v>
      </c>
      <c r="BD41" s="301" t="s">
        <v>532</v>
      </c>
      <c r="BE41" s="301" t="s">
        <v>533</v>
      </c>
      <c r="BF41" s="301" t="s">
        <v>534</v>
      </c>
      <c r="BG41" s="301" t="s">
        <v>534</v>
      </c>
      <c r="BH41" s="301" t="s">
        <v>534</v>
      </c>
      <c r="BI41" s="301" t="s">
        <v>535</v>
      </c>
      <c r="BJ41" s="301" t="s">
        <v>536</v>
      </c>
      <c r="BK41" s="301">
        <v>4954580000</v>
      </c>
      <c r="BL41" s="301" t="s">
        <v>537</v>
      </c>
      <c r="BM41" s="301">
        <v>16439</v>
      </c>
      <c r="BN41" s="301">
        <v>0</v>
      </c>
      <c r="BO41" s="301" t="s">
        <v>328</v>
      </c>
      <c r="BP41" s="301" t="s">
        <v>328</v>
      </c>
      <c r="BQ41" s="301" t="s">
        <v>538</v>
      </c>
      <c r="BR41" s="301">
        <v>20221377</v>
      </c>
      <c r="BS41" s="301" t="s">
        <v>737</v>
      </c>
      <c r="BT41" s="301" t="s">
        <v>538</v>
      </c>
      <c r="BU41" s="301" t="s">
        <v>738</v>
      </c>
      <c r="BV41" s="301" t="s">
        <v>738</v>
      </c>
      <c r="BW41" s="301" t="s">
        <v>538</v>
      </c>
      <c r="BX41" s="301" t="s">
        <v>652</v>
      </c>
      <c r="BY41" s="306" t="s">
        <v>697</v>
      </c>
      <c r="BZ41" s="301" t="s">
        <v>652</v>
      </c>
      <c r="CA41" s="301" t="s">
        <v>698</v>
      </c>
      <c r="CB41" s="301" t="s">
        <v>518</v>
      </c>
      <c r="CC41" s="301" t="s">
        <v>518</v>
      </c>
      <c r="CD41" s="301" t="s">
        <v>518</v>
      </c>
      <c r="CE41" s="301" t="s">
        <v>543</v>
      </c>
      <c r="CF41" s="301" t="s">
        <v>544</v>
      </c>
      <c r="CG41" s="301" t="s">
        <v>544</v>
      </c>
      <c r="CH41" s="301" t="s">
        <v>544</v>
      </c>
      <c r="CI41" s="301" t="s">
        <v>543</v>
      </c>
      <c r="CJ41" s="301">
        <v>1491</v>
      </c>
      <c r="CK41" s="301">
        <v>1491</v>
      </c>
      <c r="CL41" s="301" t="s">
        <v>538</v>
      </c>
      <c r="CM41" s="301">
        <v>44090000</v>
      </c>
      <c r="CN41" s="303">
        <v>44090000</v>
      </c>
      <c r="CO41" s="301" t="s">
        <v>538</v>
      </c>
      <c r="CP41" s="301">
        <v>1549</v>
      </c>
      <c r="CQ41" s="301">
        <v>1549</v>
      </c>
      <c r="CR41" s="301" t="s">
        <v>538</v>
      </c>
      <c r="CS41" s="301">
        <v>44090000</v>
      </c>
      <c r="CT41" s="303">
        <v>44090000</v>
      </c>
      <c r="CU41" s="301" t="s">
        <v>545</v>
      </c>
      <c r="CV41" s="301" t="s">
        <v>538</v>
      </c>
      <c r="CW41" s="303">
        <v>4409000</v>
      </c>
      <c r="CX41" s="301" t="s">
        <v>546</v>
      </c>
      <c r="CY41" s="301">
        <v>2784</v>
      </c>
      <c r="CZ41" s="301">
        <v>2784</v>
      </c>
      <c r="DA41" s="301" t="s">
        <v>547</v>
      </c>
      <c r="DB41" s="303">
        <f>+Tabla2[[#This Row],[VALOR TOTAL ESTIMADO VIGENCIA ACTUAL]]-Tabla2[[#This Row],[Valor CDP BD]]</f>
        <v>0</v>
      </c>
      <c r="DC41" s="303">
        <f>+Tabla2[[#This Row],[Valor CDP BD]]-Tabla2[[#This Row],[Valor RP BD]]</f>
        <v>0</v>
      </c>
    </row>
    <row r="42" spans="1:107" ht="16.149999999999999" hidden="1" customHeight="1" x14ac:dyDescent="0.25">
      <c r="A42" s="301" t="s">
        <v>739</v>
      </c>
      <c r="B42" s="301" t="s">
        <v>740</v>
      </c>
      <c r="C42" s="301">
        <v>7710</v>
      </c>
      <c r="D42" s="301" t="s">
        <v>739</v>
      </c>
      <c r="E42" s="301">
        <v>412022</v>
      </c>
      <c r="F42" s="301">
        <v>7710</v>
      </c>
      <c r="G42" s="301">
        <v>16443</v>
      </c>
      <c r="H42" s="301">
        <v>2784</v>
      </c>
      <c r="I42" s="301" t="s">
        <v>511</v>
      </c>
      <c r="J42" s="301" t="s">
        <v>512</v>
      </c>
      <c r="K42" s="301" t="s">
        <v>513</v>
      </c>
      <c r="L42" s="301" t="s">
        <v>514</v>
      </c>
      <c r="M42" s="301" t="s">
        <v>515</v>
      </c>
      <c r="N42" s="301" t="s">
        <v>516</v>
      </c>
      <c r="O42" s="301" t="s">
        <v>517</v>
      </c>
      <c r="P42" s="301" t="s">
        <v>325</v>
      </c>
      <c r="Q42" s="301" t="s">
        <v>328</v>
      </c>
      <c r="R42" s="301" t="s">
        <v>518</v>
      </c>
      <c r="S42" s="301" t="s">
        <v>519</v>
      </c>
      <c r="T42" s="301" t="s">
        <v>520</v>
      </c>
      <c r="U42" s="301">
        <v>0</v>
      </c>
      <c r="V42" s="301" t="s">
        <v>649</v>
      </c>
      <c r="W42" s="301" t="s">
        <v>522</v>
      </c>
      <c r="X42" s="301" t="s">
        <v>523</v>
      </c>
      <c r="Y42" s="301">
        <v>0</v>
      </c>
      <c r="Z42" s="301" t="s">
        <v>524</v>
      </c>
      <c r="AA42" s="301" t="s">
        <v>525</v>
      </c>
      <c r="AB42" s="302">
        <v>1</v>
      </c>
      <c r="AC42" s="302">
        <v>1</v>
      </c>
      <c r="AD42" s="302">
        <v>10</v>
      </c>
      <c r="AE42" s="301">
        <v>1</v>
      </c>
      <c r="AF42" s="301">
        <v>11</v>
      </c>
      <c r="AG42" s="303">
        <v>44090000</v>
      </c>
      <c r="AH42" s="301">
        <v>0</v>
      </c>
      <c r="AI42" s="301">
        <v>0</v>
      </c>
      <c r="AJ42" s="301">
        <v>0</v>
      </c>
      <c r="AK42" s="301" t="s">
        <v>526</v>
      </c>
      <c r="AL42" s="301" t="s">
        <v>527</v>
      </c>
      <c r="AM42" s="301">
        <v>0</v>
      </c>
      <c r="AN42" s="301">
        <v>0</v>
      </c>
      <c r="AO42" s="301" t="s">
        <v>257</v>
      </c>
      <c r="AP42" s="301" t="s">
        <v>741</v>
      </c>
      <c r="AQ42" s="301">
        <v>20220614</v>
      </c>
      <c r="AR42" s="301">
        <v>638</v>
      </c>
      <c r="AS42" s="301">
        <v>44578</v>
      </c>
      <c r="AT42" s="301">
        <v>44090000</v>
      </c>
      <c r="AU42" s="301">
        <v>554</v>
      </c>
      <c r="AV42" s="301">
        <v>44582</v>
      </c>
      <c r="AW42" s="301">
        <v>44090000</v>
      </c>
      <c r="AX42" s="301">
        <v>0</v>
      </c>
      <c r="AY42" s="301">
        <v>4409000</v>
      </c>
      <c r="AZ42" s="301" t="s">
        <v>529</v>
      </c>
      <c r="BA42" s="301" t="s">
        <v>530</v>
      </c>
      <c r="BB42" s="301" t="s">
        <v>531</v>
      </c>
      <c r="BC42" s="301">
        <v>3778917</v>
      </c>
      <c r="BD42" s="301" t="s">
        <v>532</v>
      </c>
      <c r="BE42" s="301" t="s">
        <v>533</v>
      </c>
      <c r="BF42" s="301" t="s">
        <v>534</v>
      </c>
      <c r="BG42" s="301" t="s">
        <v>534</v>
      </c>
      <c r="BH42" s="301" t="s">
        <v>534</v>
      </c>
      <c r="BI42" s="301" t="s">
        <v>535</v>
      </c>
      <c r="BJ42" s="301" t="s">
        <v>536</v>
      </c>
      <c r="BK42" s="301">
        <v>4954580000</v>
      </c>
      <c r="BL42" s="301" t="s">
        <v>537</v>
      </c>
      <c r="BM42" s="301">
        <v>16443</v>
      </c>
      <c r="BN42" s="301">
        <v>0</v>
      </c>
      <c r="BO42" s="301" t="s">
        <v>328</v>
      </c>
      <c r="BP42" s="301" t="s">
        <v>328</v>
      </c>
      <c r="BQ42" s="301" t="s">
        <v>538</v>
      </c>
      <c r="BR42" s="301">
        <v>20220614</v>
      </c>
      <c r="BS42" s="301" t="s">
        <v>742</v>
      </c>
      <c r="BT42" s="301" t="s">
        <v>538</v>
      </c>
      <c r="BU42" s="301" t="s">
        <v>743</v>
      </c>
      <c r="BV42" s="301" t="s">
        <v>743</v>
      </c>
      <c r="BW42" s="301" t="s">
        <v>538</v>
      </c>
      <c r="BX42" s="301" t="s">
        <v>652</v>
      </c>
      <c r="BY42" s="306" t="s">
        <v>697</v>
      </c>
      <c r="BZ42" s="301" t="s">
        <v>652</v>
      </c>
      <c r="CA42" s="301" t="s">
        <v>698</v>
      </c>
      <c r="CB42" s="301" t="s">
        <v>518</v>
      </c>
      <c r="CC42" s="301" t="s">
        <v>518</v>
      </c>
      <c r="CD42" s="301" t="s">
        <v>518</v>
      </c>
      <c r="CE42" s="301" t="s">
        <v>543</v>
      </c>
      <c r="CF42" s="301" t="s">
        <v>544</v>
      </c>
      <c r="CG42" s="301" t="s">
        <v>544</v>
      </c>
      <c r="CH42" s="301" t="s">
        <v>544</v>
      </c>
      <c r="CI42" s="301" t="s">
        <v>543</v>
      </c>
      <c r="CJ42" s="301">
        <v>638</v>
      </c>
      <c r="CK42" s="301">
        <v>638</v>
      </c>
      <c r="CL42" s="301" t="s">
        <v>538</v>
      </c>
      <c r="CM42" s="301">
        <v>44090000</v>
      </c>
      <c r="CN42" s="303">
        <v>44090000</v>
      </c>
      <c r="CO42" s="301" t="s">
        <v>538</v>
      </c>
      <c r="CP42" s="301">
        <v>554</v>
      </c>
      <c r="CQ42" s="301">
        <v>554</v>
      </c>
      <c r="CR42" s="301" t="s">
        <v>538</v>
      </c>
      <c r="CS42" s="301">
        <v>44090000</v>
      </c>
      <c r="CT42" s="303">
        <v>44090000</v>
      </c>
      <c r="CU42" s="301" t="s">
        <v>545</v>
      </c>
      <c r="CV42" s="301" t="s">
        <v>538</v>
      </c>
      <c r="CW42" s="303">
        <v>0</v>
      </c>
      <c r="CX42" s="301" t="s">
        <v>546</v>
      </c>
      <c r="CY42" s="301">
        <v>2784</v>
      </c>
      <c r="CZ42" s="301">
        <v>2784</v>
      </c>
      <c r="DA42" s="301" t="s">
        <v>547</v>
      </c>
      <c r="DB42" s="303">
        <f>+Tabla2[[#This Row],[VALOR TOTAL ESTIMADO VIGENCIA ACTUAL]]-Tabla2[[#This Row],[Valor CDP BD]]</f>
        <v>0</v>
      </c>
      <c r="DC42" s="303">
        <f>+Tabla2[[#This Row],[Valor CDP BD]]-Tabla2[[#This Row],[Valor RP BD]]</f>
        <v>0</v>
      </c>
    </row>
    <row r="43" spans="1:107" ht="16.149999999999999" hidden="1" customHeight="1" x14ac:dyDescent="0.25">
      <c r="A43" s="301" t="s">
        <v>744</v>
      </c>
      <c r="B43" s="301" t="s">
        <v>745</v>
      </c>
      <c r="C43" s="301">
        <v>7710</v>
      </c>
      <c r="D43" s="301" t="s">
        <v>744</v>
      </c>
      <c r="E43" s="301">
        <v>422022</v>
      </c>
      <c r="F43" s="301">
        <v>7710</v>
      </c>
      <c r="G43" s="301">
        <v>16451</v>
      </c>
      <c r="H43" s="301">
        <v>2784</v>
      </c>
      <c r="I43" s="301" t="s">
        <v>511</v>
      </c>
      <c r="J43" s="301" t="s">
        <v>512</v>
      </c>
      <c r="K43" s="301" t="s">
        <v>513</v>
      </c>
      <c r="L43" s="301" t="s">
        <v>514</v>
      </c>
      <c r="M43" s="301" t="s">
        <v>515</v>
      </c>
      <c r="N43" s="301" t="s">
        <v>516</v>
      </c>
      <c r="O43" s="301" t="s">
        <v>517</v>
      </c>
      <c r="P43" s="301" t="s">
        <v>325</v>
      </c>
      <c r="Q43" s="301" t="s">
        <v>328</v>
      </c>
      <c r="R43" s="301" t="s">
        <v>518</v>
      </c>
      <c r="S43" s="301" t="s">
        <v>519</v>
      </c>
      <c r="T43" s="301" t="s">
        <v>520</v>
      </c>
      <c r="U43" s="301">
        <v>0</v>
      </c>
      <c r="V43" s="301" t="s">
        <v>649</v>
      </c>
      <c r="W43" s="301" t="s">
        <v>522</v>
      </c>
      <c r="X43" s="301" t="s">
        <v>523</v>
      </c>
      <c r="Y43" s="301">
        <v>0</v>
      </c>
      <c r="Z43" s="301" t="s">
        <v>524</v>
      </c>
      <c r="AA43" s="301" t="s">
        <v>525</v>
      </c>
      <c r="AB43" s="302">
        <v>1</v>
      </c>
      <c r="AC43" s="302">
        <v>1</v>
      </c>
      <c r="AD43" s="302">
        <v>10</v>
      </c>
      <c r="AE43" s="301">
        <v>1</v>
      </c>
      <c r="AF43" s="301">
        <v>11</v>
      </c>
      <c r="AG43" s="303">
        <v>44090000</v>
      </c>
      <c r="AH43" s="301">
        <v>0</v>
      </c>
      <c r="AI43" s="301">
        <v>0</v>
      </c>
      <c r="AJ43" s="301">
        <v>0</v>
      </c>
      <c r="AK43" s="301" t="s">
        <v>526</v>
      </c>
      <c r="AL43" s="301" t="s">
        <v>527</v>
      </c>
      <c r="AM43" s="301">
        <v>0</v>
      </c>
      <c r="AN43" s="301">
        <v>0</v>
      </c>
      <c r="AO43" s="301" t="s">
        <v>257</v>
      </c>
      <c r="AP43" s="301" t="s">
        <v>746</v>
      </c>
      <c r="AQ43" s="301">
        <v>20221289</v>
      </c>
      <c r="AR43" s="301">
        <v>1539</v>
      </c>
      <c r="AS43" s="301">
        <v>44585</v>
      </c>
      <c r="AT43" s="301">
        <v>44090000</v>
      </c>
      <c r="AU43" s="301">
        <v>962</v>
      </c>
      <c r="AV43" s="301">
        <v>44587</v>
      </c>
      <c r="AW43" s="301">
        <v>44090000</v>
      </c>
      <c r="AX43" s="301">
        <v>0</v>
      </c>
      <c r="AY43" s="301">
        <v>4409000</v>
      </c>
      <c r="AZ43" s="301" t="s">
        <v>529</v>
      </c>
      <c r="BA43" s="301" t="s">
        <v>530</v>
      </c>
      <c r="BB43" s="301" t="s">
        <v>531</v>
      </c>
      <c r="BC43" s="301">
        <v>3778917</v>
      </c>
      <c r="BD43" s="301" t="s">
        <v>532</v>
      </c>
      <c r="BE43" s="301" t="s">
        <v>533</v>
      </c>
      <c r="BF43" s="301" t="s">
        <v>534</v>
      </c>
      <c r="BG43" s="301" t="s">
        <v>534</v>
      </c>
      <c r="BH43" s="301" t="s">
        <v>534</v>
      </c>
      <c r="BI43" s="301" t="s">
        <v>535</v>
      </c>
      <c r="BJ43" s="301" t="s">
        <v>536</v>
      </c>
      <c r="BK43" s="301">
        <v>4954580000</v>
      </c>
      <c r="BL43" s="301" t="s">
        <v>537</v>
      </c>
      <c r="BM43" s="301">
        <v>16451</v>
      </c>
      <c r="BN43" s="301">
        <v>0</v>
      </c>
      <c r="BO43" s="301" t="s">
        <v>328</v>
      </c>
      <c r="BP43" s="301" t="s">
        <v>328</v>
      </c>
      <c r="BQ43" s="301" t="s">
        <v>538</v>
      </c>
      <c r="BR43" s="301">
        <v>20221289</v>
      </c>
      <c r="BS43" s="301" t="s">
        <v>747</v>
      </c>
      <c r="BT43" s="301" t="s">
        <v>610</v>
      </c>
      <c r="BU43" s="301" t="s">
        <v>748</v>
      </c>
      <c r="BV43" s="301" t="s">
        <v>748</v>
      </c>
      <c r="BW43" s="301" t="s">
        <v>538</v>
      </c>
      <c r="BX43" s="301" t="s">
        <v>652</v>
      </c>
      <c r="BY43" s="306" t="s">
        <v>697</v>
      </c>
      <c r="BZ43" s="301" t="s">
        <v>652</v>
      </c>
      <c r="CA43" s="301" t="s">
        <v>698</v>
      </c>
      <c r="CB43" s="301" t="s">
        <v>518</v>
      </c>
      <c r="CC43" s="301" t="s">
        <v>518</v>
      </c>
      <c r="CD43" s="301" t="s">
        <v>518</v>
      </c>
      <c r="CE43" s="301" t="s">
        <v>543</v>
      </c>
      <c r="CF43" s="301" t="s">
        <v>544</v>
      </c>
      <c r="CG43" s="301" t="s">
        <v>544</v>
      </c>
      <c r="CH43" s="301" t="s">
        <v>544</v>
      </c>
      <c r="CI43" s="301" t="s">
        <v>543</v>
      </c>
      <c r="CJ43" s="301">
        <v>1539</v>
      </c>
      <c r="CK43" s="301">
        <v>1539</v>
      </c>
      <c r="CL43" s="301" t="s">
        <v>538</v>
      </c>
      <c r="CM43" s="301">
        <v>44090000</v>
      </c>
      <c r="CN43" s="303">
        <v>44090000</v>
      </c>
      <c r="CO43" s="301" t="s">
        <v>538</v>
      </c>
      <c r="CP43" s="301">
        <v>962</v>
      </c>
      <c r="CQ43" s="301">
        <v>962</v>
      </c>
      <c r="CR43" s="301" t="s">
        <v>538</v>
      </c>
      <c r="CS43" s="301">
        <v>44090000</v>
      </c>
      <c r="CT43" s="303">
        <v>44090000</v>
      </c>
      <c r="CU43" s="301" t="s">
        <v>545</v>
      </c>
      <c r="CV43" s="301" t="s">
        <v>538</v>
      </c>
      <c r="CW43" s="303">
        <v>4409000</v>
      </c>
      <c r="CX43" s="301" t="s">
        <v>546</v>
      </c>
      <c r="CY43" s="301">
        <v>2784</v>
      </c>
      <c r="CZ43" s="301">
        <v>2784</v>
      </c>
      <c r="DA43" s="301" t="s">
        <v>547</v>
      </c>
      <c r="DB43" s="303">
        <f>+Tabla2[[#This Row],[VALOR TOTAL ESTIMADO VIGENCIA ACTUAL]]-Tabla2[[#This Row],[Valor CDP BD]]</f>
        <v>0</v>
      </c>
      <c r="DC43" s="303">
        <f>+Tabla2[[#This Row],[Valor CDP BD]]-Tabla2[[#This Row],[Valor RP BD]]</f>
        <v>0</v>
      </c>
    </row>
    <row r="44" spans="1:107" ht="16.149999999999999" hidden="1" customHeight="1" x14ac:dyDescent="0.25">
      <c r="A44" s="301" t="s">
        <v>749</v>
      </c>
      <c r="B44" s="301" t="s">
        <v>750</v>
      </c>
      <c r="C44" s="301">
        <v>7710</v>
      </c>
      <c r="D44" s="301" t="s">
        <v>749</v>
      </c>
      <c r="E44" s="301">
        <v>432022</v>
      </c>
      <c r="F44" s="301">
        <v>7710</v>
      </c>
      <c r="G44" s="301">
        <v>16457</v>
      </c>
      <c r="H44" s="301">
        <v>2784</v>
      </c>
      <c r="I44" s="301" t="s">
        <v>511</v>
      </c>
      <c r="J44" s="301" t="s">
        <v>512</v>
      </c>
      <c r="K44" s="301" t="s">
        <v>513</v>
      </c>
      <c r="L44" s="301" t="s">
        <v>514</v>
      </c>
      <c r="M44" s="301" t="s">
        <v>515</v>
      </c>
      <c r="N44" s="301" t="s">
        <v>516</v>
      </c>
      <c r="O44" s="301" t="s">
        <v>517</v>
      </c>
      <c r="P44" s="301" t="s">
        <v>325</v>
      </c>
      <c r="Q44" s="301" t="s">
        <v>328</v>
      </c>
      <c r="R44" s="301" t="s">
        <v>518</v>
      </c>
      <c r="S44" s="301" t="s">
        <v>519</v>
      </c>
      <c r="T44" s="301" t="s">
        <v>520</v>
      </c>
      <c r="U44" s="301">
        <v>0</v>
      </c>
      <c r="V44" s="301" t="s">
        <v>649</v>
      </c>
      <c r="W44" s="301" t="s">
        <v>522</v>
      </c>
      <c r="X44" s="301" t="s">
        <v>523</v>
      </c>
      <c r="Y44" s="301">
        <v>0</v>
      </c>
      <c r="Z44" s="301" t="s">
        <v>524</v>
      </c>
      <c r="AA44" s="301" t="s">
        <v>525</v>
      </c>
      <c r="AB44" s="302">
        <v>1</v>
      </c>
      <c r="AC44" s="302">
        <v>1</v>
      </c>
      <c r="AD44" s="302">
        <v>10</v>
      </c>
      <c r="AE44" s="301">
        <v>1</v>
      </c>
      <c r="AF44" s="301">
        <v>11</v>
      </c>
      <c r="AG44" s="303">
        <v>44090000</v>
      </c>
      <c r="AH44" s="301">
        <v>0</v>
      </c>
      <c r="AI44" s="301">
        <v>0</v>
      </c>
      <c r="AJ44" s="301">
        <v>0</v>
      </c>
      <c r="AK44" s="301" t="s">
        <v>526</v>
      </c>
      <c r="AL44" s="301" t="s">
        <v>527</v>
      </c>
      <c r="AM44" s="301">
        <v>0</v>
      </c>
      <c r="AN44" s="301">
        <v>0</v>
      </c>
      <c r="AO44" s="301" t="s">
        <v>257</v>
      </c>
      <c r="AP44" s="301" t="s">
        <v>751</v>
      </c>
      <c r="AQ44" s="301">
        <v>20220177</v>
      </c>
      <c r="AR44" s="301">
        <v>338</v>
      </c>
      <c r="AS44" s="301">
        <v>44573</v>
      </c>
      <c r="AT44" s="301">
        <v>44090000</v>
      </c>
      <c r="AU44" s="301">
        <v>140</v>
      </c>
      <c r="AV44" s="301">
        <v>44574</v>
      </c>
      <c r="AW44" s="301">
        <v>44090000</v>
      </c>
      <c r="AX44" s="301">
        <v>0</v>
      </c>
      <c r="AY44" s="301">
        <v>4409000</v>
      </c>
      <c r="AZ44" s="301" t="s">
        <v>529</v>
      </c>
      <c r="BA44" s="301" t="s">
        <v>530</v>
      </c>
      <c r="BB44" s="301" t="s">
        <v>531</v>
      </c>
      <c r="BC44" s="301">
        <v>3778917</v>
      </c>
      <c r="BD44" s="301" t="s">
        <v>532</v>
      </c>
      <c r="BE44" s="301" t="s">
        <v>533</v>
      </c>
      <c r="BF44" s="301" t="s">
        <v>534</v>
      </c>
      <c r="BG44" s="301" t="s">
        <v>534</v>
      </c>
      <c r="BH44" s="301" t="s">
        <v>534</v>
      </c>
      <c r="BI44" s="301" t="s">
        <v>535</v>
      </c>
      <c r="BJ44" s="301" t="s">
        <v>536</v>
      </c>
      <c r="BK44" s="301">
        <v>4954580000</v>
      </c>
      <c r="BL44" s="301" t="s">
        <v>537</v>
      </c>
      <c r="BM44" s="301">
        <v>16457</v>
      </c>
      <c r="BN44" s="301">
        <v>0</v>
      </c>
      <c r="BO44" s="301" t="s">
        <v>328</v>
      </c>
      <c r="BP44" s="301" t="s">
        <v>328</v>
      </c>
      <c r="BQ44" s="301" t="s">
        <v>538</v>
      </c>
      <c r="BR44" s="301">
        <v>20220177</v>
      </c>
      <c r="BS44" s="301" t="s">
        <v>752</v>
      </c>
      <c r="BT44" s="301" t="s">
        <v>538</v>
      </c>
      <c r="BU44" s="301" t="s">
        <v>751</v>
      </c>
      <c r="BV44" s="301" t="s">
        <v>751</v>
      </c>
      <c r="BW44" s="301" t="s">
        <v>538</v>
      </c>
      <c r="BX44" s="301" t="s">
        <v>652</v>
      </c>
      <c r="BY44" s="306" t="s">
        <v>697</v>
      </c>
      <c r="BZ44" s="301" t="s">
        <v>652</v>
      </c>
      <c r="CA44" s="301" t="s">
        <v>698</v>
      </c>
      <c r="CB44" s="301" t="s">
        <v>518</v>
      </c>
      <c r="CC44" s="301" t="s">
        <v>518</v>
      </c>
      <c r="CD44" s="301" t="s">
        <v>518</v>
      </c>
      <c r="CE44" s="301" t="s">
        <v>543</v>
      </c>
      <c r="CF44" s="301" t="s">
        <v>544</v>
      </c>
      <c r="CG44" s="301" t="s">
        <v>544</v>
      </c>
      <c r="CH44" s="301" t="s">
        <v>544</v>
      </c>
      <c r="CI44" s="301" t="s">
        <v>543</v>
      </c>
      <c r="CJ44" s="301">
        <v>338</v>
      </c>
      <c r="CK44" s="301">
        <v>338</v>
      </c>
      <c r="CL44" s="301" t="s">
        <v>538</v>
      </c>
      <c r="CM44" s="301">
        <v>44090000</v>
      </c>
      <c r="CN44" s="303">
        <v>44090000</v>
      </c>
      <c r="CO44" s="301" t="s">
        <v>538</v>
      </c>
      <c r="CP44" s="301">
        <v>140</v>
      </c>
      <c r="CQ44" s="301">
        <v>140</v>
      </c>
      <c r="CR44" s="301" t="s">
        <v>538</v>
      </c>
      <c r="CS44" s="301">
        <v>44090000</v>
      </c>
      <c r="CT44" s="303">
        <v>44090000</v>
      </c>
      <c r="CU44" s="301" t="s">
        <v>545</v>
      </c>
      <c r="CV44" s="301" t="s">
        <v>538</v>
      </c>
      <c r="CW44" s="303">
        <v>7054400</v>
      </c>
      <c r="CX44" s="301" t="s">
        <v>546</v>
      </c>
      <c r="CY44" s="301">
        <v>2784</v>
      </c>
      <c r="CZ44" s="301">
        <v>2784</v>
      </c>
      <c r="DA44" s="301" t="s">
        <v>547</v>
      </c>
      <c r="DB44" s="303">
        <f>+Tabla2[[#This Row],[VALOR TOTAL ESTIMADO VIGENCIA ACTUAL]]-Tabla2[[#This Row],[Valor CDP BD]]</f>
        <v>0</v>
      </c>
      <c r="DC44" s="303">
        <f>+Tabla2[[#This Row],[Valor CDP BD]]-Tabla2[[#This Row],[Valor RP BD]]</f>
        <v>0</v>
      </c>
    </row>
    <row r="45" spans="1:107" ht="16.149999999999999" hidden="1" customHeight="1" x14ac:dyDescent="0.25">
      <c r="A45" s="301" t="s">
        <v>753</v>
      </c>
      <c r="B45" s="301" t="s">
        <v>754</v>
      </c>
      <c r="C45" s="301">
        <v>7710</v>
      </c>
      <c r="D45" s="301" t="s">
        <v>753</v>
      </c>
      <c r="E45" s="301">
        <v>442022</v>
      </c>
      <c r="F45" s="301">
        <v>7710</v>
      </c>
      <c r="G45" s="301">
        <v>16464</v>
      </c>
      <c r="H45" s="301">
        <v>2784</v>
      </c>
      <c r="I45" s="301" t="s">
        <v>511</v>
      </c>
      <c r="J45" s="301" t="s">
        <v>512</v>
      </c>
      <c r="K45" s="301" t="s">
        <v>513</v>
      </c>
      <c r="L45" s="301" t="s">
        <v>514</v>
      </c>
      <c r="M45" s="301" t="s">
        <v>515</v>
      </c>
      <c r="N45" s="301" t="s">
        <v>516</v>
      </c>
      <c r="O45" s="301" t="s">
        <v>517</v>
      </c>
      <c r="P45" s="301" t="s">
        <v>325</v>
      </c>
      <c r="Q45" s="301" t="s">
        <v>328</v>
      </c>
      <c r="R45" s="301" t="s">
        <v>518</v>
      </c>
      <c r="S45" s="301" t="s">
        <v>519</v>
      </c>
      <c r="T45" s="301" t="s">
        <v>520</v>
      </c>
      <c r="U45" s="301">
        <v>0</v>
      </c>
      <c r="V45" s="301" t="s">
        <v>649</v>
      </c>
      <c r="W45" s="301" t="s">
        <v>522</v>
      </c>
      <c r="X45" s="301" t="s">
        <v>523</v>
      </c>
      <c r="Y45" s="301">
        <v>0</v>
      </c>
      <c r="Z45" s="301" t="s">
        <v>524</v>
      </c>
      <c r="AA45" s="301" t="s">
        <v>525</v>
      </c>
      <c r="AB45" s="302">
        <v>1</v>
      </c>
      <c r="AC45" s="302">
        <v>1</v>
      </c>
      <c r="AD45" s="302">
        <v>10</v>
      </c>
      <c r="AE45" s="301">
        <v>1</v>
      </c>
      <c r="AF45" s="301">
        <v>11</v>
      </c>
      <c r="AG45" s="303">
        <v>44090000</v>
      </c>
      <c r="AH45" s="301">
        <v>0</v>
      </c>
      <c r="AI45" s="301">
        <v>0</v>
      </c>
      <c r="AJ45" s="301">
        <v>0</v>
      </c>
      <c r="AK45" s="301" t="s">
        <v>526</v>
      </c>
      <c r="AL45" s="301" t="s">
        <v>527</v>
      </c>
      <c r="AM45" s="301">
        <v>0</v>
      </c>
      <c r="AN45" s="301">
        <v>0</v>
      </c>
      <c r="AO45" s="301" t="s">
        <v>257</v>
      </c>
      <c r="AP45" s="301" t="s">
        <v>755</v>
      </c>
      <c r="AQ45" s="301">
        <v>20220484</v>
      </c>
      <c r="AR45" s="301">
        <v>580</v>
      </c>
      <c r="AS45" s="301">
        <v>44578</v>
      </c>
      <c r="AT45" s="301">
        <v>44090000</v>
      </c>
      <c r="AU45" s="301">
        <v>429</v>
      </c>
      <c r="AV45" s="301">
        <v>44581</v>
      </c>
      <c r="AW45" s="301">
        <v>44090000</v>
      </c>
      <c r="AX45" s="301">
        <v>0</v>
      </c>
      <c r="AY45" s="301">
        <v>4409000</v>
      </c>
      <c r="AZ45" s="301" t="s">
        <v>529</v>
      </c>
      <c r="BA45" s="301" t="s">
        <v>530</v>
      </c>
      <c r="BB45" s="301" t="s">
        <v>531</v>
      </c>
      <c r="BC45" s="301">
        <v>3778917</v>
      </c>
      <c r="BD45" s="301" t="s">
        <v>532</v>
      </c>
      <c r="BE45" s="301" t="s">
        <v>533</v>
      </c>
      <c r="BF45" s="301" t="s">
        <v>534</v>
      </c>
      <c r="BG45" s="301" t="s">
        <v>534</v>
      </c>
      <c r="BH45" s="301" t="s">
        <v>534</v>
      </c>
      <c r="BI45" s="301" t="s">
        <v>535</v>
      </c>
      <c r="BJ45" s="301" t="s">
        <v>536</v>
      </c>
      <c r="BK45" s="301">
        <v>4954580000</v>
      </c>
      <c r="BL45" s="301" t="s">
        <v>537</v>
      </c>
      <c r="BM45" s="301">
        <v>16464</v>
      </c>
      <c r="BN45" s="301">
        <v>0</v>
      </c>
      <c r="BO45" s="301" t="s">
        <v>328</v>
      </c>
      <c r="BP45" s="301" t="s">
        <v>328</v>
      </c>
      <c r="BQ45" s="301" t="s">
        <v>538</v>
      </c>
      <c r="BR45" s="301">
        <v>20220484</v>
      </c>
      <c r="BS45" s="301" t="s">
        <v>756</v>
      </c>
      <c r="BT45" s="301" t="s">
        <v>538</v>
      </c>
      <c r="BU45" s="301" t="s">
        <v>755</v>
      </c>
      <c r="BV45" s="301" t="s">
        <v>755</v>
      </c>
      <c r="BW45" s="301" t="s">
        <v>538</v>
      </c>
      <c r="BX45" s="301" t="s">
        <v>652</v>
      </c>
      <c r="BY45" s="306" t="s">
        <v>697</v>
      </c>
      <c r="BZ45" s="301" t="s">
        <v>653</v>
      </c>
      <c r="CA45" s="301" t="s">
        <v>610</v>
      </c>
      <c r="CB45" s="301" t="s">
        <v>518</v>
      </c>
      <c r="CC45" s="301" t="s">
        <v>518</v>
      </c>
      <c r="CD45" s="301" t="s">
        <v>518</v>
      </c>
      <c r="CE45" s="301" t="s">
        <v>543</v>
      </c>
      <c r="CF45" s="301" t="s">
        <v>544</v>
      </c>
      <c r="CG45" s="301" t="s">
        <v>544</v>
      </c>
      <c r="CH45" s="301" t="s">
        <v>544</v>
      </c>
      <c r="CI45" s="301" t="s">
        <v>543</v>
      </c>
      <c r="CJ45" s="301">
        <v>580</v>
      </c>
      <c r="CK45" s="301">
        <v>580</v>
      </c>
      <c r="CL45" s="301" t="s">
        <v>538</v>
      </c>
      <c r="CM45" s="301">
        <v>44090000</v>
      </c>
      <c r="CN45" s="303">
        <v>44090000</v>
      </c>
      <c r="CO45" s="301" t="s">
        <v>538</v>
      </c>
      <c r="CP45" s="301">
        <v>429</v>
      </c>
      <c r="CQ45" s="301">
        <v>429</v>
      </c>
      <c r="CR45" s="301" t="s">
        <v>538</v>
      </c>
      <c r="CS45" s="301">
        <v>44090000</v>
      </c>
      <c r="CT45" s="303">
        <v>44090000</v>
      </c>
      <c r="CU45" s="301" t="s">
        <v>545</v>
      </c>
      <c r="CV45" s="301" t="s">
        <v>538</v>
      </c>
      <c r="CW45" s="303">
        <v>0</v>
      </c>
      <c r="CX45" s="301" t="s">
        <v>546</v>
      </c>
      <c r="CY45" s="301">
        <v>2784</v>
      </c>
      <c r="CZ45" s="301">
        <v>2784</v>
      </c>
      <c r="DA45" s="301" t="s">
        <v>547</v>
      </c>
      <c r="DB45" s="303">
        <f>+Tabla2[[#This Row],[VALOR TOTAL ESTIMADO VIGENCIA ACTUAL]]-Tabla2[[#This Row],[Valor CDP BD]]</f>
        <v>0</v>
      </c>
      <c r="DC45" s="303">
        <f>+Tabla2[[#This Row],[Valor CDP BD]]-Tabla2[[#This Row],[Valor RP BD]]</f>
        <v>0</v>
      </c>
    </row>
    <row r="46" spans="1:107" ht="16.149999999999999" hidden="1" customHeight="1" x14ac:dyDescent="0.25">
      <c r="A46" s="301" t="s">
        <v>757</v>
      </c>
      <c r="B46" s="301" t="s">
        <v>758</v>
      </c>
      <c r="C46" s="301">
        <v>7710</v>
      </c>
      <c r="D46" s="301" t="s">
        <v>757</v>
      </c>
      <c r="E46" s="301">
        <v>452022</v>
      </c>
      <c r="F46" s="301">
        <v>7710</v>
      </c>
      <c r="G46" s="301">
        <v>16472</v>
      </c>
      <c r="H46" s="301">
        <v>2784</v>
      </c>
      <c r="I46" s="301" t="s">
        <v>511</v>
      </c>
      <c r="J46" s="301" t="s">
        <v>512</v>
      </c>
      <c r="K46" s="301" t="s">
        <v>513</v>
      </c>
      <c r="L46" s="301" t="s">
        <v>514</v>
      </c>
      <c r="M46" s="301" t="s">
        <v>515</v>
      </c>
      <c r="N46" s="301" t="s">
        <v>516</v>
      </c>
      <c r="O46" s="301" t="s">
        <v>517</v>
      </c>
      <c r="P46" s="301" t="s">
        <v>325</v>
      </c>
      <c r="Q46" s="301" t="s">
        <v>328</v>
      </c>
      <c r="R46" s="301" t="s">
        <v>518</v>
      </c>
      <c r="S46" s="301" t="s">
        <v>519</v>
      </c>
      <c r="T46" s="301" t="s">
        <v>520</v>
      </c>
      <c r="U46" s="301">
        <v>0</v>
      </c>
      <c r="V46" s="301" t="s">
        <v>649</v>
      </c>
      <c r="W46" s="301" t="s">
        <v>522</v>
      </c>
      <c r="X46" s="301" t="s">
        <v>523</v>
      </c>
      <c r="Y46" s="301">
        <v>0</v>
      </c>
      <c r="Z46" s="301" t="s">
        <v>524</v>
      </c>
      <c r="AA46" s="301" t="s">
        <v>525</v>
      </c>
      <c r="AB46" s="302">
        <v>1</v>
      </c>
      <c r="AC46" s="302">
        <v>1</v>
      </c>
      <c r="AD46" s="302">
        <v>10</v>
      </c>
      <c r="AE46" s="301">
        <v>1</v>
      </c>
      <c r="AF46" s="301">
        <v>11</v>
      </c>
      <c r="AG46" s="303">
        <v>44090000</v>
      </c>
      <c r="AH46" s="301">
        <v>0</v>
      </c>
      <c r="AI46" s="301">
        <v>0</v>
      </c>
      <c r="AJ46" s="301">
        <v>0</v>
      </c>
      <c r="AK46" s="301" t="s">
        <v>526</v>
      </c>
      <c r="AL46" s="301" t="s">
        <v>527</v>
      </c>
      <c r="AM46" s="301">
        <v>0</v>
      </c>
      <c r="AN46" s="301">
        <v>0</v>
      </c>
      <c r="AO46" s="301" t="s">
        <v>257</v>
      </c>
      <c r="AP46" s="301" t="s">
        <v>759</v>
      </c>
      <c r="AQ46" s="301">
        <v>20221266</v>
      </c>
      <c r="AR46" s="301">
        <v>1444</v>
      </c>
      <c r="AS46" s="301">
        <v>44584</v>
      </c>
      <c r="AT46" s="301">
        <v>44090000</v>
      </c>
      <c r="AU46" s="301">
        <v>1060</v>
      </c>
      <c r="AV46" s="301">
        <v>44587</v>
      </c>
      <c r="AW46" s="301">
        <v>44090000</v>
      </c>
      <c r="AX46" s="301">
        <v>0</v>
      </c>
      <c r="AY46" s="301">
        <v>4409000</v>
      </c>
      <c r="AZ46" s="301" t="s">
        <v>529</v>
      </c>
      <c r="BA46" s="301" t="s">
        <v>530</v>
      </c>
      <c r="BB46" s="301" t="s">
        <v>531</v>
      </c>
      <c r="BC46" s="301">
        <v>3778917</v>
      </c>
      <c r="BD46" s="301" t="s">
        <v>532</v>
      </c>
      <c r="BE46" s="301" t="s">
        <v>533</v>
      </c>
      <c r="BF46" s="301" t="s">
        <v>534</v>
      </c>
      <c r="BG46" s="301" t="s">
        <v>534</v>
      </c>
      <c r="BH46" s="301" t="s">
        <v>534</v>
      </c>
      <c r="BI46" s="301" t="s">
        <v>535</v>
      </c>
      <c r="BJ46" s="301" t="s">
        <v>536</v>
      </c>
      <c r="BK46" s="301">
        <v>4954580000</v>
      </c>
      <c r="BL46" s="301" t="s">
        <v>537</v>
      </c>
      <c r="BM46" s="301">
        <v>16472</v>
      </c>
      <c r="BN46" s="301">
        <v>0</v>
      </c>
      <c r="BO46" s="301" t="s">
        <v>328</v>
      </c>
      <c r="BP46" s="301" t="s">
        <v>328</v>
      </c>
      <c r="BQ46" s="301" t="s">
        <v>538</v>
      </c>
      <c r="BR46" s="301">
        <v>20221266</v>
      </c>
      <c r="BS46" s="301" t="s">
        <v>760</v>
      </c>
      <c r="BT46" s="301" t="s">
        <v>538</v>
      </c>
      <c r="BU46" s="301" t="s">
        <v>761</v>
      </c>
      <c r="BV46" s="301" t="s">
        <v>761</v>
      </c>
      <c r="BW46" s="301" t="s">
        <v>538</v>
      </c>
      <c r="BX46" s="301" t="s">
        <v>652</v>
      </c>
      <c r="BY46" s="306" t="s">
        <v>697</v>
      </c>
      <c r="BZ46" s="301" t="s">
        <v>652</v>
      </c>
      <c r="CA46" s="301" t="s">
        <v>698</v>
      </c>
      <c r="CB46" s="301" t="s">
        <v>518</v>
      </c>
      <c r="CC46" s="301" t="s">
        <v>518</v>
      </c>
      <c r="CD46" s="301" t="s">
        <v>518</v>
      </c>
      <c r="CE46" s="301" t="s">
        <v>543</v>
      </c>
      <c r="CF46" s="301" t="s">
        <v>544</v>
      </c>
      <c r="CG46" s="301" t="s">
        <v>544</v>
      </c>
      <c r="CH46" s="301" t="s">
        <v>544</v>
      </c>
      <c r="CI46" s="301" t="s">
        <v>543</v>
      </c>
      <c r="CJ46" s="301">
        <v>1444</v>
      </c>
      <c r="CK46" s="301">
        <v>1444</v>
      </c>
      <c r="CL46" s="301" t="s">
        <v>538</v>
      </c>
      <c r="CM46" s="301">
        <v>44090000</v>
      </c>
      <c r="CN46" s="303">
        <v>44090000</v>
      </c>
      <c r="CO46" s="301" t="s">
        <v>538</v>
      </c>
      <c r="CP46" s="301">
        <v>1060</v>
      </c>
      <c r="CQ46" s="301">
        <v>1060</v>
      </c>
      <c r="CR46" s="301" t="s">
        <v>538</v>
      </c>
      <c r="CS46" s="301">
        <v>44090000</v>
      </c>
      <c r="CT46" s="303">
        <v>44090000</v>
      </c>
      <c r="CU46" s="301" t="s">
        <v>545</v>
      </c>
      <c r="CV46" s="301" t="s">
        <v>538</v>
      </c>
      <c r="CW46" s="303">
        <v>3527200</v>
      </c>
      <c r="CX46" s="301" t="s">
        <v>546</v>
      </c>
      <c r="CY46" s="301">
        <v>2784</v>
      </c>
      <c r="CZ46" s="301">
        <v>2784</v>
      </c>
      <c r="DA46" s="301" t="s">
        <v>547</v>
      </c>
      <c r="DB46" s="303">
        <f>+Tabla2[[#This Row],[VALOR TOTAL ESTIMADO VIGENCIA ACTUAL]]-Tabla2[[#This Row],[Valor CDP BD]]</f>
        <v>0</v>
      </c>
      <c r="DC46" s="303">
        <f>+Tabla2[[#This Row],[Valor CDP BD]]-Tabla2[[#This Row],[Valor RP BD]]</f>
        <v>0</v>
      </c>
    </row>
    <row r="47" spans="1:107" ht="16.149999999999999" hidden="1" customHeight="1" x14ac:dyDescent="0.25">
      <c r="A47" s="301" t="s">
        <v>762</v>
      </c>
      <c r="B47" s="301" t="s">
        <v>763</v>
      </c>
      <c r="C47" s="301">
        <v>7710</v>
      </c>
      <c r="D47" s="301" t="s">
        <v>762</v>
      </c>
      <c r="E47" s="301">
        <v>462022</v>
      </c>
      <c r="F47" s="301">
        <v>7710</v>
      </c>
      <c r="G47" s="301">
        <v>16477</v>
      </c>
      <c r="H47" s="301">
        <v>2784</v>
      </c>
      <c r="I47" s="301" t="s">
        <v>511</v>
      </c>
      <c r="J47" s="301" t="s">
        <v>512</v>
      </c>
      <c r="K47" s="301" t="s">
        <v>513</v>
      </c>
      <c r="L47" s="301" t="s">
        <v>514</v>
      </c>
      <c r="M47" s="301" t="s">
        <v>515</v>
      </c>
      <c r="N47" s="301" t="s">
        <v>516</v>
      </c>
      <c r="O47" s="301" t="s">
        <v>517</v>
      </c>
      <c r="P47" s="301" t="s">
        <v>325</v>
      </c>
      <c r="Q47" s="301" t="s">
        <v>328</v>
      </c>
      <c r="R47" s="301" t="s">
        <v>518</v>
      </c>
      <c r="S47" s="301" t="s">
        <v>519</v>
      </c>
      <c r="T47" s="301" t="s">
        <v>520</v>
      </c>
      <c r="U47" s="301">
        <v>0</v>
      </c>
      <c r="V47" s="301" t="s">
        <v>649</v>
      </c>
      <c r="W47" s="301" t="s">
        <v>522</v>
      </c>
      <c r="X47" s="301" t="s">
        <v>523</v>
      </c>
      <c r="Y47" s="301">
        <v>0</v>
      </c>
      <c r="Z47" s="301" t="s">
        <v>524</v>
      </c>
      <c r="AA47" s="301" t="s">
        <v>525</v>
      </c>
      <c r="AB47" s="302">
        <v>1</v>
      </c>
      <c r="AC47" s="302">
        <v>1</v>
      </c>
      <c r="AD47" s="302">
        <v>10</v>
      </c>
      <c r="AE47" s="301">
        <v>1</v>
      </c>
      <c r="AF47" s="301">
        <v>11</v>
      </c>
      <c r="AG47" s="303">
        <v>44090000</v>
      </c>
      <c r="AH47" s="301">
        <v>0</v>
      </c>
      <c r="AI47" s="301">
        <v>0</v>
      </c>
      <c r="AJ47" s="301">
        <v>0</v>
      </c>
      <c r="AK47" s="301" t="s">
        <v>526</v>
      </c>
      <c r="AL47" s="301" t="s">
        <v>527</v>
      </c>
      <c r="AM47" s="301">
        <v>0</v>
      </c>
      <c r="AN47" s="301">
        <v>0</v>
      </c>
      <c r="AO47" s="301" t="s">
        <v>257</v>
      </c>
      <c r="AP47" s="301" t="s">
        <v>764</v>
      </c>
      <c r="AQ47" s="301">
        <v>20220178</v>
      </c>
      <c r="AR47" s="301">
        <v>340</v>
      </c>
      <c r="AS47" s="301">
        <v>44573</v>
      </c>
      <c r="AT47" s="301">
        <v>44090000</v>
      </c>
      <c r="AU47" s="301">
        <v>141</v>
      </c>
      <c r="AV47" s="301">
        <v>44574</v>
      </c>
      <c r="AW47" s="301">
        <v>44090000</v>
      </c>
      <c r="AX47" s="301">
        <v>0</v>
      </c>
      <c r="AY47" s="301">
        <v>4409000</v>
      </c>
      <c r="AZ47" s="301" t="s">
        <v>529</v>
      </c>
      <c r="BA47" s="301" t="s">
        <v>530</v>
      </c>
      <c r="BB47" s="301" t="s">
        <v>531</v>
      </c>
      <c r="BC47" s="301">
        <v>3778917</v>
      </c>
      <c r="BD47" s="301" t="s">
        <v>532</v>
      </c>
      <c r="BE47" s="301" t="s">
        <v>533</v>
      </c>
      <c r="BF47" s="301" t="s">
        <v>534</v>
      </c>
      <c r="BG47" s="301" t="s">
        <v>534</v>
      </c>
      <c r="BH47" s="301" t="s">
        <v>534</v>
      </c>
      <c r="BI47" s="301" t="s">
        <v>535</v>
      </c>
      <c r="BJ47" s="301" t="s">
        <v>536</v>
      </c>
      <c r="BK47" s="301">
        <v>4954580000</v>
      </c>
      <c r="BL47" s="301" t="s">
        <v>537</v>
      </c>
      <c r="BM47" s="301">
        <v>16477</v>
      </c>
      <c r="BN47" s="301">
        <v>0</v>
      </c>
      <c r="BO47" s="301" t="s">
        <v>328</v>
      </c>
      <c r="BP47" s="301" t="s">
        <v>328</v>
      </c>
      <c r="BQ47" s="301" t="s">
        <v>538</v>
      </c>
      <c r="BR47" s="301">
        <v>20220178</v>
      </c>
      <c r="BS47" s="301" t="s">
        <v>765</v>
      </c>
      <c r="BT47" s="301" t="s">
        <v>538</v>
      </c>
      <c r="BU47" s="301" t="s">
        <v>766</v>
      </c>
      <c r="BV47" s="301" t="s">
        <v>766</v>
      </c>
      <c r="BW47" s="301" t="s">
        <v>538</v>
      </c>
      <c r="BX47" s="301" t="s">
        <v>652</v>
      </c>
      <c r="BY47" s="306" t="s">
        <v>697</v>
      </c>
      <c r="BZ47" s="301" t="s">
        <v>652</v>
      </c>
      <c r="CA47" s="301" t="s">
        <v>698</v>
      </c>
      <c r="CB47" s="301" t="s">
        <v>518</v>
      </c>
      <c r="CC47" s="301" t="s">
        <v>518</v>
      </c>
      <c r="CD47" s="301" t="s">
        <v>518</v>
      </c>
      <c r="CE47" s="301" t="s">
        <v>543</v>
      </c>
      <c r="CF47" s="301" t="s">
        <v>544</v>
      </c>
      <c r="CG47" s="301" t="s">
        <v>544</v>
      </c>
      <c r="CH47" s="301" t="s">
        <v>544</v>
      </c>
      <c r="CI47" s="301" t="s">
        <v>543</v>
      </c>
      <c r="CJ47" s="301">
        <v>340</v>
      </c>
      <c r="CK47" s="301">
        <v>340</v>
      </c>
      <c r="CL47" s="301" t="s">
        <v>538</v>
      </c>
      <c r="CM47" s="301">
        <v>44090000</v>
      </c>
      <c r="CN47" s="303">
        <v>44090000</v>
      </c>
      <c r="CO47" s="301" t="s">
        <v>538</v>
      </c>
      <c r="CP47" s="301">
        <v>141</v>
      </c>
      <c r="CQ47" s="301">
        <v>141</v>
      </c>
      <c r="CR47" s="301" t="s">
        <v>538</v>
      </c>
      <c r="CS47" s="301">
        <v>44090000</v>
      </c>
      <c r="CT47" s="303">
        <v>44090000</v>
      </c>
      <c r="CU47" s="301" t="s">
        <v>545</v>
      </c>
      <c r="CV47" s="301" t="s">
        <v>538</v>
      </c>
      <c r="CW47" s="303">
        <v>7054400</v>
      </c>
      <c r="CX47" s="301" t="s">
        <v>546</v>
      </c>
      <c r="CY47" s="301">
        <v>2784</v>
      </c>
      <c r="CZ47" s="301">
        <v>2784</v>
      </c>
      <c r="DA47" s="301" t="s">
        <v>547</v>
      </c>
      <c r="DB47" s="303">
        <f>+Tabla2[[#This Row],[VALOR TOTAL ESTIMADO VIGENCIA ACTUAL]]-Tabla2[[#This Row],[Valor CDP BD]]</f>
        <v>0</v>
      </c>
      <c r="DC47" s="303">
        <f>+Tabla2[[#This Row],[Valor CDP BD]]-Tabla2[[#This Row],[Valor RP BD]]</f>
        <v>0</v>
      </c>
    </row>
    <row r="48" spans="1:107" ht="16.149999999999999" hidden="1" customHeight="1" x14ac:dyDescent="0.25">
      <c r="A48" s="301" t="s">
        <v>767</v>
      </c>
      <c r="B48" s="301" t="s">
        <v>768</v>
      </c>
      <c r="C48" s="301">
        <v>7710</v>
      </c>
      <c r="D48" s="301" t="s">
        <v>767</v>
      </c>
      <c r="E48" s="301">
        <v>472022</v>
      </c>
      <c r="F48" s="301">
        <v>7710</v>
      </c>
      <c r="G48" s="301">
        <v>16483</v>
      </c>
      <c r="H48" s="301">
        <v>2784</v>
      </c>
      <c r="I48" s="301" t="s">
        <v>511</v>
      </c>
      <c r="J48" s="301" t="s">
        <v>512</v>
      </c>
      <c r="K48" s="301" t="s">
        <v>513</v>
      </c>
      <c r="L48" s="301" t="s">
        <v>514</v>
      </c>
      <c r="M48" s="301" t="s">
        <v>515</v>
      </c>
      <c r="N48" s="301" t="s">
        <v>516</v>
      </c>
      <c r="O48" s="301" t="s">
        <v>517</v>
      </c>
      <c r="P48" s="301" t="s">
        <v>325</v>
      </c>
      <c r="Q48" s="301" t="s">
        <v>328</v>
      </c>
      <c r="R48" s="301" t="s">
        <v>518</v>
      </c>
      <c r="S48" s="301" t="s">
        <v>519</v>
      </c>
      <c r="T48" s="301" t="s">
        <v>520</v>
      </c>
      <c r="U48" s="301">
        <v>0</v>
      </c>
      <c r="V48" s="301" t="s">
        <v>649</v>
      </c>
      <c r="W48" s="301" t="s">
        <v>522</v>
      </c>
      <c r="X48" s="301" t="s">
        <v>523</v>
      </c>
      <c r="Y48" s="301">
        <v>0</v>
      </c>
      <c r="Z48" s="301" t="s">
        <v>524</v>
      </c>
      <c r="AA48" s="301" t="s">
        <v>525</v>
      </c>
      <c r="AB48" s="302">
        <v>1</v>
      </c>
      <c r="AC48" s="302">
        <v>1</v>
      </c>
      <c r="AD48" s="302">
        <v>10</v>
      </c>
      <c r="AE48" s="301">
        <v>1</v>
      </c>
      <c r="AF48" s="301">
        <v>11</v>
      </c>
      <c r="AG48" s="303">
        <v>44090000</v>
      </c>
      <c r="AH48" s="301">
        <v>0</v>
      </c>
      <c r="AI48" s="301">
        <v>0</v>
      </c>
      <c r="AJ48" s="301">
        <v>0</v>
      </c>
      <c r="AK48" s="301" t="s">
        <v>526</v>
      </c>
      <c r="AL48" s="301" t="s">
        <v>527</v>
      </c>
      <c r="AM48" s="301">
        <v>0</v>
      </c>
      <c r="AN48" s="301">
        <v>0</v>
      </c>
      <c r="AO48" s="301" t="s">
        <v>257</v>
      </c>
      <c r="AP48" s="301" t="s">
        <v>769</v>
      </c>
      <c r="AQ48" s="301">
        <v>20220643</v>
      </c>
      <c r="AR48" s="301">
        <v>558</v>
      </c>
      <c r="AS48" s="301">
        <v>44578</v>
      </c>
      <c r="AT48" s="301">
        <v>44090000</v>
      </c>
      <c r="AU48" s="301">
        <v>549</v>
      </c>
      <c r="AV48" s="301">
        <v>44582</v>
      </c>
      <c r="AW48" s="301">
        <v>44090000</v>
      </c>
      <c r="AX48" s="301">
        <v>0</v>
      </c>
      <c r="AY48" s="301">
        <v>4409000</v>
      </c>
      <c r="AZ48" s="301" t="s">
        <v>529</v>
      </c>
      <c r="BA48" s="301" t="s">
        <v>530</v>
      </c>
      <c r="BB48" s="301" t="s">
        <v>531</v>
      </c>
      <c r="BC48" s="301">
        <v>3778917</v>
      </c>
      <c r="BD48" s="301" t="s">
        <v>532</v>
      </c>
      <c r="BE48" s="301" t="s">
        <v>533</v>
      </c>
      <c r="BF48" s="301" t="s">
        <v>534</v>
      </c>
      <c r="BG48" s="301" t="s">
        <v>534</v>
      </c>
      <c r="BH48" s="301" t="s">
        <v>534</v>
      </c>
      <c r="BI48" s="301" t="s">
        <v>535</v>
      </c>
      <c r="BJ48" s="301" t="s">
        <v>536</v>
      </c>
      <c r="BK48" s="301">
        <v>4954580000</v>
      </c>
      <c r="BL48" s="301" t="s">
        <v>537</v>
      </c>
      <c r="BM48" s="301">
        <v>16483</v>
      </c>
      <c r="BN48" s="301">
        <v>0</v>
      </c>
      <c r="BO48" s="301" t="s">
        <v>328</v>
      </c>
      <c r="BP48" s="301" t="s">
        <v>328</v>
      </c>
      <c r="BQ48" s="301" t="s">
        <v>538</v>
      </c>
      <c r="BR48" s="301">
        <v>20220643</v>
      </c>
      <c r="BS48" s="301" t="s">
        <v>770</v>
      </c>
      <c r="BT48" s="301" t="s">
        <v>538</v>
      </c>
      <c r="BU48" s="301" t="s">
        <v>771</v>
      </c>
      <c r="BV48" s="301" t="s">
        <v>771</v>
      </c>
      <c r="BW48" s="301" t="s">
        <v>538</v>
      </c>
      <c r="BX48" s="301" t="s">
        <v>652</v>
      </c>
      <c r="BY48" s="301" t="s">
        <v>652</v>
      </c>
      <c r="BZ48" s="301" t="s">
        <v>652</v>
      </c>
      <c r="CA48" s="301" t="s">
        <v>543</v>
      </c>
      <c r="CB48" s="301" t="s">
        <v>518</v>
      </c>
      <c r="CC48" s="301" t="s">
        <v>518</v>
      </c>
      <c r="CD48" s="301" t="s">
        <v>518</v>
      </c>
      <c r="CE48" s="301" t="s">
        <v>543</v>
      </c>
      <c r="CF48" s="301" t="s">
        <v>544</v>
      </c>
      <c r="CG48" s="301" t="s">
        <v>544</v>
      </c>
      <c r="CH48" s="301" t="s">
        <v>544</v>
      </c>
      <c r="CI48" s="301" t="s">
        <v>543</v>
      </c>
      <c r="CJ48" s="301">
        <v>558</v>
      </c>
      <c r="CK48" s="301">
        <v>558</v>
      </c>
      <c r="CL48" s="301" t="s">
        <v>538</v>
      </c>
      <c r="CM48" s="301">
        <v>44090000</v>
      </c>
      <c r="CN48" s="303">
        <v>44090000</v>
      </c>
      <c r="CO48" s="301" t="s">
        <v>538</v>
      </c>
      <c r="CP48" s="301">
        <v>549</v>
      </c>
      <c r="CQ48" s="301">
        <v>549</v>
      </c>
      <c r="CR48" s="301" t="s">
        <v>538</v>
      </c>
      <c r="CS48" s="301">
        <v>44090000</v>
      </c>
      <c r="CT48" s="303">
        <v>44090000</v>
      </c>
      <c r="CU48" s="301" t="s">
        <v>545</v>
      </c>
      <c r="CV48" s="301" t="s">
        <v>538</v>
      </c>
      <c r="CW48" s="303">
        <v>4409000</v>
      </c>
      <c r="CX48" s="301" t="s">
        <v>546</v>
      </c>
      <c r="CY48" s="301">
        <v>2784</v>
      </c>
      <c r="CZ48" s="301">
        <v>2784</v>
      </c>
      <c r="DA48" s="301" t="s">
        <v>547</v>
      </c>
      <c r="DB48" s="303">
        <f>+Tabla2[[#This Row],[VALOR TOTAL ESTIMADO VIGENCIA ACTUAL]]-Tabla2[[#This Row],[Valor CDP BD]]</f>
        <v>0</v>
      </c>
      <c r="DC48" s="303">
        <f>+Tabla2[[#This Row],[Valor CDP BD]]-Tabla2[[#This Row],[Valor RP BD]]</f>
        <v>0</v>
      </c>
    </row>
    <row r="49" spans="1:107" ht="16.149999999999999" hidden="1" customHeight="1" x14ac:dyDescent="0.25">
      <c r="A49" s="301" t="s">
        <v>772</v>
      </c>
      <c r="B49" s="301" t="s">
        <v>773</v>
      </c>
      <c r="C49" s="301">
        <v>7710</v>
      </c>
      <c r="D49" s="301" t="s">
        <v>772</v>
      </c>
      <c r="E49" s="301">
        <v>482022</v>
      </c>
      <c r="F49" s="301">
        <v>7710</v>
      </c>
      <c r="G49" s="301">
        <v>16489</v>
      </c>
      <c r="H49" s="301">
        <v>2784</v>
      </c>
      <c r="I49" s="301" t="s">
        <v>511</v>
      </c>
      <c r="J49" s="301" t="s">
        <v>512</v>
      </c>
      <c r="K49" s="301" t="s">
        <v>513</v>
      </c>
      <c r="L49" s="301" t="s">
        <v>514</v>
      </c>
      <c r="M49" s="301" t="s">
        <v>515</v>
      </c>
      <c r="N49" s="301" t="s">
        <v>516</v>
      </c>
      <c r="O49" s="301" t="s">
        <v>517</v>
      </c>
      <c r="P49" s="301" t="s">
        <v>325</v>
      </c>
      <c r="Q49" s="301" t="s">
        <v>328</v>
      </c>
      <c r="R49" s="301" t="s">
        <v>518</v>
      </c>
      <c r="S49" s="301" t="s">
        <v>519</v>
      </c>
      <c r="T49" s="301" t="s">
        <v>520</v>
      </c>
      <c r="U49" s="301">
        <v>0</v>
      </c>
      <c r="V49" s="301" t="s">
        <v>649</v>
      </c>
      <c r="W49" s="301" t="s">
        <v>522</v>
      </c>
      <c r="X49" s="301" t="s">
        <v>523</v>
      </c>
      <c r="Y49" s="301">
        <v>0</v>
      </c>
      <c r="Z49" s="301" t="s">
        <v>524</v>
      </c>
      <c r="AA49" s="301" t="s">
        <v>525</v>
      </c>
      <c r="AB49" s="302">
        <v>1</v>
      </c>
      <c r="AC49" s="302">
        <v>1</v>
      </c>
      <c r="AD49" s="302">
        <v>10</v>
      </c>
      <c r="AE49" s="301">
        <v>1</v>
      </c>
      <c r="AF49" s="301">
        <v>11</v>
      </c>
      <c r="AG49" s="303">
        <v>44090000</v>
      </c>
      <c r="AH49" s="301">
        <v>0</v>
      </c>
      <c r="AI49" s="301">
        <v>0</v>
      </c>
      <c r="AJ49" s="301">
        <v>0</v>
      </c>
      <c r="AK49" s="301" t="s">
        <v>526</v>
      </c>
      <c r="AL49" s="301" t="s">
        <v>527</v>
      </c>
      <c r="AM49" s="301">
        <v>0</v>
      </c>
      <c r="AN49" s="301">
        <v>0</v>
      </c>
      <c r="AO49" s="301" t="s">
        <v>257</v>
      </c>
      <c r="AP49" s="301" t="s">
        <v>774</v>
      </c>
      <c r="AQ49" s="301">
        <v>20220353</v>
      </c>
      <c r="AR49" s="301">
        <v>418</v>
      </c>
      <c r="AS49" s="301">
        <v>44574</v>
      </c>
      <c r="AT49" s="301">
        <v>44090000</v>
      </c>
      <c r="AU49" s="301">
        <v>369</v>
      </c>
      <c r="AV49" s="301">
        <v>44579</v>
      </c>
      <c r="AW49" s="301">
        <v>44090000</v>
      </c>
      <c r="AX49" s="301">
        <v>0</v>
      </c>
      <c r="AY49" s="301">
        <v>4409000</v>
      </c>
      <c r="AZ49" s="301" t="s">
        <v>529</v>
      </c>
      <c r="BA49" s="301" t="s">
        <v>530</v>
      </c>
      <c r="BB49" s="301" t="s">
        <v>531</v>
      </c>
      <c r="BC49" s="301">
        <v>3778917</v>
      </c>
      <c r="BD49" s="301" t="s">
        <v>532</v>
      </c>
      <c r="BE49" s="301" t="s">
        <v>533</v>
      </c>
      <c r="BF49" s="301" t="s">
        <v>534</v>
      </c>
      <c r="BG49" s="301" t="s">
        <v>534</v>
      </c>
      <c r="BH49" s="301" t="s">
        <v>534</v>
      </c>
      <c r="BI49" s="301" t="s">
        <v>535</v>
      </c>
      <c r="BJ49" s="301" t="s">
        <v>536</v>
      </c>
      <c r="BK49" s="301">
        <v>4954580000</v>
      </c>
      <c r="BL49" s="301" t="s">
        <v>537</v>
      </c>
      <c r="BM49" s="301">
        <v>16489</v>
      </c>
      <c r="BN49" s="301">
        <v>0</v>
      </c>
      <c r="BO49" s="301" t="s">
        <v>328</v>
      </c>
      <c r="BP49" s="301" t="s">
        <v>328</v>
      </c>
      <c r="BQ49" s="301" t="s">
        <v>538</v>
      </c>
      <c r="BR49" s="301">
        <v>20220353</v>
      </c>
      <c r="BS49" s="301" t="s">
        <v>775</v>
      </c>
      <c r="BT49" s="301" t="s">
        <v>538</v>
      </c>
      <c r="BU49" s="301" t="s">
        <v>774</v>
      </c>
      <c r="BV49" s="301" t="s">
        <v>774</v>
      </c>
      <c r="BW49" s="301" t="s">
        <v>538</v>
      </c>
      <c r="BX49" s="301" t="s">
        <v>652</v>
      </c>
      <c r="BY49" s="306" t="s">
        <v>697</v>
      </c>
      <c r="BZ49" s="301" t="s">
        <v>652</v>
      </c>
      <c r="CA49" s="301" t="s">
        <v>698</v>
      </c>
      <c r="CB49" s="301" t="s">
        <v>518</v>
      </c>
      <c r="CC49" s="301" t="s">
        <v>518</v>
      </c>
      <c r="CD49" s="301" t="s">
        <v>518</v>
      </c>
      <c r="CE49" s="301" t="s">
        <v>543</v>
      </c>
      <c r="CF49" s="301" t="s">
        <v>544</v>
      </c>
      <c r="CG49" s="301" t="s">
        <v>544</v>
      </c>
      <c r="CH49" s="301" t="s">
        <v>544</v>
      </c>
      <c r="CI49" s="301" t="s">
        <v>543</v>
      </c>
      <c r="CJ49" s="301">
        <v>418</v>
      </c>
      <c r="CK49" s="301">
        <v>418</v>
      </c>
      <c r="CL49" s="301" t="s">
        <v>538</v>
      </c>
      <c r="CM49" s="301">
        <v>44090000</v>
      </c>
      <c r="CN49" s="303">
        <v>44090000</v>
      </c>
      <c r="CO49" s="301" t="s">
        <v>538</v>
      </c>
      <c r="CP49" s="301">
        <v>369</v>
      </c>
      <c r="CQ49" s="301">
        <v>369</v>
      </c>
      <c r="CR49" s="301" t="s">
        <v>538</v>
      </c>
      <c r="CS49" s="301">
        <v>44090000</v>
      </c>
      <c r="CT49" s="303">
        <v>44090000</v>
      </c>
      <c r="CU49" s="301" t="s">
        <v>545</v>
      </c>
      <c r="CV49" s="301" t="s">
        <v>538</v>
      </c>
      <c r="CW49" s="303">
        <v>0</v>
      </c>
      <c r="CX49" s="301" t="s">
        <v>546</v>
      </c>
      <c r="CY49" s="301">
        <v>2784</v>
      </c>
      <c r="CZ49" s="301">
        <v>2784</v>
      </c>
      <c r="DA49" s="301" t="s">
        <v>547</v>
      </c>
      <c r="DB49" s="303">
        <f>+Tabla2[[#This Row],[VALOR TOTAL ESTIMADO VIGENCIA ACTUAL]]-Tabla2[[#This Row],[Valor CDP BD]]</f>
        <v>0</v>
      </c>
      <c r="DC49" s="303">
        <f>+Tabla2[[#This Row],[Valor CDP BD]]-Tabla2[[#This Row],[Valor RP BD]]</f>
        <v>0</v>
      </c>
    </row>
    <row r="50" spans="1:107" ht="16.149999999999999" hidden="1" customHeight="1" x14ac:dyDescent="0.25">
      <c r="A50" s="301" t="s">
        <v>776</v>
      </c>
      <c r="B50" s="301" t="s">
        <v>777</v>
      </c>
      <c r="C50" s="301">
        <v>7710</v>
      </c>
      <c r="D50" s="301" t="s">
        <v>776</v>
      </c>
      <c r="E50" s="301">
        <v>492022</v>
      </c>
      <c r="F50" s="301">
        <v>7710</v>
      </c>
      <c r="G50" s="301">
        <v>16496</v>
      </c>
      <c r="H50" s="301">
        <v>2784</v>
      </c>
      <c r="I50" s="301" t="s">
        <v>511</v>
      </c>
      <c r="J50" s="301" t="s">
        <v>512</v>
      </c>
      <c r="K50" s="301" t="s">
        <v>513</v>
      </c>
      <c r="L50" s="301" t="s">
        <v>514</v>
      </c>
      <c r="M50" s="301" t="s">
        <v>515</v>
      </c>
      <c r="N50" s="301" t="s">
        <v>516</v>
      </c>
      <c r="O50" s="301" t="s">
        <v>517</v>
      </c>
      <c r="P50" s="301" t="s">
        <v>325</v>
      </c>
      <c r="Q50" s="301" t="s">
        <v>328</v>
      </c>
      <c r="R50" s="301" t="s">
        <v>518</v>
      </c>
      <c r="S50" s="301" t="s">
        <v>519</v>
      </c>
      <c r="T50" s="301" t="s">
        <v>520</v>
      </c>
      <c r="U50" s="301">
        <v>0</v>
      </c>
      <c r="V50" s="301" t="s">
        <v>649</v>
      </c>
      <c r="W50" s="301" t="s">
        <v>522</v>
      </c>
      <c r="X50" s="301" t="s">
        <v>523</v>
      </c>
      <c r="Y50" s="301">
        <v>0</v>
      </c>
      <c r="Z50" s="301" t="s">
        <v>524</v>
      </c>
      <c r="AA50" s="301" t="s">
        <v>525</v>
      </c>
      <c r="AB50" s="302">
        <v>1</v>
      </c>
      <c r="AC50" s="302">
        <v>1</v>
      </c>
      <c r="AD50" s="302">
        <v>10</v>
      </c>
      <c r="AE50" s="301">
        <v>1</v>
      </c>
      <c r="AF50" s="301">
        <v>11</v>
      </c>
      <c r="AG50" s="303">
        <v>44090000</v>
      </c>
      <c r="AH50" s="301">
        <v>0</v>
      </c>
      <c r="AI50" s="301">
        <v>0</v>
      </c>
      <c r="AJ50" s="301">
        <v>0</v>
      </c>
      <c r="AK50" s="301" t="s">
        <v>526</v>
      </c>
      <c r="AL50" s="301" t="s">
        <v>527</v>
      </c>
      <c r="AM50" s="301">
        <v>0</v>
      </c>
      <c r="AN50" s="301">
        <v>0</v>
      </c>
      <c r="AO50" s="301" t="s">
        <v>257</v>
      </c>
      <c r="AP50" s="301" t="s">
        <v>778</v>
      </c>
      <c r="AQ50" s="301">
        <v>20220485</v>
      </c>
      <c r="AR50" s="301">
        <v>659</v>
      </c>
      <c r="AS50" s="301">
        <v>44578</v>
      </c>
      <c r="AT50" s="301">
        <v>44090000</v>
      </c>
      <c r="AU50" s="301">
        <v>416</v>
      </c>
      <c r="AV50" s="301">
        <v>44580</v>
      </c>
      <c r="AW50" s="301">
        <v>44090000</v>
      </c>
      <c r="AX50" s="301">
        <v>0</v>
      </c>
      <c r="AY50" s="301">
        <v>4409000</v>
      </c>
      <c r="AZ50" s="301" t="s">
        <v>529</v>
      </c>
      <c r="BA50" s="301" t="s">
        <v>530</v>
      </c>
      <c r="BB50" s="301" t="s">
        <v>531</v>
      </c>
      <c r="BC50" s="301">
        <v>3778917</v>
      </c>
      <c r="BD50" s="301" t="s">
        <v>532</v>
      </c>
      <c r="BE50" s="301" t="s">
        <v>533</v>
      </c>
      <c r="BF50" s="301" t="s">
        <v>534</v>
      </c>
      <c r="BG50" s="301" t="s">
        <v>534</v>
      </c>
      <c r="BH50" s="301" t="s">
        <v>534</v>
      </c>
      <c r="BI50" s="301" t="s">
        <v>535</v>
      </c>
      <c r="BJ50" s="301" t="s">
        <v>536</v>
      </c>
      <c r="BK50" s="301">
        <v>4954580000</v>
      </c>
      <c r="BL50" s="301" t="s">
        <v>537</v>
      </c>
      <c r="BM50" s="301">
        <v>16496</v>
      </c>
      <c r="BN50" s="301">
        <v>0</v>
      </c>
      <c r="BO50" s="301" t="s">
        <v>328</v>
      </c>
      <c r="BP50" s="301" t="s">
        <v>328</v>
      </c>
      <c r="BQ50" s="301" t="s">
        <v>538</v>
      </c>
      <c r="BR50" s="301">
        <v>20220485</v>
      </c>
      <c r="BS50" s="301" t="s">
        <v>779</v>
      </c>
      <c r="BT50" s="301" t="s">
        <v>538</v>
      </c>
      <c r="BU50" s="301" t="s">
        <v>780</v>
      </c>
      <c r="BV50" s="301" t="s">
        <v>780</v>
      </c>
      <c r="BW50" s="301" t="s">
        <v>538</v>
      </c>
      <c r="BX50" s="301" t="s">
        <v>652</v>
      </c>
      <c r="BY50" s="306" t="s">
        <v>697</v>
      </c>
      <c r="BZ50" s="301" t="s">
        <v>653</v>
      </c>
      <c r="CA50" s="301" t="s">
        <v>610</v>
      </c>
      <c r="CB50" s="301" t="s">
        <v>518</v>
      </c>
      <c r="CC50" s="301" t="s">
        <v>518</v>
      </c>
      <c r="CD50" s="301" t="s">
        <v>518</v>
      </c>
      <c r="CE50" s="301" t="s">
        <v>543</v>
      </c>
      <c r="CF50" s="301" t="s">
        <v>544</v>
      </c>
      <c r="CG50" s="301" t="s">
        <v>544</v>
      </c>
      <c r="CH50" s="301" t="s">
        <v>544</v>
      </c>
      <c r="CI50" s="301" t="s">
        <v>543</v>
      </c>
      <c r="CJ50" s="301">
        <v>659</v>
      </c>
      <c r="CK50" s="301">
        <v>659</v>
      </c>
      <c r="CL50" s="301" t="s">
        <v>538</v>
      </c>
      <c r="CM50" s="301">
        <v>44090000</v>
      </c>
      <c r="CN50" s="303">
        <v>44090000</v>
      </c>
      <c r="CO50" s="301" t="s">
        <v>538</v>
      </c>
      <c r="CP50" s="301">
        <v>416</v>
      </c>
      <c r="CQ50" s="301">
        <v>416</v>
      </c>
      <c r="CR50" s="301" t="s">
        <v>538</v>
      </c>
      <c r="CS50" s="301">
        <v>44090000</v>
      </c>
      <c r="CT50" s="303">
        <v>44090000</v>
      </c>
      <c r="CU50" s="301" t="s">
        <v>545</v>
      </c>
      <c r="CV50" s="301" t="s">
        <v>538</v>
      </c>
      <c r="CW50" s="303">
        <v>4409000</v>
      </c>
      <c r="CX50" s="301" t="s">
        <v>546</v>
      </c>
      <c r="CY50" s="301">
        <v>2784</v>
      </c>
      <c r="CZ50" s="301">
        <v>2784</v>
      </c>
      <c r="DA50" s="301" t="s">
        <v>547</v>
      </c>
      <c r="DB50" s="303">
        <f>+Tabla2[[#This Row],[VALOR TOTAL ESTIMADO VIGENCIA ACTUAL]]-Tabla2[[#This Row],[Valor CDP BD]]</f>
        <v>0</v>
      </c>
      <c r="DC50" s="303">
        <f>+Tabla2[[#This Row],[Valor CDP BD]]-Tabla2[[#This Row],[Valor RP BD]]</f>
        <v>0</v>
      </c>
    </row>
    <row r="51" spans="1:107" ht="16.149999999999999" hidden="1" customHeight="1" x14ac:dyDescent="0.25">
      <c r="A51" s="301" t="s">
        <v>781</v>
      </c>
      <c r="B51" s="301" t="s">
        <v>782</v>
      </c>
      <c r="C51" s="301">
        <v>7710</v>
      </c>
      <c r="D51" s="301" t="s">
        <v>781</v>
      </c>
      <c r="E51" s="301">
        <v>502022</v>
      </c>
      <c r="F51" s="301">
        <v>7710</v>
      </c>
      <c r="G51" s="301">
        <v>16501</v>
      </c>
      <c r="H51" s="301">
        <v>2784</v>
      </c>
      <c r="I51" s="301" t="s">
        <v>511</v>
      </c>
      <c r="J51" s="301" t="s">
        <v>512</v>
      </c>
      <c r="K51" s="301" t="s">
        <v>513</v>
      </c>
      <c r="L51" s="301" t="s">
        <v>514</v>
      </c>
      <c r="M51" s="301" t="s">
        <v>515</v>
      </c>
      <c r="N51" s="301" t="s">
        <v>516</v>
      </c>
      <c r="O51" s="301" t="s">
        <v>517</v>
      </c>
      <c r="P51" s="301" t="s">
        <v>325</v>
      </c>
      <c r="Q51" s="301" t="s">
        <v>328</v>
      </c>
      <c r="R51" s="301" t="s">
        <v>518</v>
      </c>
      <c r="S51" s="301" t="s">
        <v>519</v>
      </c>
      <c r="T51" s="301" t="s">
        <v>520</v>
      </c>
      <c r="U51" s="301">
        <v>0</v>
      </c>
      <c r="V51" s="301" t="s">
        <v>649</v>
      </c>
      <c r="W51" s="301" t="s">
        <v>522</v>
      </c>
      <c r="X51" s="301" t="s">
        <v>523</v>
      </c>
      <c r="Y51" s="301">
        <v>0</v>
      </c>
      <c r="Z51" s="301" t="s">
        <v>524</v>
      </c>
      <c r="AA51" s="301" t="s">
        <v>525</v>
      </c>
      <c r="AB51" s="302">
        <v>1</v>
      </c>
      <c r="AC51" s="302">
        <v>1</v>
      </c>
      <c r="AD51" s="302">
        <v>10</v>
      </c>
      <c r="AE51" s="301">
        <v>1</v>
      </c>
      <c r="AF51" s="301">
        <v>11</v>
      </c>
      <c r="AG51" s="303">
        <v>44090000</v>
      </c>
      <c r="AH51" s="301">
        <v>0</v>
      </c>
      <c r="AI51" s="301">
        <v>0</v>
      </c>
      <c r="AJ51" s="301">
        <v>0</v>
      </c>
      <c r="AK51" s="301" t="s">
        <v>526</v>
      </c>
      <c r="AL51" s="301" t="s">
        <v>527</v>
      </c>
      <c r="AM51" s="301">
        <v>0</v>
      </c>
      <c r="AN51" s="301">
        <v>0</v>
      </c>
      <c r="AO51" s="301" t="s">
        <v>257</v>
      </c>
      <c r="AP51" s="301" t="s">
        <v>783</v>
      </c>
      <c r="AQ51" s="301">
        <v>20220567</v>
      </c>
      <c r="AR51" s="301">
        <v>599</v>
      </c>
      <c r="AS51" s="301">
        <v>44578</v>
      </c>
      <c r="AT51" s="301">
        <v>44090000</v>
      </c>
      <c r="AU51" s="301">
        <v>529</v>
      </c>
      <c r="AV51" s="301">
        <v>44582</v>
      </c>
      <c r="AW51" s="301">
        <v>44090000</v>
      </c>
      <c r="AX51" s="301">
        <v>0</v>
      </c>
      <c r="AY51" s="301">
        <v>4409000</v>
      </c>
      <c r="AZ51" s="301" t="s">
        <v>529</v>
      </c>
      <c r="BA51" s="301" t="s">
        <v>530</v>
      </c>
      <c r="BB51" s="301" t="s">
        <v>531</v>
      </c>
      <c r="BC51" s="301">
        <v>3778917</v>
      </c>
      <c r="BD51" s="301" t="s">
        <v>532</v>
      </c>
      <c r="BE51" s="301" t="s">
        <v>533</v>
      </c>
      <c r="BF51" s="301" t="s">
        <v>534</v>
      </c>
      <c r="BG51" s="301" t="s">
        <v>534</v>
      </c>
      <c r="BH51" s="301" t="s">
        <v>534</v>
      </c>
      <c r="BI51" s="301" t="s">
        <v>535</v>
      </c>
      <c r="BJ51" s="301" t="s">
        <v>536</v>
      </c>
      <c r="BK51" s="301">
        <v>4954580000</v>
      </c>
      <c r="BL51" s="301" t="s">
        <v>537</v>
      </c>
      <c r="BM51" s="301">
        <v>16501</v>
      </c>
      <c r="BN51" s="301">
        <v>0</v>
      </c>
      <c r="BO51" s="301" t="s">
        <v>328</v>
      </c>
      <c r="BP51" s="301" t="s">
        <v>328</v>
      </c>
      <c r="BQ51" s="301" t="s">
        <v>538</v>
      </c>
      <c r="BR51" s="301">
        <v>20220567</v>
      </c>
      <c r="BS51" s="301" t="s">
        <v>784</v>
      </c>
      <c r="BT51" s="301" t="s">
        <v>538</v>
      </c>
      <c r="BU51" s="301" t="s">
        <v>783</v>
      </c>
      <c r="BV51" s="301" t="s">
        <v>783</v>
      </c>
      <c r="BW51" s="301" t="s">
        <v>538</v>
      </c>
      <c r="BX51" s="301" t="s">
        <v>652</v>
      </c>
      <c r="BY51" s="306" t="s">
        <v>697</v>
      </c>
      <c r="BZ51" s="301" t="s">
        <v>652</v>
      </c>
      <c r="CA51" s="301" t="s">
        <v>698</v>
      </c>
      <c r="CB51" s="301" t="s">
        <v>518</v>
      </c>
      <c r="CC51" s="301" t="s">
        <v>518</v>
      </c>
      <c r="CD51" s="301" t="s">
        <v>518</v>
      </c>
      <c r="CE51" s="301" t="s">
        <v>543</v>
      </c>
      <c r="CF51" s="301" t="s">
        <v>544</v>
      </c>
      <c r="CG51" s="301" t="s">
        <v>544</v>
      </c>
      <c r="CH51" s="301" t="s">
        <v>544</v>
      </c>
      <c r="CI51" s="301" t="s">
        <v>543</v>
      </c>
      <c r="CJ51" s="301">
        <v>599</v>
      </c>
      <c r="CK51" s="301">
        <v>599</v>
      </c>
      <c r="CL51" s="301" t="s">
        <v>538</v>
      </c>
      <c r="CM51" s="301">
        <v>44090000</v>
      </c>
      <c r="CN51" s="303">
        <v>44090000</v>
      </c>
      <c r="CO51" s="301" t="s">
        <v>538</v>
      </c>
      <c r="CP51" s="301">
        <v>529</v>
      </c>
      <c r="CQ51" s="301">
        <v>529</v>
      </c>
      <c r="CR51" s="301" t="s">
        <v>538</v>
      </c>
      <c r="CS51" s="301">
        <v>44090000</v>
      </c>
      <c r="CT51" s="303">
        <v>44090000</v>
      </c>
      <c r="CU51" s="301" t="s">
        <v>545</v>
      </c>
      <c r="CV51" s="301" t="s">
        <v>538</v>
      </c>
      <c r="CW51" s="303">
        <v>881800</v>
      </c>
      <c r="CX51" s="301" t="s">
        <v>546</v>
      </c>
      <c r="CY51" s="301">
        <v>2784</v>
      </c>
      <c r="CZ51" s="301">
        <v>2784</v>
      </c>
      <c r="DA51" s="301" t="s">
        <v>547</v>
      </c>
      <c r="DB51" s="303">
        <f>+Tabla2[[#This Row],[VALOR TOTAL ESTIMADO VIGENCIA ACTUAL]]-Tabla2[[#This Row],[Valor CDP BD]]</f>
        <v>0</v>
      </c>
      <c r="DC51" s="303">
        <f>+Tabla2[[#This Row],[Valor CDP BD]]-Tabla2[[#This Row],[Valor RP BD]]</f>
        <v>0</v>
      </c>
    </row>
    <row r="52" spans="1:107" ht="16.149999999999999" hidden="1" customHeight="1" x14ac:dyDescent="0.25">
      <c r="A52" s="301" t="s">
        <v>785</v>
      </c>
      <c r="B52" s="301" t="s">
        <v>786</v>
      </c>
      <c r="C52" s="301">
        <v>7710</v>
      </c>
      <c r="D52" s="301" t="s">
        <v>785</v>
      </c>
      <c r="E52" s="301">
        <v>512022</v>
      </c>
      <c r="F52" s="301">
        <v>7710</v>
      </c>
      <c r="G52" s="301">
        <v>16512</v>
      </c>
      <c r="H52" s="301">
        <v>2784</v>
      </c>
      <c r="I52" s="301" t="s">
        <v>511</v>
      </c>
      <c r="J52" s="301" t="s">
        <v>512</v>
      </c>
      <c r="K52" s="301" t="s">
        <v>513</v>
      </c>
      <c r="L52" s="301" t="s">
        <v>514</v>
      </c>
      <c r="M52" s="301" t="s">
        <v>515</v>
      </c>
      <c r="N52" s="301" t="s">
        <v>516</v>
      </c>
      <c r="O52" s="301" t="s">
        <v>517</v>
      </c>
      <c r="P52" s="301" t="s">
        <v>325</v>
      </c>
      <c r="Q52" s="301" t="s">
        <v>328</v>
      </c>
      <c r="R52" s="301" t="s">
        <v>518</v>
      </c>
      <c r="S52" s="301" t="s">
        <v>519</v>
      </c>
      <c r="T52" s="301" t="s">
        <v>520</v>
      </c>
      <c r="U52" s="301">
        <v>0</v>
      </c>
      <c r="V52" s="301" t="s">
        <v>649</v>
      </c>
      <c r="W52" s="301" t="s">
        <v>522</v>
      </c>
      <c r="X52" s="301" t="s">
        <v>523</v>
      </c>
      <c r="Y52" s="301">
        <v>0</v>
      </c>
      <c r="Z52" s="301" t="s">
        <v>524</v>
      </c>
      <c r="AA52" s="301" t="s">
        <v>525</v>
      </c>
      <c r="AB52" s="302">
        <v>1</v>
      </c>
      <c r="AC52" s="302">
        <v>1</v>
      </c>
      <c r="AD52" s="302">
        <v>10</v>
      </c>
      <c r="AE52" s="301">
        <v>1</v>
      </c>
      <c r="AF52" s="301">
        <v>11</v>
      </c>
      <c r="AG52" s="303">
        <v>44090000</v>
      </c>
      <c r="AH52" s="301">
        <v>0</v>
      </c>
      <c r="AI52" s="301">
        <v>0</v>
      </c>
      <c r="AJ52" s="301">
        <v>0</v>
      </c>
      <c r="AK52" s="301" t="s">
        <v>526</v>
      </c>
      <c r="AL52" s="301" t="s">
        <v>527</v>
      </c>
      <c r="AM52" s="301">
        <v>0</v>
      </c>
      <c r="AN52" s="301">
        <v>0</v>
      </c>
      <c r="AO52" s="301" t="s">
        <v>257</v>
      </c>
      <c r="AP52" s="301" t="s">
        <v>787</v>
      </c>
      <c r="AQ52" s="301">
        <v>20220583</v>
      </c>
      <c r="AR52" s="301">
        <v>536</v>
      </c>
      <c r="AS52" s="301">
        <v>44578</v>
      </c>
      <c r="AT52" s="301">
        <v>44090000</v>
      </c>
      <c r="AU52" s="301">
        <v>895</v>
      </c>
      <c r="AV52" s="301">
        <v>44587</v>
      </c>
      <c r="AW52" s="301">
        <v>44090000</v>
      </c>
      <c r="AX52" s="301">
        <v>0</v>
      </c>
      <c r="AY52" s="301">
        <v>4409000</v>
      </c>
      <c r="AZ52" s="301" t="s">
        <v>529</v>
      </c>
      <c r="BA52" s="301" t="s">
        <v>530</v>
      </c>
      <c r="BB52" s="301" t="s">
        <v>531</v>
      </c>
      <c r="BC52" s="301">
        <v>3778917</v>
      </c>
      <c r="BD52" s="301" t="s">
        <v>532</v>
      </c>
      <c r="BE52" s="301" t="s">
        <v>533</v>
      </c>
      <c r="BF52" s="301" t="s">
        <v>534</v>
      </c>
      <c r="BG52" s="301" t="s">
        <v>534</v>
      </c>
      <c r="BH52" s="301" t="s">
        <v>534</v>
      </c>
      <c r="BI52" s="301" t="s">
        <v>535</v>
      </c>
      <c r="BJ52" s="301" t="s">
        <v>536</v>
      </c>
      <c r="BK52" s="301">
        <v>4954580000</v>
      </c>
      <c r="BL52" s="301" t="s">
        <v>537</v>
      </c>
      <c r="BM52" s="301">
        <v>16512</v>
      </c>
      <c r="BN52" s="301">
        <v>0</v>
      </c>
      <c r="BO52" s="301" t="s">
        <v>328</v>
      </c>
      <c r="BP52" s="301" t="s">
        <v>328</v>
      </c>
      <c r="BQ52" s="301" t="s">
        <v>538</v>
      </c>
      <c r="BR52" s="301">
        <v>20220583</v>
      </c>
      <c r="BS52" s="301" t="s">
        <v>788</v>
      </c>
      <c r="BT52" s="301" t="s">
        <v>538</v>
      </c>
      <c r="BU52" s="301" t="s">
        <v>787</v>
      </c>
      <c r="BV52" s="301" t="s">
        <v>787</v>
      </c>
      <c r="BW52" s="301" t="s">
        <v>538</v>
      </c>
      <c r="BX52" s="301" t="s">
        <v>652</v>
      </c>
      <c r="BY52" s="306" t="s">
        <v>697</v>
      </c>
      <c r="BZ52" s="301" t="s">
        <v>653</v>
      </c>
      <c r="CA52" s="301" t="s">
        <v>610</v>
      </c>
      <c r="CB52" s="301" t="s">
        <v>518</v>
      </c>
      <c r="CC52" s="301" t="s">
        <v>518</v>
      </c>
      <c r="CD52" s="301" t="s">
        <v>518</v>
      </c>
      <c r="CE52" s="301" t="s">
        <v>543</v>
      </c>
      <c r="CF52" s="301" t="s">
        <v>544</v>
      </c>
      <c r="CG52" s="301" t="s">
        <v>544</v>
      </c>
      <c r="CH52" s="301" t="s">
        <v>544</v>
      </c>
      <c r="CI52" s="301" t="s">
        <v>543</v>
      </c>
      <c r="CJ52" s="301">
        <v>536</v>
      </c>
      <c r="CK52" s="301">
        <v>536</v>
      </c>
      <c r="CL52" s="301" t="s">
        <v>538</v>
      </c>
      <c r="CM52" s="301">
        <v>44090000</v>
      </c>
      <c r="CN52" s="303">
        <v>44090000</v>
      </c>
      <c r="CO52" s="301" t="s">
        <v>538</v>
      </c>
      <c r="CP52" s="301">
        <v>895</v>
      </c>
      <c r="CQ52" s="301">
        <v>895</v>
      </c>
      <c r="CR52" s="301" t="s">
        <v>538</v>
      </c>
      <c r="CS52" s="301">
        <v>44090000</v>
      </c>
      <c r="CT52" s="303">
        <v>44090000</v>
      </c>
      <c r="CU52" s="301" t="s">
        <v>545</v>
      </c>
      <c r="CV52" s="301" t="s">
        <v>538</v>
      </c>
      <c r="CW52" s="303">
        <v>4409000</v>
      </c>
      <c r="CX52" s="301" t="s">
        <v>546</v>
      </c>
      <c r="CY52" s="301">
        <v>2784</v>
      </c>
      <c r="CZ52" s="301">
        <v>2784</v>
      </c>
      <c r="DA52" s="301" t="s">
        <v>547</v>
      </c>
      <c r="DB52" s="303">
        <f>+Tabla2[[#This Row],[VALOR TOTAL ESTIMADO VIGENCIA ACTUAL]]-Tabla2[[#This Row],[Valor CDP BD]]</f>
        <v>0</v>
      </c>
      <c r="DC52" s="303">
        <f>+Tabla2[[#This Row],[Valor CDP BD]]-Tabla2[[#This Row],[Valor RP BD]]</f>
        <v>0</v>
      </c>
    </row>
    <row r="53" spans="1:107" ht="16.149999999999999" hidden="1" customHeight="1" x14ac:dyDescent="0.25">
      <c r="A53" s="301" t="s">
        <v>789</v>
      </c>
      <c r="B53" s="301" t="s">
        <v>790</v>
      </c>
      <c r="C53" s="301">
        <v>7710</v>
      </c>
      <c r="D53" s="301" t="s">
        <v>789</v>
      </c>
      <c r="E53" s="301">
        <v>522022</v>
      </c>
      <c r="F53" s="301">
        <v>7710</v>
      </c>
      <c r="G53" s="301">
        <v>16525</v>
      </c>
      <c r="H53" s="301">
        <v>2784</v>
      </c>
      <c r="I53" s="301" t="s">
        <v>511</v>
      </c>
      <c r="J53" s="301" t="s">
        <v>512</v>
      </c>
      <c r="K53" s="301" t="s">
        <v>513</v>
      </c>
      <c r="L53" s="301" t="s">
        <v>514</v>
      </c>
      <c r="M53" s="301" t="s">
        <v>515</v>
      </c>
      <c r="N53" s="301" t="s">
        <v>516</v>
      </c>
      <c r="O53" s="301" t="s">
        <v>517</v>
      </c>
      <c r="P53" s="301" t="s">
        <v>325</v>
      </c>
      <c r="Q53" s="301" t="s">
        <v>328</v>
      </c>
      <c r="R53" s="301" t="s">
        <v>518</v>
      </c>
      <c r="S53" s="301" t="s">
        <v>519</v>
      </c>
      <c r="T53" s="301" t="s">
        <v>520</v>
      </c>
      <c r="U53" s="301">
        <v>0</v>
      </c>
      <c r="V53" s="301" t="s">
        <v>649</v>
      </c>
      <c r="W53" s="301" t="s">
        <v>522</v>
      </c>
      <c r="X53" s="301" t="s">
        <v>523</v>
      </c>
      <c r="Y53" s="301">
        <v>0</v>
      </c>
      <c r="Z53" s="301" t="s">
        <v>524</v>
      </c>
      <c r="AA53" s="301" t="s">
        <v>525</v>
      </c>
      <c r="AB53" s="302">
        <v>1</v>
      </c>
      <c r="AC53" s="302">
        <v>1</v>
      </c>
      <c r="AD53" s="302">
        <v>10</v>
      </c>
      <c r="AE53" s="301">
        <v>1</v>
      </c>
      <c r="AF53" s="301">
        <v>11</v>
      </c>
      <c r="AG53" s="303">
        <v>44090000</v>
      </c>
      <c r="AH53" s="301">
        <v>0</v>
      </c>
      <c r="AI53" s="301">
        <v>0</v>
      </c>
      <c r="AJ53" s="301">
        <v>0</v>
      </c>
      <c r="AK53" s="301" t="s">
        <v>526</v>
      </c>
      <c r="AL53" s="301" t="s">
        <v>527</v>
      </c>
      <c r="AM53" s="301">
        <v>0</v>
      </c>
      <c r="AN53" s="301">
        <v>0</v>
      </c>
      <c r="AO53" s="301" t="s">
        <v>257</v>
      </c>
      <c r="AP53" s="301" t="s">
        <v>791</v>
      </c>
      <c r="AQ53" s="301">
        <v>20221027</v>
      </c>
      <c r="AR53" s="301">
        <v>1192</v>
      </c>
      <c r="AS53" s="301">
        <v>44583</v>
      </c>
      <c r="AT53" s="301">
        <v>44090000</v>
      </c>
      <c r="AU53" s="301">
        <v>1178</v>
      </c>
      <c r="AV53" s="301">
        <v>44587</v>
      </c>
      <c r="AW53" s="301">
        <v>44090000</v>
      </c>
      <c r="AX53" s="301">
        <v>0</v>
      </c>
      <c r="AY53" s="301">
        <v>4409000</v>
      </c>
      <c r="AZ53" s="301" t="s">
        <v>529</v>
      </c>
      <c r="BA53" s="301" t="s">
        <v>530</v>
      </c>
      <c r="BB53" s="301" t="s">
        <v>531</v>
      </c>
      <c r="BC53" s="301">
        <v>3778917</v>
      </c>
      <c r="BD53" s="301" t="s">
        <v>532</v>
      </c>
      <c r="BE53" s="301" t="s">
        <v>533</v>
      </c>
      <c r="BF53" s="301" t="s">
        <v>534</v>
      </c>
      <c r="BG53" s="301" t="s">
        <v>534</v>
      </c>
      <c r="BH53" s="301" t="s">
        <v>534</v>
      </c>
      <c r="BI53" s="301" t="s">
        <v>535</v>
      </c>
      <c r="BJ53" s="301" t="s">
        <v>536</v>
      </c>
      <c r="BK53" s="301">
        <v>4954580000</v>
      </c>
      <c r="BL53" s="301" t="s">
        <v>537</v>
      </c>
      <c r="BM53" s="301">
        <v>16525</v>
      </c>
      <c r="BN53" s="301">
        <v>0</v>
      </c>
      <c r="BO53" s="301" t="s">
        <v>328</v>
      </c>
      <c r="BP53" s="301" t="s">
        <v>328</v>
      </c>
      <c r="BQ53" s="301" t="s">
        <v>538</v>
      </c>
      <c r="BR53" s="301">
        <v>20221027</v>
      </c>
      <c r="BS53" s="301" t="s">
        <v>792</v>
      </c>
      <c r="BT53" s="301" t="s">
        <v>538</v>
      </c>
      <c r="BU53" s="301" t="s">
        <v>791</v>
      </c>
      <c r="BV53" s="301" t="s">
        <v>791</v>
      </c>
      <c r="BW53" s="301" t="s">
        <v>538</v>
      </c>
      <c r="BX53" s="301" t="s">
        <v>652</v>
      </c>
      <c r="BY53" s="306" t="s">
        <v>697</v>
      </c>
      <c r="BZ53" s="306" t="s">
        <v>793</v>
      </c>
      <c r="CA53" s="301" t="s">
        <v>610</v>
      </c>
      <c r="CB53" s="301" t="s">
        <v>518</v>
      </c>
      <c r="CC53" s="301" t="s">
        <v>518</v>
      </c>
      <c r="CD53" s="301" t="s">
        <v>518</v>
      </c>
      <c r="CE53" s="301" t="s">
        <v>543</v>
      </c>
      <c r="CF53" s="301" t="s">
        <v>544</v>
      </c>
      <c r="CG53" s="301" t="s">
        <v>544</v>
      </c>
      <c r="CH53" s="301" t="s">
        <v>544</v>
      </c>
      <c r="CI53" s="301" t="s">
        <v>543</v>
      </c>
      <c r="CJ53" s="301">
        <v>1192</v>
      </c>
      <c r="CK53" s="301">
        <v>1192</v>
      </c>
      <c r="CL53" s="301" t="s">
        <v>538</v>
      </c>
      <c r="CM53" s="301">
        <v>44090000</v>
      </c>
      <c r="CN53" s="303">
        <v>44090000</v>
      </c>
      <c r="CO53" s="301" t="s">
        <v>538</v>
      </c>
      <c r="CP53" s="301">
        <v>1178</v>
      </c>
      <c r="CQ53" s="301">
        <v>1178</v>
      </c>
      <c r="CR53" s="301" t="s">
        <v>538</v>
      </c>
      <c r="CS53" s="301">
        <v>44090000</v>
      </c>
      <c r="CT53" s="303">
        <v>44090000</v>
      </c>
      <c r="CU53" s="301" t="s">
        <v>545</v>
      </c>
      <c r="CV53" s="301" t="s">
        <v>538</v>
      </c>
      <c r="CW53" s="303">
        <v>0</v>
      </c>
      <c r="CX53" s="301" t="s">
        <v>546</v>
      </c>
      <c r="CY53" s="301">
        <v>2784</v>
      </c>
      <c r="CZ53" s="301">
        <v>2784</v>
      </c>
      <c r="DA53" s="301" t="s">
        <v>547</v>
      </c>
      <c r="DB53" s="303">
        <f>+Tabla2[[#This Row],[VALOR TOTAL ESTIMADO VIGENCIA ACTUAL]]-Tabla2[[#This Row],[Valor CDP BD]]</f>
        <v>0</v>
      </c>
      <c r="DC53" s="303">
        <f>+Tabla2[[#This Row],[Valor CDP BD]]-Tabla2[[#This Row],[Valor RP BD]]</f>
        <v>0</v>
      </c>
    </row>
    <row r="54" spans="1:107" ht="16.149999999999999" hidden="1" customHeight="1" x14ac:dyDescent="0.25">
      <c r="A54" s="301" t="s">
        <v>794</v>
      </c>
      <c r="B54" s="301" t="s">
        <v>795</v>
      </c>
      <c r="C54" s="301">
        <v>7710</v>
      </c>
      <c r="D54" s="301" t="s">
        <v>794</v>
      </c>
      <c r="E54" s="301">
        <v>532022</v>
      </c>
      <c r="F54" s="301">
        <v>7710</v>
      </c>
      <c r="G54" s="301">
        <v>16532</v>
      </c>
      <c r="H54" s="301">
        <v>2784</v>
      </c>
      <c r="I54" s="301" t="s">
        <v>511</v>
      </c>
      <c r="J54" s="301" t="s">
        <v>512</v>
      </c>
      <c r="K54" s="301" t="s">
        <v>513</v>
      </c>
      <c r="L54" s="301" t="s">
        <v>514</v>
      </c>
      <c r="M54" s="301" t="s">
        <v>515</v>
      </c>
      <c r="N54" s="301" t="s">
        <v>516</v>
      </c>
      <c r="O54" s="301" t="s">
        <v>517</v>
      </c>
      <c r="P54" s="301" t="s">
        <v>325</v>
      </c>
      <c r="Q54" s="301" t="s">
        <v>328</v>
      </c>
      <c r="R54" s="301" t="s">
        <v>518</v>
      </c>
      <c r="S54" s="301" t="s">
        <v>519</v>
      </c>
      <c r="T54" s="301" t="s">
        <v>520</v>
      </c>
      <c r="U54" s="301">
        <v>0</v>
      </c>
      <c r="V54" s="301" t="s">
        <v>649</v>
      </c>
      <c r="W54" s="301" t="s">
        <v>522</v>
      </c>
      <c r="X54" s="301" t="s">
        <v>523</v>
      </c>
      <c r="Y54" s="301">
        <v>0</v>
      </c>
      <c r="Z54" s="301" t="s">
        <v>524</v>
      </c>
      <c r="AA54" s="301" t="s">
        <v>525</v>
      </c>
      <c r="AB54" s="302">
        <v>1</v>
      </c>
      <c r="AC54" s="302">
        <v>1</v>
      </c>
      <c r="AD54" s="302">
        <v>10</v>
      </c>
      <c r="AE54" s="301">
        <v>1</v>
      </c>
      <c r="AF54" s="301">
        <v>11</v>
      </c>
      <c r="AG54" s="303">
        <v>44090000</v>
      </c>
      <c r="AH54" s="301">
        <v>0</v>
      </c>
      <c r="AI54" s="301">
        <v>0</v>
      </c>
      <c r="AJ54" s="301">
        <v>0</v>
      </c>
      <c r="AK54" s="301" t="s">
        <v>526</v>
      </c>
      <c r="AL54" s="301" t="s">
        <v>527</v>
      </c>
      <c r="AM54" s="301">
        <v>0</v>
      </c>
      <c r="AN54" s="301">
        <v>0</v>
      </c>
      <c r="AO54" s="301" t="s">
        <v>257</v>
      </c>
      <c r="AP54" s="301" t="s">
        <v>796</v>
      </c>
      <c r="AQ54" s="301">
        <v>20221267</v>
      </c>
      <c r="AR54" s="301">
        <v>1435</v>
      </c>
      <c r="AS54" s="301">
        <v>44584</v>
      </c>
      <c r="AT54" s="301">
        <v>44090000</v>
      </c>
      <c r="AU54" s="301">
        <v>1541</v>
      </c>
      <c r="AV54" s="301">
        <v>44589</v>
      </c>
      <c r="AW54" s="301">
        <v>44090000</v>
      </c>
      <c r="AX54" s="301">
        <v>0</v>
      </c>
      <c r="AY54" s="301">
        <v>4409000</v>
      </c>
      <c r="AZ54" s="301" t="s">
        <v>529</v>
      </c>
      <c r="BA54" s="301" t="s">
        <v>530</v>
      </c>
      <c r="BB54" s="301" t="s">
        <v>531</v>
      </c>
      <c r="BC54" s="301">
        <v>3778917</v>
      </c>
      <c r="BD54" s="301" t="s">
        <v>532</v>
      </c>
      <c r="BE54" s="301" t="s">
        <v>533</v>
      </c>
      <c r="BF54" s="301" t="s">
        <v>534</v>
      </c>
      <c r="BG54" s="301" t="s">
        <v>534</v>
      </c>
      <c r="BH54" s="301" t="s">
        <v>534</v>
      </c>
      <c r="BI54" s="301" t="s">
        <v>535</v>
      </c>
      <c r="BJ54" s="301" t="s">
        <v>536</v>
      </c>
      <c r="BK54" s="301">
        <v>4954580000</v>
      </c>
      <c r="BL54" s="301" t="s">
        <v>537</v>
      </c>
      <c r="BM54" s="301">
        <v>16532</v>
      </c>
      <c r="BN54" s="301">
        <v>0</v>
      </c>
      <c r="BO54" s="301" t="s">
        <v>328</v>
      </c>
      <c r="BP54" s="301" t="s">
        <v>328</v>
      </c>
      <c r="BQ54" s="301" t="s">
        <v>538</v>
      </c>
      <c r="BR54" s="301">
        <v>20221267</v>
      </c>
      <c r="BS54" s="301" t="s">
        <v>797</v>
      </c>
      <c r="BT54" s="301" t="s">
        <v>538</v>
      </c>
      <c r="BU54" s="301" t="s">
        <v>798</v>
      </c>
      <c r="BV54" s="301" t="s">
        <v>798</v>
      </c>
      <c r="BW54" s="301" t="s">
        <v>538</v>
      </c>
      <c r="BX54" s="301" t="s">
        <v>652</v>
      </c>
      <c r="BY54" s="306" t="s">
        <v>697</v>
      </c>
      <c r="BZ54" s="301" t="s">
        <v>652</v>
      </c>
      <c r="CA54" s="301" t="s">
        <v>698</v>
      </c>
      <c r="CB54" s="301" t="s">
        <v>518</v>
      </c>
      <c r="CC54" s="301" t="s">
        <v>518</v>
      </c>
      <c r="CD54" s="301" t="s">
        <v>518</v>
      </c>
      <c r="CE54" s="301" t="s">
        <v>543</v>
      </c>
      <c r="CF54" s="301" t="s">
        <v>544</v>
      </c>
      <c r="CG54" s="301" t="s">
        <v>544</v>
      </c>
      <c r="CH54" s="301" t="s">
        <v>544</v>
      </c>
      <c r="CI54" s="301" t="s">
        <v>543</v>
      </c>
      <c r="CJ54" s="301">
        <v>1435</v>
      </c>
      <c r="CK54" s="301">
        <v>1435</v>
      </c>
      <c r="CL54" s="301" t="s">
        <v>538</v>
      </c>
      <c r="CM54" s="301">
        <v>44090000</v>
      </c>
      <c r="CN54" s="303">
        <v>44090000</v>
      </c>
      <c r="CO54" s="301" t="s">
        <v>538</v>
      </c>
      <c r="CP54" s="301">
        <v>1541</v>
      </c>
      <c r="CQ54" s="301">
        <v>1541</v>
      </c>
      <c r="CR54" s="301" t="s">
        <v>538</v>
      </c>
      <c r="CS54" s="301">
        <v>44090000</v>
      </c>
      <c r="CT54" s="303">
        <v>44090000</v>
      </c>
      <c r="CU54" s="301" t="s">
        <v>545</v>
      </c>
      <c r="CV54" s="301" t="s">
        <v>538</v>
      </c>
      <c r="CW54" s="303">
        <v>0</v>
      </c>
      <c r="CX54" s="301" t="s">
        <v>546</v>
      </c>
      <c r="CY54" s="301">
        <v>2784</v>
      </c>
      <c r="CZ54" s="301">
        <v>2784</v>
      </c>
      <c r="DA54" s="301" t="s">
        <v>547</v>
      </c>
      <c r="DB54" s="303">
        <f>+Tabla2[[#This Row],[VALOR TOTAL ESTIMADO VIGENCIA ACTUAL]]-Tabla2[[#This Row],[Valor CDP BD]]</f>
        <v>0</v>
      </c>
      <c r="DC54" s="303">
        <f>+Tabla2[[#This Row],[Valor CDP BD]]-Tabla2[[#This Row],[Valor RP BD]]</f>
        <v>0</v>
      </c>
    </row>
    <row r="55" spans="1:107" ht="16.149999999999999" hidden="1" customHeight="1" x14ac:dyDescent="0.25">
      <c r="A55" s="301" t="s">
        <v>799</v>
      </c>
      <c r="B55" s="301" t="s">
        <v>800</v>
      </c>
      <c r="C55" s="301">
        <v>7710</v>
      </c>
      <c r="D55" s="301" t="s">
        <v>799</v>
      </c>
      <c r="E55" s="301">
        <v>542022</v>
      </c>
      <c r="F55" s="301">
        <v>7710</v>
      </c>
      <c r="G55" s="301">
        <v>16541</v>
      </c>
      <c r="H55" s="301">
        <v>2784</v>
      </c>
      <c r="I55" s="301" t="s">
        <v>511</v>
      </c>
      <c r="J55" s="301" t="s">
        <v>512</v>
      </c>
      <c r="K55" s="301" t="s">
        <v>513</v>
      </c>
      <c r="L55" s="301" t="s">
        <v>514</v>
      </c>
      <c r="M55" s="301" t="s">
        <v>515</v>
      </c>
      <c r="N55" s="301" t="s">
        <v>516</v>
      </c>
      <c r="O55" s="301" t="s">
        <v>517</v>
      </c>
      <c r="P55" s="301" t="s">
        <v>325</v>
      </c>
      <c r="Q55" s="301" t="s">
        <v>328</v>
      </c>
      <c r="R55" s="301" t="s">
        <v>518</v>
      </c>
      <c r="S55" s="301" t="s">
        <v>519</v>
      </c>
      <c r="T55" s="301" t="s">
        <v>520</v>
      </c>
      <c r="U55" s="301">
        <v>0</v>
      </c>
      <c r="V55" s="301" t="s">
        <v>649</v>
      </c>
      <c r="W55" s="301" t="s">
        <v>522</v>
      </c>
      <c r="X55" s="301" t="s">
        <v>523</v>
      </c>
      <c r="Y55" s="301">
        <v>0</v>
      </c>
      <c r="Z55" s="301" t="s">
        <v>524</v>
      </c>
      <c r="AA55" s="301" t="s">
        <v>525</v>
      </c>
      <c r="AB55" s="302">
        <v>1</v>
      </c>
      <c r="AC55" s="302">
        <v>1</v>
      </c>
      <c r="AD55" s="302">
        <v>10</v>
      </c>
      <c r="AE55" s="301">
        <v>1</v>
      </c>
      <c r="AF55" s="301">
        <v>11</v>
      </c>
      <c r="AG55" s="303">
        <v>44090000</v>
      </c>
      <c r="AH55" s="301">
        <v>0</v>
      </c>
      <c r="AI55" s="301">
        <v>0</v>
      </c>
      <c r="AJ55" s="301">
        <v>0</v>
      </c>
      <c r="AK55" s="301" t="s">
        <v>526</v>
      </c>
      <c r="AL55" s="301" t="s">
        <v>527</v>
      </c>
      <c r="AM55" s="301">
        <v>0</v>
      </c>
      <c r="AN55" s="301">
        <v>0</v>
      </c>
      <c r="AO55" s="301" t="s">
        <v>257</v>
      </c>
      <c r="AP55" s="301" t="s">
        <v>801</v>
      </c>
      <c r="AQ55" s="301">
        <v>20220797</v>
      </c>
      <c r="AR55" s="301">
        <v>816</v>
      </c>
      <c r="AS55" s="301">
        <v>44580</v>
      </c>
      <c r="AT55" s="301">
        <v>44090000</v>
      </c>
      <c r="AU55" s="301">
        <v>830</v>
      </c>
      <c r="AV55" s="301">
        <v>44584</v>
      </c>
      <c r="AW55" s="301">
        <v>44090000</v>
      </c>
      <c r="AX55" s="301">
        <v>0</v>
      </c>
      <c r="AY55" s="301">
        <v>4409000</v>
      </c>
      <c r="AZ55" s="301" t="s">
        <v>529</v>
      </c>
      <c r="BA55" s="301" t="s">
        <v>530</v>
      </c>
      <c r="BB55" s="301" t="s">
        <v>531</v>
      </c>
      <c r="BC55" s="301">
        <v>3778917</v>
      </c>
      <c r="BD55" s="301" t="s">
        <v>532</v>
      </c>
      <c r="BE55" s="301" t="s">
        <v>533</v>
      </c>
      <c r="BF55" s="301" t="s">
        <v>534</v>
      </c>
      <c r="BG55" s="301" t="s">
        <v>534</v>
      </c>
      <c r="BH55" s="301" t="s">
        <v>534</v>
      </c>
      <c r="BI55" s="301" t="s">
        <v>535</v>
      </c>
      <c r="BJ55" s="301" t="s">
        <v>536</v>
      </c>
      <c r="BK55" s="301">
        <v>4954580000</v>
      </c>
      <c r="BL55" s="301" t="s">
        <v>537</v>
      </c>
      <c r="BM55" s="301">
        <v>16541</v>
      </c>
      <c r="BN55" s="301">
        <v>0</v>
      </c>
      <c r="BO55" s="301" t="s">
        <v>328</v>
      </c>
      <c r="BP55" s="301" t="s">
        <v>328</v>
      </c>
      <c r="BQ55" s="301" t="s">
        <v>538</v>
      </c>
      <c r="BR55" s="301">
        <v>20220797</v>
      </c>
      <c r="BS55" s="301" t="s">
        <v>802</v>
      </c>
      <c r="BT55" s="301" t="s">
        <v>538</v>
      </c>
      <c r="BU55" s="301" t="s">
        <v>803</v>
      </c>
      <c r="BV55" s="301" t="s">
        <v>803</v>
      </c>
      <c r="BW55" s="301" t="s">
        <v>538</v>
      </c>
      <c r="BX55" s="301" t="s">
        <v>652</v>
      </c>
      <c r="BY55" s="306" t="s">
        <v>697</v>
      </c>
      <c r="BZ55" s="301" t="s">
        <v>652</v>
      </c>
      <c r="CA55" s="301" t="s">
        <v>698</v>
      </c>
      <c r="CB55" s="301" t="s">
        <v>518</v>
      </c>
      <c r="CC55" s="301" t="s">
        <v>518</v>
      </c>
      <c r="CD55" s="301" t="s">
        <v>518</v>
      </c>
      <c r="CE55" s="301" t="s">
        <v>543</v>
      </c>
      <c r="CF55" s="301" t="s">
        <v>544</v>
      </c>
      <c r="CG55" s="301" t="s">
        <v>544</v>
      </c>
      <c r="CH55" s="301" t="s">
        <v>544</v>
      </c>
      <c r="CI55" s="301" t="s">
        <v>543</v>
      </c>
      <c r="CJ55" s="301">
        <v>816</v>
      </c>
      <c r="CK55" s="301">
        <v>816</v>
      </c>
      <c r="CL55" s="301" t="s">
        <v>538</v>
      </c>
      <c r="CM55" s="301">
        <v>44090000</v>
      </c>
      <c r="CN55" s="303">
        <v>44090000</v>
      </c>
      <c r="CO55" s="301" t="s">
        <v>538</v>
      </c>
      <c r="CP55" s="301">
        <v>830</v>
      </c>
      <c r="CQ55" s="301">
        <v>830</v>
      </c>
      <c r="CR55" s="301" t="s">
        <v>538</v>
      </c>
      <c r="CS55" s="301">
        <v>44090000</v>
      </c>
      <c r="CT55" s="303">
        <v>44090000</v>
      </c>
      <c r="CU55" s="301" t="s">
        <v>545</v>
      </c>
      <c r="CV55" s="301" t="s">
        <v>538</v>
      </c>
      <c r="CW55" s="303">
        <v>3527200</v>
      </c>
      <c r="CX55" s="301" t="s">
        <v>546</v>
      </c>
      <c r="CY55" s="301">
        <v>2784</v>
      </c>
      <c r="CZ55" s="301">
        <v>2784</v>
      </c>
      <c r="DA55" s="301" t="s">
        <v>547</v>
      </c>
      <c r="DB55" s="303">
        <f>+Tabla2[[#This Row],[VALOR TOTAL ESTIMADO VIGENCIA ACTUAL]]-Tabla2[[#This Row],[Valor CDP BD]]</f>
        <v>0</v>
      </c>
      <c r="DC55" s="303">
        <f>+Tabla2[[#This Row],[Valor CDP BD]]-Tabla2[[#This Row],[Valor RP BD]]</f>
        <v>0</v>
      </c>
    </row>
    <row r="56" spans="1:107" ht="16.149999999999999" hidden="1" customHeight="1" x14ac:dyDescent="0.25">
      <c r="A56" s="301" t="s">
        <v>804</v>
      </c>
      <c r="B56" s="301" t="s">
        <v>805</v>
      </c>
      <c r="C56" s="301">
        <v>7710</v>
      </c>
      <c r="D56" s="301" t="s">
        <v>804</v>
      </c>
      <c r="E56" s="301">
        <v>552022</v>
      </c>
      <c r="F56" s="301">
        <v>7710</v>
      </c>
      <c r="G56" s="301">
        <v>16548</v>
      </c>
      <c r="H56" s="301">
        <v>2784</v>
      </c>
      <c r="I56" s="301" t="s">
        <v>511</v>
      </c>
      <c r="J56" s="301" t="s">
        <v>512</v>
      </c>
      <c r="K56" s="301" t="s">
        <v>513</v>
      </c>
      <c r="L56" s="301" t="s">
        <v>514</v>
      </c>
      <c r="M56" s="301" t="s">
        <v>515</v>
      </c>
      <c r="N56" s="301" t="s">
        <v>516</v>
      </c>
      <c r="O56" s="301" t="s">
        <v>517</v>
      </c>
      <c r="P56" s="301" t="s">
        <v>325</v>
      </c>
      <c r="Q56" s="301" t="s">
        <v>328</v>
      </c>
      <c r="R56" s="301" t="s">
        <v>518</v>
      </c>
      <c r="S56" s="301" t="s">
        <v>519</v>
      </c>
      <c r="T56" s="301" t="s">
        <v>520</v>
      </c>
      <c r="U56" s="301">
        <v>0</v>
      </c>
      <c r="V56" s="301" t="s">
        <v>649</v>
      </c>
      <c r="W56" s="301" t="s">
        <v>522</v>
      </c>
      <c r="X56" s="301" t="s">
        <v>523</v>
      </c>
      <c r="Y56" s="301">
        <v>0</v>
      </c>
      <c r="Z56" s="301" t="s">
        <v>524</v>
      </c>
      <c r="AA56" s="301" t="s">
        <v>525</v>
      </c>
      <c r="AB56" s="302">
        <v>1</v>
      </c>
      <c r="AC56" s="302">
        <v>1</v>
      </c>
      <c r="AD56" s="302">
        <v>10</v>
      </c>
      <c r="AE56" s="301">
        <v>1</v>
      </c>
      <c r="AF56" s="301">
        <v>11</v>
      </c>
      <c r="AG56" s="303">
        <v>44090000</v>
      </c>
      <c r="AH56" s="301">
        <v>0</v>
      </c>
      <c r="AI56" s="301">
        <v>0</v>
      </c>
      <c r="AJ56" s="301">
        <v>0</v>
      </c>
      <c r="AK56" s="301" t="s">
        <v>526</v>
      </c>
      <c r="AL56" s="301" t="s">
        <v>527</v>
      </c>
      <c r="AM56" s="301">
        <v>0</v>
      </c>
      <c r="AN56" s="301">
        <v>0</v>
      </c>
      <c r="AO56" s="301" t="s">
        <v>257</v>
      </c>
      <c r="AP56" s="301" t="s">
        <v>806</v>
      </c>
      <c r="AQ56" s="301">
        <v>20220787</v>
      </c>
      <c r="AR56" s="301">
        <v>793</v>
      </c>
      <c r="AS56" s="301">
        <v>44579</v>
      </c>
      <c r="AT56" s="301">
        <v>44090000</v>
      </c>
      <c r="AU56" s="301">
        <v>893</v>
      </c>
      <c r="AV56" s="301">
        <v>44586</v>
      </c>
      <c r="AW56" s="301">
        <v>44090000</v>
      </c>
      <c r="AX56" s="301">
        <v>0</v>
      </c>
      <c r="AY56" s="301">
        <v>4409000</v>
      </c>
      <c r="AZ56" s="301" t="s">
        <v>529</v>
      </c>
      <c r="BA56" s="301" t="s">
        <v>530</v>
      </c>
      <c r="BB56" s="301" t="s">
        <v>531</v>
      </c>
      <c r="BC56" s="301">
        <v>3778917</v>
      </c>
      <c r="BD56" s="301" t="s">
        <v>532</v>
      </c>
      <c r="BE56" s="301" t="s">
        <v>533</v>
      </c>
      <c r="BF56" s="301" t="s">
        <v>534</v>
      </c>
      <c r="BG56" s="301" t="s">
        <v>534</v>
      </c>
      <c r="BH56" s="301" t="s">
        <v>534</v>
      </c>
      <c r="BI56" s="301" t="s">
        <v>535</v>
      </c>
      <c r="BJ56" s="301" t="s">
        <v>536</v>
      </c>
      <c r="BK56" s="301">
        <v>4954580000</v>
      </c>
      <c r="BL56" s="301" t="s">
        <v>537</v>
      </c>
      <c r="BM56" s="301">
        <v>16548</v>
      </c>
      <c r="BN56" s="301">
        <v>0</v>
      </c>
      <c r="BO56" s="301" t="s">
        <v>328</v>
      </c>
      <c r="BP56" s="301" t="s">
        <v>328</v>
      </c>
      <c r="BQ56" s="301" t="s">
        <v>538</v>
      </c>
      <c r="BR56" s="301">
        <v>20220787</v>
      </c>
      <c r="BS56" s="301" t="s">
        <v>807</v>
      </c>
      <c r="BT56" s="301" t="s">
        <v>538</v>
      </c>
      <c r="BU56" s="301" t="s">
        <v>808</v>
      </c>
      <c r="BV56" s="301" t="s">
        <v>808</v>
      </c>
      <c r="BW56" s="301" t="s">
        <v>538</v>
      </c>
      <c r="BX56" s="301" t="s">
        <v>652</v>
      </c>
      <c r="BY56" s="306" t="s">
        <v>697</v>
      </c>
      <c r="BZ56" s="301" t="s">
        <v>653</v>
      </c>
      <c r="CA56" s="301" t="s">
        <v>610</v>
      </c>
      <c r="CB56" s="301" t="s">
        <v>518</v>
      </c>
      <c r="CC56" s="301" t="s">
        <v>518</v>
      </c>
      <c r="CD56" s="301" t="s">
        <v>518</v>
      </c>
      <c r="CE56" s="301" t="s">
        <v>543</v>
      </c>
      <c r="CF56" s="301" t="s">
        <v>544</v>
      </c>
      <c r="CG56" s="301" t="s">
        <v>544</v>
      </c>
      <c r="CH56" s="301" t="s">
        <v>544</v>
      </c>
      <c r="CI56" s="301" t="s">
        <v>543</v>
      </c>
      <c r="CJ56" s="301">
        <v>793</v>
      </c>
      <c r="CK56" s="301">
        <v>793</v>
      </c>
      <c r="CL56" s="301" t="s">
        <v>538</v>
      </c>
      <c r="CM56" s="301">
        <v>44090000</v>
      </c>
      <c r="CN56" s="303">
        <v>44090000</v>
      </c>
      <c r="CO56" s="301" t="s">
        <v>538</v>
      </c>
      <c r="CP56" s="301">
        <v>893</v>
      </c>
      <c r="CQ56" s="301">
        <v>893</v>
      </c>
      <c r="CR56" s="301" t="s">
        <v>538</v>
      </c>
      <c r="CS56" s="301">
        <v>44090000</v>
      </c>
      <c r="CT56" s="303">
        <v>44090000</v>
      </c>
      <c r="CU56" s="301" t="s">
        <v>545</v>
      </c>
      <c r="CV56" s="301" t="s">
        <v>538</v>
      </c>
      <c r="CW56" s="303">
        <v>4409000</v>
      </c>
      <c r="CX56" s="301" t="s">
        <v>546</v>
      </c>
      <c r="CY56" s="301">
        <v>2784</v>
      </c>
      <c r="CZ56" s="301">
        <v>2784</v>
      </c>
      <c r="DA56" s="301" t="s">
        <v>547</v>
      </c>
      <c r="DB56" s="303">
        <f>+Tabla2[[#This Row],[VALOR TOTAL ESTIMADO VIGENCIA ACTUAL]]-Tabla2[[#This Row],[Valor CDP BD]]</f>
        <v>0</v>
      </c>
      <c r="DC56" s="303">
        <f>+Tabla2[[#This Row],[Valor CDP BD]]-Tabla2[[#This Row],[Valor RP BD]]</f>
        <v>0</v>
      </c>
    </row>
    <row r="57" spans="1:107" ht="16.149999999999999" hidden="1" customHeight="1" x14ac:dyDescent="0.25">
      <c r="A57" s="301" t="s">
        <v>809</v>
      </c>
      <c r="B57" s="301" t="s">
        <v>810</v>
      </c>
      <c r="C57" s="301">
        <v>7710</v>
      </c>
      <c r="D57" s="301" t="s">
        <v>809</v>
      </c>
      <c r="E57" s="301">
        <v>562022</v>
      </c>
      <c r="F57" s="301">
        <v>7710</v>
      </c>
      <c r="G57" s="301">
        <v>16554</v>
      </c>
      <c r="H57" s="301">
        <v>2784</v>
      </c>
      <c r="I57" s="301" t="s">
        <v>511</v>
      </c>
      <c r="J57" s="301" t="s">
        <v>512</v>
      </c>
      <c r="K57" s="301" t="s">
        <v>513</v>
      </c>
      <c r="L57" s="301" t="s">
        <v>514</v>
      </c>
      <c r="M57" s="301" t="s">
        <v>515</v>
      </c>
      <c r="N57" s="301" t="s">
        <v>516</v>
      </c>
      <c r="O57" s="301" t="s">
        <v>517</v>
      </c>
      <c r="P57" s="301" t="s">
        <v>325</v>
      </c>
      <c r="Q57" s="301" t="s">
        <v>328</v>
      </c>
      <c r="R57" s="301" t="s">
        <v>518</v>
      </c>
      <c r="S57" s="301" t="s">
        <v>519</v>
      </c>
      <c r="T57" s="301" t="s">
        <v>520</v>
      </c>
      <c r="U57" s="301">
        <v>0</v>
      </c>
      <c r="V57" s="301" t="s">
        <v>649</v>
      </c>
      <c r="W57" s="301" t="s">
        <v>522</v>
      </c>
      <c r="X57" s="301" t="s">
        <v>523</v>
      </c>
      <c r="Y57" s="301">
        <v>0</v>
      </c>
      <c r="Z57" s="301" t="s">
        <v>524</v>
      </c>
      <c r="AA57" s="301" t="s">
        <v>525</v>
      </c>
      <c r="AB57" s="302">
        <v>1</v>
      </c>
      <c r="AC57" s="302">
        <v>1</v>
      </c>
      <c r="AD57" s="302">
        <v>10</v>
      </c>
      <c r="AE57" s="301">
        <v>1</v>
      </c>
      <c r="AF57" s="301">
        <v>11</v>
      </c>
      <c r="AG57" s="303">
        <v>44090000</v>
      </c>
      <c r="AH57" s="301">
        <v>0</v>
      </c>
      <c r="AI57" s="301">
        <v>0</v>
      </c>
      <c r="AJ57" s="301">
        <v>0</v>
      </c>
      <c r="AK57" s="301" t="s">
        <v>526</v>
      </c>
      <c r="AL57" s="301" t="s">
        <v>527</v>
      </c>
      <c r="AM57" s="301">
        <v>0</v>
      </c>
      <c r="AN57" s="301">
        <v>0</v>
      </c>
      <c r="AO57" s="301" t="s">
        <v>257</v>
      </c>
      <c r="AP57" s="301" t="s">
        <v>811</v>
      </c>
      <c r="AQ57" s="301">
        <v>20220879</v>
      </c>
      <c r="AR57" s="301">
        <v>1232</v>
      </c>
      <c r="AS57" s="301">
        <v>44583</v>
      </c>
      <c r="AT57" s="301">
        <v>44090000</v>
      </c>
      <c r="AU57" s="301">
        <v>916</v>
      </c>
      <c r="AV57" s="301">
        <v>44587</v>
      </c>
      <c r="AW57" s="301">
        <v>44090000</v>
      </c>
      <c r="AX57" s="301">
        <v>0</v>
      </c>
      <c r="AY57" s="301">
        <v>4409000</v>
      </c>
      <c r="AZ57" s="301" t="s">
        <v>529</v>
      </c>
      <c r="BA57" s="301" t="s">
        <v>530</v>
      </c>
      <c r="BB57" s="301" t="s">
        <v>531</v>
      </c>
      <c r="BC57" s="301">
        <v>3778917</v>
      </c>
      <c r="BD57" s="301" t="s">
        <v>532</v>
      </c>
      <c r="BE57" s="301" t="s">
        <v>533</v>
      </c>
      <c r="BF57" s="301" t="s">
        <v>534</v>
      </c>
      <c r="BG57" s="301" t="s">
        <v>534</v>
      </c>
      <c r="BH57" s="301" t="s">
        <v>534</v>
      </c>
      <c r="BI57" s="301" t="s">
        <v>535</v>
      </c>
      <c r="BJ57" s="301" t="s">
        <v>536</v>
      </c>
      <c r="BK57" s="301">
        <v>4954580000</v>
      </c>
      <c r="BL57" s="301" t="s">
        <v>537</v>
      </c>
      <c r="BM57" s="301">
        <v>16554</v>
      </c>
      <c r="BN57" s="301">
        <v>0</v>
      </c>
      <c r="BO57" s="301" t="s">
        <v>328</v>
      </c>
      <c r="BP57" s="301" t="s">
        <v>328</v>
      </c>
      <c r="BQ57" s="301" t="s">
        <v>538</v>
      </c>
      <c r="BR57" s="301">
        <v>20220879</v>
      </c>
      <c r="BS57" s="301" t="s">
        <v>812</v>
      </c>
      <c r="BT57" s="301" t="s">
        <v>538</v>
      </c>
      <c r="BU57" s="301" t="s">
        <v>811</v>
      </c>
      <c r="BV57" s="301" t="s">
        <v>811</v>
      </c>
      <c r="BW57" s="301" t="s">
        <v>538</v>
      </c>
      <c r="BX57" s="301" t="s">
        <v>652</v>
      </c>
      <c r="BY57" s="306" t="s">
        <v>697</v>
      </c>
      <c r="BZ57" s="306" t="s">
        <v>793</v>
      </c>
      <c r="CA57" s="301" t="s">
        <v>610</v>
      </c>
      <c r="CB57" s="301" t="s">
        <v>518</v>
      </c>
      <c r="CC57" s="301" t="s">
        <v>518</v>
      </c>
      <c r="CD57" s="301" t="s">
        <v>518</v>
      </c>
      <c r="CE57" s="301" t="s">
        <v>543</v>
      </c>
      <c r="CF57" s="301" t="s">
        <v>544</v>
      </c>
      <c r="CG57" s="301" t="s">
        <v>544</v>
      </c>
      <c r="CH57" s="301" t="s">
        <v>544</v>
      </c>
      <c r="CI57" s="301" t="s">
        <v>543</v>
      </c>
      <c r="CJ57" s="301">
        <v>1232</v>
      </c>
      <c r="CK57" s="301">
        <v>1232</v>
      </c>
      <c r="CL57" s="301" t="s">
        <v>538</v>
      </c>
      <c r="CM57" s="301">
        <v>44090000</v>
      </c>
      <c r="CN57" s="303">
        <v>44090000</v>
      </c>
      <c r="CO57" s="301" t="s">
        <v>538</v>
      </c>
      <c r="CP57" s="301">
        <v>916</v>
      </c>
      <c r="CQ57" s="301">
        <v>916</v>
      </c>
      <c r="CR57" s="301" t="s">
        <v>538</v>
      </c>
      <c r="CS57" s="301">
        <v>44090000</v>
      </c>
      <c r="CT57" s="303">
        <v>44090000</v>
      </c>
      <c r="CU57" s="301" t="s">
        <v>545</v>
      </c>
      <c r="CV57" s="301" t="s">
        <v>538</v>
      </c>
      <c r="CW57" s="303">
        <v>4409000</v>
      </c>
      <c r="CX57" s="301" t="s">
        <v>546</v>
      </c>
      <c r="CY57" s="301">
        <v>2784</v>
      </c>
      <c r="CZ57" s="301">
        <v>2784</v>
      </c>
      <c r="DA57" s="301" t="s">
        <v>547</v>
      </c>
      <c r="DB57" s="303">
        <f>+Tabla2[[#This Row],[VALOR TOTAL ESTIMADO VIGENCIA ACTUAL]]-Tabla2[[#This Row],[Valor CDP BD]]</f>
        <v>0</v>
      </c>
      <c r="DC57" s="303">
        <f>+Tabla2[[#This Row],[Valor CDP BD]]-Tabla2[[#This Row],[Valor RP BD]]</f>
        <v>0</v>
      </c>
    </row>
    <row r="58" spans="1:107" ht="16.149999999999999" hidden="1" customHeight="1" x14ac:dyDescent="0.25">
      <c r="A58" s="301" t="s">
        <v>813</v>
      </c>
      <c r="B58" s="301" t="s">
        <v>814</v>
      </c>
      <c r="C58" s="301">
        <v>7710</v>
      </c>
      <c r="D58" s="301" t="s">
        <v>813</v>
      </c>
      <c r="E58" s="301">
        <v>572022</v>
      </c>
      <c r="F58" s="301">
        <v>7710</v>
      </c>
      <c r="G58" s="301">
        <v>16559</v>
      </c>
      <c r="H58" s="301">
        <v>2784</v>
      </c>
      <c r="I58" s="301" t="s">
        <v>511</v>
      </c>
      <c r="J58" s="301" t="s">
        <v>512</v>
      </c>
      <c r="K58" s="301" t="s">
        <v>513</v>
      </c>
      <c r="L58" s="301" t="s">
        <v>514</v>
      </c>
      <c r="M58" s="301" t="s">
        <v>515</v>
      </c>
      <c r="N58" s="301" t="s">
        <v>516</v>
      </c>
      <c r="O58" s="301" t="s">
        <v>517</v>
      </c>
      <c r="P58" s="301" t="s">
        <v>325</v>
      </c>
      <c r="Q58" s="301" t="s">
        <v>328</v>
      </c>
      <c r="R58" s="301" t="s">
        <v>518</v>
      </c>
      <c r="S58" s="301" t="s">
        <v>519</v>
      </c>
      <c r="T58" s="301" t="s">
        <v>520</v>
      </c>
      <c r="U58" s="301">
        <v>0</v>
      </c>
      <c r="V58" s="301" t="s">
        <v>649</v>
      </c>
      <c r="W58" s="301" t="s">
        <v>522</v>
      </c>
      <c r="X58" s="301" t="s">
        <v>523</v>
      </c>
      <c r="Y58" s="301">
        <v>0</v>
      </c>
      <c r="Z58" s="301" t="s">
        <v>524</v>
      </c>
      <c r="AA58" s="301" t="s">
        <v>525</v>
      </c>
      <c r="AB58" s="302">
        <v>1</v>
      </c>
      <c r="AC58" s="302">
        <v>1</v>
      </c>
      <c r="AD58" s="302">
        <v>10</v>
      </c>
      <c r="AE58" s="301">
        <v>1</v>
      </c>
      <c r="AF58" s="301">
        <v>11</v>
      </c>
      <c r="AG58" s="303">
        <v>44090000</v>
      </c>
      <c r="AH58" s="301">
        <v>0</v>
      </c>
      <c r="AI58" s="301">
        <v>0</v>
      </c>
      <c r="AJ58" s="301">
        <v>0</v>
      </c>
      <c r="AK58" s="301" t="s">
        <v>526</v>
      </c>
      <c r="AL58" s="301" t="s">
        <v>527</v>
      </c>
      <c r="AM58" s="301">
        <v>0</v>
      </c>
      <c r="AN58" s="301">
        <v>0</v>
      </c>
      <c r="AO58" s="301" t="s">
        <v>257</v>
      </c>
      <c r="AP58" s="301" t="s">
        <v>815</v>
      </c>
      <c r="AQ58" s="301">
        <v>20221130</v>
      </c>
      <c r="AR58" s="301">
        <v>1184</v>
      </c>
      <c r="AS58" s="301">
        <v>44583</v>
      </c>
      <c r="AT58" s="301">
        <v>44090000</v>
      </c>
      <c r="AU58" s="301">
        <v>1288</v>
      </c>
      <c r="AV58" s="301">
        <v>44588</v>
      </c>
      <c r="AW58" s="301">
        <v>44090000</v>
      </c>
      <c r="AX58" s="301">
        <v>0</v>
      </c>
      <c r="AY58" s="301">
        <v>4409000</v>
      </c>
      <c r="AZ58" s="301" t="s">
        <v>529</v>
      </c>
      <c r="BA58" s="301" t="s">
        <v>530</v>
      </c>
      <c r="BB58" s="301" t="s">
        <v>531</v>
      </c>
      <c r="BC58" s="301">
        <v>3778917</v>
      </c>
      <c r="BD58" s="301" t="s">
        <v>532</v>
      </c>
      <c r="BE58" s="301" t="s">
        <v>533</v>
      </c>
      <c r="BF58" s="301" t="s">
        <v>534</v>
      </c>
      <c r="BG58" s="301" t="s">
        <v>534</v>
      </c>
      <c r="BH58" s="301" t="s">
        <v>534</v>
      </c>
      <c r="BI58" s="301" t="s">
        <v>535</v>
      </c>
      <c r="BJ58" s="301" t="s">
        <v>536</v>
      </c>
      <c r="BK58" s="301">
        <v>4954580000</v>
      </c>
      <c r="BL58" s="301" t="s">
        <v>537</v>
      </c>
      <c r="BM58" s="301">
        <v>16559</v>
      </c>
      <c r="BN58" s="301">
        <v>0</v>
      </c>
      <c r="BO58" s="301" t="s">
        <v>328</v>
      </c>
      <c r="BP58" s="301" t="s">
        <v>328</v>
      </c>
      <c r="BQ58" s="301" t="s">
        <v>538</v>
      </c>
      <c r="BR58" s="301">
        <v>20221130</v>
      </c>
      <c r="BS58" s="301" t="s">
        <v>816</v>
      </c>
      <c r="BT58" s="301" t="s">
        <v>538</v>
      </c>
      <c r="BU58" s="301" t="s">
        <v>815</v>
      </c>
      <c r="BV58" s="301" t="s">
        <v>815</v>
      </c>
      <c r="BW58" s="301" t="s">
        <v>538</v>
      </c>
      <c r="BX58" s="301" t="s">
        <v>652</v>
      </c>
      <c r="BY58" s="306" t="s">
        <v>697</v>
      </c>
      <c r="BZ58" s="306" t="s">
        <v>793</v>
      </c>
      <c r="CA58" s="301" t="s">
        <v>610</v>
      </c>
      <c r="CB58" s="301" t="s">
        <v>518</v>
      </c>
      <c r="CC58" s="301" t="s">
        <v>518</v>
      </c>
      <c r="CD58" s="301" t="s">
        <v>518</v>
      </c>
      <c r="CE58" s="301" t="s">
        <v>543</v>
      </c>
      <c r="CF58" s="301" t="s">
        <v>544</v>
      </c>
      <c r="CG58" s="301" t="s">
        <v>544</v>
      </c>
      <c r="CH58" s="301" t="s">
        <v>544</v>
      </c>
      <c r="CI58" s="301" t="s">
        <v>543</v>
      </c>
      <c r="CJ58" s="301">
        <v>1184</v>
      </c>
      <c r="CK58" s="301">
        <v>1184</v>
      </c>
      <c r="CL58" s="301" t="s">
        <v>538</v>
      </c>
      <c r="CM58" s="301">
        <v>44090000</v>
      </c>
      <c r="CN58" s="303">
        <v>44090000</v>
      </c>
      <c r="CO58" s="301" t="s">
        <v>538</v>
      </c>
      <c r="CP58" s="301">
        <v>1288</v>
      </c>
      <c r="CQ58" s="301">
        <v>1288</v>
      </c>
      <c r="CR58" s="301" t="s">
        <v>538</v>
      </c>
      <c r="CS58" s="301">
        <v>44090000</v>
      </c>
      <c r="CT58" s="303">
        <v>44090000</v>
      </c>
      <c r="CU58" s="301" t="s">
        <v>545</v>
      </c>
      <c r="CV58" s="301" t="s">
        <v>538</v>
      </c>
      <c r="CW58" s="303">
        <v>4409000</v>
      </c>
      <c r="CX58" s="301" t="s">
        <v>546</v>
      </c>
      <c r="CY58" s="301">
        <v>2784</v>
      </c>
      <c r="CZ58" s="301">
        <v>2784</v>
      </c>
      <c r="DA58" s="301" t="s">
        <v>547</v>
      </c>
      <c r="DB58" s="303">
        <f>+Tabla2[[#This Row],[VALOR TOTAL ESTIMADO VIGENCIA ACTUAL]]-Tabla2[[#This Row],[Valor CDP BD]]</f>
        <v>0</v>
      </c>
      <c r="DC58" s="303">
        <f>+Tabla2[[#This Row],[Valor CDP BD]]-Tabla2[[#This Row],[Valor RP BD]]</f>
        <v>0</v>
      </c>
    </row>
    <row r="59" spans="1:107" ht="16.149999999999999" hidden="1" customHeight="1" x14ac:dyDescent="0.25">
      <c r="A59" s="301" t="s">
        <v>817</v>
      </c>
      <c r="B59" s="301" t="s">
        <v>818</v>
      </c>
      <c r="C59" s="301">
        <v>7710</v>
      </c>
      <c r="D59" s="301" t="s">
        <v>817</v>
      </c>
      <c r="E59" s="301">
        <v>582022</v>
      </c>
      <c r="F59" s="301">
        <v>7710</v>
      </c>
      <c r="G59" s="301">
        <v>16569</v>
      </c>
      <c r="H59" s="301">
        <v>2784</v>
      </c>
      <c r="I59" s="301" t="s">
        <v>511</v>
      </c>
      <c r="J59" s="301" t="s">
        <v>512</v>
      </c>
      <c r="K59" s="301" t="s">
        <v>513</v>
      </c>
      <c r="L59" s="301" t="s">
        <v>514</v>
      </c>
      <c r="M59" s="301" t="s">
        <v>515</v>
      </c>
      <c r="N59" s="301" t="s">
        <v>516</v>
      </c>
      <c r="O59" s="301" t="s">
        <v>517</v>
      </c>
      <c r="P59" s="301" t="s">
        <v>325</v>
      </c>
      <c r="Q59" s="301" t="s">
        <v>328</v>
      </c>
      <c r="R59" s="301" t="s">
        <v>518</v>
      </c>
      <c r="S59" s="301" t="s">
        <v>519</v>
      </c>
      <c r="T59" s="301" t="s">
        <v>520</v>
      </c>
      <c r="U59" s="301">
        <v>0</v>
      </c>
      <c r="V59" s="301" t="s">
        <v>819</v>
      </c>
      <c r="W59" s="301" t="s">
        <v>522</v>
      </c>
      <c r="X59" s="301" t="s">
        <v>523</v>
      </c>
      <c r="Y59" s="301">
        <v>0</v>
      </c>
      <c r="Z59" s="301" t="s">
        <v>524</v>
      </c>
      <c r="AA59" s="301" t="s">
        <v>525</v>
      </c>
      <c r="AB59" s="302">
        <v>1</v>
      </c>
      <c r="AC59" s="302">
        <v>1</v>
      </c>
      <c r="AD59" s="302">
        <v>10</v>
      </c>
      <c r="AE59" s="301">
        <v>1</v>
      </c>
      <c r="AF59" s="301">
        <v>11</v>
      </c>
      <c r="AG59" s="303">
        <v>44090000</v>
      </c>
      <c r="AH59" s="301">
        <v>0</v>
      </c>
      <c r="AI59" s="301">
        <v>0</v>
      </c>
      <c r="AJ59" s="301">
        <v>0</v>
      </c>
      <c r="AK59" s="301" t="s">
        <v>526</v>
      </c>
      <c r="AL59" s="301" t="s">
        <v>527</v>
      </c>
      <c r="AM59" s="301">
        <v>0</v>
      </c>
      <c r="AN59" s="301">
        <v>0</v>
      </c>
      <c r="AO59" s="301" t="s">
        <v>257</v>
      </c>
      <c r="AP59" s="301" t="s">
        <v>820</v>
      </c>
      <c r="AQ59" s="301">
        <v>20220117</v>
      </c>
      <c r="AR59" s="301">
        <v>84</v>
      </c>
      <c r="AS59" s="301">
        <v>44565</v>
      </c>
      <c r="AT59" s="301">
        <v>44090000</v>
      </c>
      <c r="AU59" s="301">
        <v>370</v>
      </c>
      <c r="AV59" s="301">
        <v>44579</v>
      </c>
      <c r="AW59" s="301">
        <v>44090000</v>
      </c>
      <c r="AX59" s="301">
        <v>0</v>
      </c>
      <c r="AY59" s="301">
        <v>4409000</v>
      </c>
      <c r="AZ59" s="301" t="s">
        <v>529</v>
      </c>
      <c r="BA59" s="301" t="s">
        <v>530</v>
      </c>
      <c r="BB59" s="301" t="s">
        <v>531</v>
      </c>
      <c r="BC59" s="301">
        <v>3778917</v>
      </c>
      <c r="BD59" s="301" t="s">
        <v>532</v>
      </c>
      <c r="BE59" s="301" t="s">
        <v>533</v>
      </c>
      <c r="BF59" s="301" t="s">
        <v>534</v>
      </c>
      <c r="BG59" s="301" t="s">
        <v>534</v>
      </c>
      <c r="BH59" s="301" t="s">
        <v>534</v>
      </c>
      <c r="BI59" s="301" t="s">
        <v>535</v>
      </c>
      <c r="BJ59" s="301" t="s">
        <v>536</v>
      </c>
      <c r="BK59" s="301">
        <v>4954580000</v>
      </c>
      <c r="BL59" s="301" t="s">
        <v>537</v>
      </c>
      <c r="BM59" s="301">
        <v>16569</v>
      </c>
      <c r="BN59" s="301">
        <v>0</v>
      </c>
      <c r="BO59" s="301" t="s">
        <v>328</v>
      </c>
      <c r="BP59" s="301" t="s">
        <v>328</v>
      </c>
      <c r="BQ59" s="301" t="s">
        <v>538</v>
      </c>
      <c r="BR59" s="301">
        <v>20220117</v>
      </c>
      <c r="BS59" s="301" t="s">
        <v>821</v>
      </c>
      <c r="BT59" s="301" t="s">
        <v>538</v>
      </c>
      <c r="BU59" s="301" t="s">
        <v>820</v>
      </c>
      <c r="BV59" s="301" t="s">
        <v>820</v>
      </c>
      <c r="BW59" s="301" t="s">
        <v>538</v>
      </c>
      <c r="BX59" s="301" t="s">
        <v>822</v>
      </c>
      <c r="BY59" s="306" t="s">
        <v>823</v>
      </c>
      <c r="BZ59" s="301" t="s">
        <v>822</v>
      </c>
      <c r="CA59" s="301" t="s">
        <v>698</v>
      </c>
      <c r="CB59" s="301" t="s">
        <v>518</v>
      </c>
      <c r="CC59" s="301" t="s">
        <v>518</v>
      </c>
      <c r="CD59" s="301" t="s">
        <v>518</v>
      </c>
      <c r="CE59" s="301" t="s">
        <v>543</v>
      </c>
      <c r="CF59" s="301" t="s">
        <v>544</v>
      </c>
      <c r="CG59" s="301" t="s">
        <v>544</v>
      </c>
      <c r="CH59" s="301" t="s">
        <v>544</v>
      </c>
      <c r="CI59" s="301" t="s">
        <v>543</v>
      </c>
      <c r="CJ59" s="301">
        <v>84</v>
      </c>
      <c r="CK59" s="301">
        <v>84</v>
      </c>
      <c r="CL59" s="301" t="s">
        <v>538</v>
      </c>
      <c r="CM59" s="301">
        <v>44090000</v>
      </c>
      <c r="CN59" s="303">
        <v>44090000</v>
      </c>
      <c r="CO59" s="301" t="s">
        <v>538</v>
      </c>
      <c r="CP59" s="301">
        <v>370</v>
      </c>
      <c r="CQ59" s="301">
        <v>370</v>
      </c>
      <c r="CR59" s="301" t="s">
        <v>538</v>
      </c>
      <c r="CS59" s="301">
        <v>44090000</v>
      </c>
      <c r="CT59" s="303">
        <v>44090000</v>
      </c>
      <c r="CU59" s="301" t="s">
        <v>545</v>
      </c>
      <c r="CV59" s="301" t="s">
        <v>538</v>
      </c>
      <c r="CW59" s="303">
        <v>5878667</v>
      </c>
      <c r="CX59" s="301" t="s">
        <v>546</v>
      </c>
      <c r="CY59" s="301">
        <v>2784</v>
      </c>
      <c r="CZ59" s="301">
        <v>2784</v>
      </c>
      <c r="DA59" s="301" t="s">
        <v>547</v>
      </c>
      <c r="DB59" s="303">
        <f>+Tabla2[[#This Row],[VALOR TOTAL ESTIMADO VIGENCIA ACTUAL]]-Tabla2[[#This Row],[Valor CDP BD]]</f>
        <v>0</v>
      </c>
      <c r="DC59" s="303">
        <f>+Tabla2[[#This Row],[Valor CDP BD]]-Tabla2[[#This Row],[Valor RP BD]]</f>
        <v>0</v>
      </c>
    </row>
    <row r="60" spans="1:107" ht="16.149999999999999" hidden="1" customHeight="1" x14ac:dyDescent="0.25">
      <c r="A60" s="301" t="s">
        <v>824</v>
      </c>
      <c r="B60" s="301" t="s">
        <v>825</v>
      </c>
      <c r="C60" s="301">
        <v>7710</v>
      </c>
      <c r="D60" s="301" t="s">
        <v>824</v>
      </c>
      <c r="E60" s="301">
        <v>592022</v>
      </c>
      <c r="F60" s="301">
        <v>7710</v>
      </c>
      <c r="G60" s="301">
        <v>16581</v>
      </c>
      <c r="H60" s="301">
        <v>2785</v>
      </c>
      <c r="I60" s="301" t="s">
        <v>585</v>
      </c>
      <c r="J60" s="301" t="s">
        <v>512</v>
      </c>
      <c r="K60" s="301" t="s">
        <v>513</v>
      </c>
      <c r="L60" s="301" t="s">
        <v>514</v>
      </c>
      <c r="M60" s="301" t="s">
        <v>515</v>
      </c>
      <c r="N60" s="301" t="s">
        <v>516</v>
      </c>
      <c r="O60" s="301" t="s">
        <v>517</v>
      </c>
      <c r="P60" s="301" t="s">
        <v>325</v>
      </c>
      <c r="Q60" s="301" t="s">
        <v>328</v>
      </c>
      <c r="R60" s="301" t="s">
        <v>586</v>
      </c>
      <c r="S60" s="301" t="s">
        <v>587</v>
      </c>
      <c r="T60" s="301" t="s">
        <v>520</v>
      </c>
      <c r="U60" s="301">
        <v>0</v>
      </c>
      <c r="V60" s="301" t="s">
        <v>826</v>
      </c>
      <c r="W60" s="301" t="s">
        <v>522</v>
      </c>
      <c r="X60" s="301" t="s">
        <v>523</v>
      </c>
      <c r="Y60" s="301">
        <v>0</v>
      </c>
      <c r="Z60" s="301" t="s">
        <v>524</v>
      </c>
      <c r="AA60" s="301" t="s">
        <v>525</v>
      </c>
      <c r="AB60" s="302">
        <v>1</v>
      </c>
      <c r="AC60" s="302">
        <v>1</v>
      </c>
      <c r="AD60" s="302">
        <v>9</v>
      </c>
      <c r="AE60" s="301">
        <v>1</v>
      </c>
      <c r="AF60" s="301">
        <v>10</v>
      </c>
      <c r="AG60" s="303">
        <v>39681000</v>
      </c>
      <c r="AH60" s="301">
        <v>0</v>
      </c>
      <c r="AI60" s="301">
        <v>0</v>
      </c>
      <c r="AJ60" s="301">
        <v>0</v>
      </c>
      <c r="AK60" s="301" t="s">
        <v>526</v>
      </c>
      <c r="AL60" s="301" t="s">
        <v>527</v>
      </c>
      <c r="AM60" s="301">
        <v>0</v>
      </c>
      <c r="AN60" s="301">
        <v>0</v>
      </c>
      <c r="AO60" s="301" t="s">
        <v>257</v>
      </c>
      <c r="AP60" s="301" t="s">
        <v>827</v>
      </c>
      <c r="AQ60" s="301">
        <v>20220428</v>
      </c>
      <c r="AR60" s="301">
        <v>455</v>
      </c>
      <c r="AS60" s="301">
        <v>44575</v>
      </c>
      <c r="AT60" s="301">
        <v>39681000</v>
      </c>
      <c r="AU60" s="301">
        <v>405</v>
      </c>
      <c r="AV60" s="301">
        <v>44580</v>
      </c>
      <c r="AW60" s="301">
        <v>39681000</v>
      </c>
      <c r="AX60" s="301">
        <v>0</v>
      </c>
      <c r="AY60" s="301">
        <v>4409000</v>
      </c>
      <c r="AZ60" s="301" t="s">
        <v>529</v>
      </c>
      <c r="BA60" s="301" t="s">
        <v>530</v>
      </c>
      <c r="BB60" s="301" t="s">
        <v>531</v>
      </c>
      <c r="BC60" s="301">
        <v>3778917</v>
      </c>
      <c r="BD60" s="301" t="s">
        <v>532</v>
      </c>
      <c r="BE60" s="301" t="s">
        <v>533</v>
      </c>
      <c r="BF60" s="301" t="s">
        <v>534</v>
      </c>
      <c r="BG60" s="301" t="s">
        <v>534</v>
      </c>
      <c r="BH60" s="301" t="s">
        <v>534</v>
      </c>
      <c r="BI60" s="301" t="s">
        <v>535</v>
      </c>
      <c r="BJ60" s="301" t="s">
        <v>536</v>
      </c>
      <c r="BK60" s="301">
        <v>4954580000</v>
      </c>
      <c r="BL60" s="301" t="s">
        <v>537</v>
      </c>
      <c r="BM60" s="301">
        <v>16581</v>
      </c>
      <c r="BN60" s="301">
        <v>0</v>
      </c>
      <c r="BO60" s="301" t="s">
        <v>328</v>
      </c>
      <c r="BP60" s="301" t="s">
        <v>328</v>
      </c>
      <c r="BQ60" s="301" t="s">
        <v>538</v>
      </c>
      <c r="BR60" s="301">
        <v>20220428</v>
      </c>
      <c r="BS60" s="301" t="s">
        <v>828</v>
      </c>
      <c r="BT60" s="301" t="s">
        <v>538</v>
      </c>
      <c r="BU60" s="301" t="s">
        <v>827</v>
      </c>
      <c r="BV60" s="301" t="s">
        <v>827</v>
      </c>
      <c r="BW60" s="301" t="s">
        <v>538</v>
      </c>
      <c r="BX60" s="301" t="s">
        <v>829</v>
      </c>
      <c r="BY60" s="306" t="s">
        <v>830</v>
      </c>
      <c r="BZ60" s="301" t="s">
        <v>829</v>
      </c>
      <c r="CA60" s="301" t="s">
        <v>698</v>
      </c>
      <c r="CB60" s="301" t="s">
        <v>586</v>
      </c>
      <c r="CC60" s="301" t="s">
        <v>586</v>
      </c>
      <c r="CD60" s="301" t="s">
        <v>586</v>
      </c>
      <c r="CE60" s="301" t="s">
        <v>543</v>
      </c>
      <c r="CF60" s="301" t="s">
        <v>544</v>
      </c>
      <c r="CG60" s="301" t="s">
        <v>544</v>
      </c>
      <c r="CH60" s="301" t="s">
        <v>544</v>
      </c>
      <c r="CI60" s="301" t="s">
        <v>543</v>
      </c>
      <c r="CJ60" s="301">
        <v>455</v>
      </c>
      <c r="CK60" s="301">
        <v>455</v>
      </c>
      <c r="CL60" s="301" t="s">
        <v>538</v>
      </c>
      <c r="CM60" s="301">
        <v>39681000</v>
      </c>
      <c r="CN60" s="303">
        <v>39681000</v>
      </c>
      <c r="CO60" s="301" t="s">
        <v>538</v>
      </c>
      <c r="CP60" s="301">
        <v>405</v>
      </c>
      <c r="CQ60" s="301">
        <v>405</v>
      </c>
      <c r="CR60" s="301" t="s">
        <v>538</v>
      </c>
      <c r="CS60" s="301">
        <v>39681000</v>
      </c>
      <c r="CT60" s="303">
        <v>39681000</v>
      </c>
      <c r="CU60" s="301" t="s">
        <v>545</v>
      </c>
      <c r="CV60" s="301" t="s">
        <v>538</v>
      </c>
      <c r="CW60" s="303">
        <v>5290800</v>
      </c>
      <c r="CX60" s="301" t="s">
        <v>546</v>
      </c>
      <c r="CY60" s="301">
        <v>2785</v>
      </c>
      <c r="CZ60" s="301">
        <v>2785</v>
      </c>
      <c r="DA60" s="301" t="s">
        <v>547</v>
      </c>
      <c r="DB60" s="303">
        <f>+Tabla2[[#This Row],[VALOR TOTAL ESTIMADO VIGENCIA ACTUAL]]-Tabla2[[#This Row],[Valor CDP BD]]</f>
        <v>0</v>
      </c>
      <c r="DC60" s="303">
        <f>+Tabla2[[#This Row],[Valor CDP BD]]-Tabla2[[#This Row],[Valor RP BD]]</f>
        <v>0</v>
      </c>
    </row>
    <row r="61" spans="1:107" ht="16.149999999999999" hidden="1" customHeight="1" x14ac:dyDescent="0.25">
      <c r="A61" s="301" t="s">
        <v>831</v>
      </c>
      <c r="B61" s="301" t="s">
        <v>832</v>
      </c>
      <c r="C61" s="301">
        <v>7710</v>
      </c>
      <c r="D61" s="301" t="s">
        <v>831</v>
      </c>
      <c r="E61" s="301">
        <v>602022</v>
      </c>
      <c r="F61" s="301">
        <v>7710</v>
      </c>
      <c r="G61" s="301">
        <v>16588</v>
      </c>
      <c r="H61" s="301">
        <v>2784</v>
      </c>
      <c r="I61" s="301" t="s">
        <v>511</v>
      </c>
      <c r="J61" s="301" t="s">
        <v>512</v>
      </c>
      <c r="K61" s="301" t="s">
        <v>513</v>
      </c>
      <c r="L61" s="301" t="s">
        <v>514</v>
      </c>
      <c r="M61" s="301" t="s">
        <v>515</v>
      </c>
      <c r="N61" s="301" t="s">
        <v>516</v>
      </c>
      <c r="O61" s="301" t="s">
        <v>517</v>
      </c>
      <c r="P61" s="301" t="s">
        <v>325</v>
      </c>
      <c r="Q61" s="301" t="s">
        <v>328</v>
      </c>
      <c r="R61" s="301" t="s">
        <v>518</v>
      </c>
      <c r="S61" s="301" t="s">
        <v>519</v>
      </c>
      <c r="T61" s="301" t="s">
        <v>520</v>
      </c>
      <c r="U61" s="301">
        <v>0</v>
      </c>
      <c r="V61" s="301" t="s">
        <v>833</v>
      </c>
      <c r="W61" s="301" t="s">
        <v>522</v>
      </c>
      <c r="X61" s="301" t="s">
        <v>523</v>
      </c>
      <c r="Y61" s="301">
        <v>0</v>
      </c>
      <c r="Z61" s="301" t="s">
        <v>524</v>
      </c>
      <c r="AA61" s="301" t="s">
        <v>525</v>
      </c>
      <c r="AB61" s="302">
        <v>1</v>
      </c>
      <c r="AC61" s="302">
        <v>1</v>
      </c>
      <c r="AD61" s="302">
        <v>10</v>
      </c>
      <c r="AE61" s="301">
        <v>1</v>
      </c>
      <c r="AF61" s="301">
        <v>11</v>
      </c>
      <c r="AG61" s="303">
        <v>44090000</v>
      </c>
      <c r="AH61" s="301">
        <v>0</v>
      </c>
      <c r="AI61" s="301">
        <v>0</v>
      </c>
      <c r="AJ61" s="301">
        <v>0</v>
      </c>
      <c r="AK61" s="301" t="s">
        <v>526</v>
      </c>
      <c r="AL61" s="301" t="s">
        <v>527</v>
      </c>
      <c r="AM61" s="301">
        <v>0</v>
      </c>
      <c r="AN61" s="301">
        <v>0</v>
      </c>
      <c r="AO61" s="301" t="s">
        <v>257</v>
      </c>
      <c r="AP61" s="301" t="s">
        <v>834</v>
      </c>
      <c r="AQ61" s="301">
        <v>20220424</v>
      </c>
      <c r="AR61" s="301">
        <v>500</v>
      </c>
      <c r="AS61" s="301">
        <v>44576</v>
      </c>
      <c r="AT61" s="301">
        <v>44090000</v>
      </c>
      <c r="AU61" s="301">
        <v>596</v>
      </c>
      <c r="AV61" s="301">
        <v>44582</v>
      </c>
      <c r="AW61" s="301">
        <v>44090000</v>
      </c>
      <c r="AX61" s="301">
        <v>0</v>
      </c>
      <c r="AY61" s="301">
        <v>4409000</v>
      </c>
      <c r="AZ61" s="301" t="s">
        <v>529</v>
      </c>
      <c r="BA61" s="301" t="s">
        <v>530</v>
      </c>
      <c r="BB61" s="301" t="s">
        <v>531</v>
      </c>
      <c r="BC61" s="301">
        <v>3778917</v>
      </c>
      <c r="BD61" s="301" t="s">
        <v>532</v>
      </c>
      <c r="BE61" s="301" t="s">
        <v>533</v>
      </c>
      <c r="BF61" s="301" t="s">
        <v>534</v>
      </c>
      <c r="BG61" s="301" t="s">
        <v>534</v>
      </c>
      <c r="BH61" s="301" t="s">
        <v>534</v>
      </c>
      <c r="BI61" s="301" t="s">
        <v>535</v>
      </c>
      <c r="BJ61" s="301" t="s">
        <v>536</v>
      </c>
      <c r="BK61" s="301">
        <v>4954580000</v>
      </c>
      <c r="BL61" s="301" t="s">
        <v>537</v>
      </c>
      <c r="BM61" s="301">
        <v>16588</v>
      </c>
      <c r="BN61" s="301">
        <v>0</v>
      </c>
      <c r="BO61" s="301" t="s">
        <v>328</v>
      </c>
      <c r="BP61" s="301" t="s">
        <v>328</v>
      </c>
      <c r="BQ61" s="301" t="s">
        <v>538</v>
      </c>
      <c r="BR61" s="301">
        <v>20220424</v>
      </c>
      <c r="BS61" s="301" t="s">
        <v>835</v>
      </c>
      <c r="BT61" s="301" t="s">
        <v>538</v>
      </c>
      <c r="BU61" s="301" t="s">
        <v>834</v>
      </c>
      <c r="BV61" s="301" t="s">
        <v>834</v>
      </c>
      <c r="BW61" s="301" t="s">
        <v>538</v>
      </c>
      <c r="BX61" s="301" t="s">
        <v>836</v>
      </c>
      <c r="BY61" s="306" t="s">
        <v>837</v>
      </c>
      <c r="BZ61" s="301" t="s">
        <v>838</v>
      </c>
      <c r="CA61" s="301" t="s">
        <v>610</v>
      </c>
      <c r="CB61" s="301" t="s">
        <v>518</v>
      </c>
      <c r="CC61" s="301" t="s">
        <v>518</v>
      </c>
      <c r="CD61" s="301" t="s">
        <v>518</v>
      </c>
      <c r="CE61" s="301" t="s">
        <v>543</v>
      </c>
      <c r="CF61" s="301" t="s">
        <v>544</v>
      </c>
      <c r="CG61" s="301" t="s">
        <v>544</v>
      </c>
      <c r="CH61" s="301" t="s">
        <v>544</v>
      </c>
      <c r="CI61" s="301" t="s">
        <v>543</v>
      </c>
      <c r="CJ61" s="301">
        <v>500</v>
      </c>
      <c r="CK61" s="301">
        <v>500</v>
      </c>
      <c r="CL61" s="301" t="s">
        <v>538</v>
      </c>
      <c r="CM61" s="301">
        <v>44090000</v>
      </c>
      <c r="CN61" s="303">
        <v>44090000</v>
      </c>
      <c r="CO61" s="301" t="s">
        <v>538</v>
      </c>
      <c r="CP61" s="301">
        <v>596</v>
      </c>
      <c r="CQ61" s="301">
        <v>596</v>
      </c>
      <c r="CR61" s="301" t="s">
        <v>538</v>
      </c>
      <c r="CS61" s="301">
        <v>44090000</v>
      </c>
      <c r="CT61" s="303">
        <v>44090000</v>
      </c>
      <c r="CU61" s="301" t="s">
        <v>545</v>
      </c>
      <c r="CV61" s="301" t="s">
        <v>538</v>
      </c>
      <c r="CW61" s="303">
        <v>5290800</v>
      </c>
      <c r="CX61" s="301" t="s">
        <v>546</v>
      </c>
      <c r="CY61" s="301">
        <v>2784</v>
      </c>
      <c r="CZ61" s="301">
        <v>2784</v>
      </c>
      <c r="DA61" s="301" t="s">
        <v>547</v>
      </c>
      <c r="DB61" s="303">
        <f>+Tabla2[[#This Row],[VALOR TOTAL ESTIMADO VIGENCIA ACTUAL]]-Tabla2[[#This Row],[Valor CDP BD]]</f>
        <v>0</v>
      </c>
      <c r="DC61" s="303">
        <f>+Tabla2[[#This Row],[Valor CDP BD]]-Tabla2[[#This Row],[Valor RP BD]]</f>
        <v>0</v>
      </c>
    </row>
    <row r="62" spans="1:107" ht="16.149999999999999" customHeight="1" x14ac:dyDescent="0.25">
      <c r="A62" s="301" t="s">
        <v>839</v>
      </c>
      <c r="B62" s="301" t="s">
        <v>840</v>
      </c>
      <c r="C62" s="301">
        <v>7710</v>
      </c>
      <c r="D62" s="301" t="s">
        <v>839</v>
      </c>
      <c r="E62" s="301">
        <v>612022</v>
      </c>
      <c r="F62" s="301">
        <v>7710</v>
      </c>
      <c r="G62" s="301" t="s">
        <v>545</v>
      </c>
      <c r="H62" s="301">
        <v>2784</v>
      </c>
      <c r="I62" s="301" t="s">
        <v>511</v>
      </c>
      <c r="J62" s="301" t="s">
        <v>512</v>
      </c>
      <c r="K62" s="301" t="s">
        <v>513</v>
      </c>
      <c r="L62" s="301" t="s">
        <v>514</v>
      </c>
      <c r="M62" s="301" t="s">
        <v>515</v>
      </c>
      <c r="N62" s="301" t="s">
        <v>516</v>
      </c>
      <c r="O62" s="301" t="s">
        <v>517</v>
      </c>
      <c r="P62" s="301" t="s">
        <v>325</v>
      </c>
      <c r="Q62" s="301" t="s">
        <v>328</v>
      </c>
      <c r="R62" s="301" t="s">
        <v>518</v>
      </c>
      <c r="S62" s="301" t="s">
        <v>519</v>
      </c>
      <c r="T62" s="301" t="s">
        <v>520</v>
      </c>
      <c r="U62" s="301">
        <v>0</v>
      </c>
      <c r="V62" s="301" t="s">
        <v>649</v>
      </c>
      <c r="W62" s="301" t="s">
        <v>522</v>
      </c>
      <c r="X62" s="301" t="s">
        <v>523</v>
      </c>
      <c r="Y62" s="301">
        <v>0</v>
      </c>
      <c r="Z62" s="301" t="s">
        <v>524</v>
      </c>
      <c r="AA62" s="301" t="s">
        <v>525</v>
      </c>
      <c r="AB62" s="302">
        <v>6</v>
      </c>
      <c r="AC62" s="302">
        <v>6</v>
      </c>
      <c r="AD62" s="302">
        <v>4</v>
      </c>
      <c r="AE62" s="301">
        <v>1</v>
      </c>
      <c r="AF62" s="301">
        <v>10</v>
      </c>
      <c r="AG62" s="303">
        <v>17636000</v>
      </c>
      <c r="AH62" s="301">
        <v>0</v>
      </c>
      <c r="AI62" s="301">
        <v>0</v>
      </c>
      <c r="AJ62" s="301">
        <v>0</v>
      </c>
      <c r="AK62" s="301" t="s">
        <v>526</v>
      </c>
      <c r="AL62" s="301" t="s">
        <v>527</v>
      </c>
      <c r="AM62" s="301">
        <v>0</v>
      </c>
      <c r="AN62" s="301">
        <v>0</v>
      </c>
      <c r="AO62" s="301" t="s">
        <v>257</v>
      </c>
      <c r="AP62" s="301" t="s">
        <v>545</v>
      </c>
      <c r="AQ62" s="301" t="s">
        <v>545</v>
      </c>
      <c r="AR62" s="301" t="s">
        <v>545</v>
      </c>
      <c r="AS62" s="301" t="s">
        <v>545</v>
      </c>
      <c r="AT62" s="301">
        <v>0</v>
      </c>
      <c r="AU62" s="301" t="s">
        <v>545</v>
      </c>
      <c r="AV62" s="301" t="s">
        <v>545</v>
      </c>
      <c r="AW62" s="301">
        <v>0</v>
      </c>
      <c r="AX62" s="301">
        <v>0</v>
      </c>
      <c r="AY62" s="301">
        <v>4409000</v>
      </c>
      <c r="AZ62" s="301" t="s">
        <v>529</v>
      </c>
      <c r="BA62" s="301" t="s">
        <v>530</v>
      </c>
      <c r="BB62" s="301" t="s">
        <v>531</v>
      </c>
      <c r="BC62" s="301">
        <v>3778917</v>
      </c>
      <c r="BD62" s="301" t="s">
        <v>532</v>
      </c>
      <c r="BE62" s="301" t="s">
        <v>533</v>
      </c>
      <c r="BF62" s="301" t="s">
        <v>534</v>
      </c>
      <c r="BG62" s="301" t="s">
        <v>534</v>
      </c>
      <c r="BH62" s="301" t="s">
        <v>534</v>
      </c>
      <c r="BI62" s="301" t="s">
        <v>535</v>
      </c>
      <c r="BJ62" s="301" t="s">
        <v>536</v>
      </c>
      <c r="BK62" s="301">
        <v>4954580000</v>
      </c>
      <c r="BL62" s="301" t="s">
        <v>545</v>
      </c>
      <c r="BM62" s="301" t="s">
        <v>545</v>
      </c>
      <c r="BN62" s="301">
        <v>0</v>
      </c>
      <c r="BO62" s="301" t="s">
        <v>328</v>
      </c>
      <c r="BP62" s="301" t="s">
        <v>545</v>
      </c>
      <c r="BQ62" s="301" t="s">
        <v>545</v>
      </c>
      <c r="BR62" s="301" t="s">
        <v>545</v>
      </c>
      <c r="BS62" s="301" t="s">
        <v>545</v>
      </c>
      <c r="BT62" s="301" t="s">
        <v>545</v>
      </c>
      <c r="BU62" s="301" t="s">
        <v>545</v>
      </c>
      <c r="BV62" s="301" t="s">
        <v>545</v>
      </c>
      <c r="BW62" s="301" t="s">
        <v>545</v>
      </c>
      <c r="BX62" s="301" t="s">
        <v>652</v>
      </c>
      <c r="BY62" s="301" t="s">
        <v>545</v>
      </c>
      <c r="BZ62" s="301" t="s">
        <v>545</v>
      </c>
      <c r="CA62" s="301" t="s">
        <v>545</v>
      </c>
      <c r="CB62" s="301" t="s">
        <v>518</v>
      </c>
      <c r="CC62" s="301" t="s">
        <v>545</v>
      </c>
      <c r="CD62" s="301" t="s">
        <v>545</v>
      </c>
      <c r="CE62" s="301" t="s">
        <v>545</v>
      </c>
      <c r="CF62" s="301" t="s">
        <v>544</v>
      </c>
      <c r="CG62" s="301" t="s">
        <v>545</v>
      </c>
      <c r="CH62" s="301" t="s">
        <v>545</v>
      </c>
      <c r="CI62" s="301" t="s">
        <v>545</v>
      </c>
      <c r="CJ62" s="301" t="s">
        <v>545</v>
      </c>
      <c r="CK62" s="301" t="s">
        <v>545</v>
      </c>
      <c r="CL62" s="301" t="s">
        <v>538</v>
      </c>
      <c r="CM62" s="301">
        <v>0</v>
      </c>
      <c r="CN62" s="303">
        <v>0</v>
      </c>
      <c r="CO62" s="301" t="s">
        <v>538</v>
      </c>
      <c r="CP62" s="301">
        <v>0</v>
      </c>
      <c r="CQ62" s="301">
        <v>0</v>
      </c>
      <c r="CR62" s="301" t="s">
        <v>545</v>
      </c>
      <c r="CS62" s="301">
        <v>0</v>
      </c>
      <c r="CT62" s="303">
        <v>0</v>
      </c>
      <c r="CU62" s="301" t="s">
        <v>545</v>
      </c>
      <c r="CV62" s="301" t="s">
        <v>545</v>
      </c>
      <c r="CW62" s="303">
        <v>0</v>
      </c>
      <c r="CX62" s="301" t="s">
        <v>545</v>
      </c>
      <c r="CY62" s="301">
        <v>2784</v>
      </c>
      <c r="CZ62" s="301">
        <v>0</v>
      </c>
      <c r="DA62" s="301" t="s">
        <v>841</v>
      </c>
      <c r="DB62" s="303">
        <f>+Tabla2[[#This Row],[VALOR TOTAL ESTIMADO VIGENCIA ACTUAL]]-Tabla2[[#This Row],[Valor CDP BD]]</f>
        <v>17636000</v>
      </c>
      <c r="DC62" s="303">
        <f>+Tabla2[[#This Row],[Valor CDP BD]]-Tabla2[[#This Row],[Valor RP BD]]</f>
        <v>0</v>
      </c>
    </row>
    <row r="63" spans="1:107" ht="16.149999999999999" hidden="1" customHeight="1" x14ac:dyDescent="0.25">
      <c r="A63" s="301" t="s">
        <v>842</v>
      </c>
      <c r="B63" s="301" t="s">
        <v>843</v>
      </c>
      <c r="C63" s="301">
        <v>7710</v>
      </c>
      <c r="D63" s="301" t="s">
        <v>842</v>
      </c>
      <c r="E63" s="301">
        <v>622022</v>
      </c>
      <c r="F63" s="301">
        <v>7710</v>
      </c>
      <c r="G63" s="301">
        <v>16288</v>
      </c>
      <c r="H63" s="301">
        <v>2780</v>
      </c>
      <c r="I63" s="301" t="s">
        <v>844</v>
      </c>
      <c r="J63" s="301" t="s">
        <v>512</v>
      </c>
      <c r="K63" s="301" t="s">
        <v>513</v>
      </c>
      <c r="L63" s="301" t="s">
        <v>514</v>
      </c>
      <c r="M63" s="301" t="s">
        <v>515</v>
      </c>
      <c r="N63" s="301" t="s">
        <v>516</v>
      </c>
      <c r="O63" s="301" t="s">
        <v>517</v>
      </c>
      <c r="P63" s="301" t="s">
        <v>325</v>
      </c>
      <c r="Q63" s="301" t="s">
        <v>328</v>
      </c>
      <c r="R63" s="301" t="s">
        <v>845</v>
      </c>
      <c r="S63" s="301" t="s">
        <v>846</v>
      </c>
      <c r="T63" s="301" t="s">
        <v>520</v>
      </c>
      <c r="U63" s="301">
        <v>0</v>
      </c>
      <c r="V63" s="301" t="s">
        <v>847</v>
      </c>
      <c r="W63" s="301" t="s">
        <v>522</v>
      </c>
      <c r="X63" s="301" t="s">
        <v>523</v>
      </c>
      <c r="Y63" s="301">
        <v>0</v>
      </c>
      <c r="Z63" s="301" t="s">
        <v>524</v>
      </c>
      <c r="AA63" s="301" t="s">
        <v>525</v>
      </c>
      <c r="AB63" s="302">
        <v>1</v>
      </c>
      <c r="AC63" s="302">
        <v>1</v>
      </c>
      <c r="AD63" s="302">
        <v>10</v>
      </c>
      <c r="AE63" s="301">
        <v>1</v>
      </c>
      <c r="AF63" s="301">
        <v>11</v>
      </c>
      <c r="AG63" s="303">
        <v>75900000</v>
      </c>
      <c r="AH63" s="301">
        <v>0</v>
      </c>
      <c r="AI63" s="301">
        <v>0</v>
      </c>
      <c r="AJ63" s="301">
        <v>0</v>
      </c>
      <c r="AK63" s="301" t="s">
        <v>526</v>
      </c>
      <c r="AL63" s="301" t="s">
        <v>527</v>
      </c>
      <c r="AM63" s="301">
        <v>0</v>
      </c>
      <c r="AN63" s="301">
        <v>0</v>
      </c>
      <c r="AO63" s="301" t="s">
        <v>257</v>
      </c>
      <c r="AP63" s="301" t="s">
        <v>848</v>
      </c>
      <c r="AQ63" s="301">
        <v>20220530</v>
      </c>
      <c r="AR63" s="301">
        <v>545</v>
      </c>
      <c r="AS63" s="301">
        <v>44578</v>
      </c>
      <c r="AT63" s="301">
        <v>75900000</v>
      </c>
      <c r="AU63" s="301">
        <v>573</v>
      </c>
      <c r="AV63" s="301">
        <v>44582</v>
      </c>
      <c r="AW63" s="301">
        <v>75900000</v>
      </c>
      <c r="AX63" s="301">
        <v>0</v>
      </c>
      <c r="AY63" s="301">
        <v>7590000</v>
      </c>
      <c r="AZ63" s="301" t="s">
        <v>529</v>
      </c>
      <c r="BA63" s="301" t="s">
        <v>530</v>
      </c>
      <c r="BB63" s="301" t="s">
        <v>531</v>
      </c>
      <c r="BC63" s="301">
        <v>3778917</v>
      </c>
      <c r="BD63" s="301" t="s">
        <v>532</v>
      </c>
      <c r="BE63" s="301" t="s">
        <v>533</v>
      </c>
      <c r="BF63" s="301" t="s">
        <v>534</v>
      </c>
      <c r="BG63" s="301" t="s">
        <v>534</v>
      </c>
      <c r="BH63" s="301" t="s">
        <v>534</v>
      </c>
      <c r="BI63" s="301" t="s">
        <v>535</v>
      </c>
      <c r="BJ63" s="301" t="s">
        <v>536</v>
      </c>
      <c r="BK63" s="301">
        <v>4954580000</v>
      </c>
      <c r="BL63" s="301" t="s">
        <v>537</v>
      </c>
      <c r="BM63" s="301">
        <v>16288</v>
      </c>
      <c r="BN63" s="301">
        <v>0</v>
      </c>
      <c r="BO63" s="301" t="s">
        <v>328</v>
      </c>
      <c r="BP63" s="301" t="s">
        <v>328</v>
      </c>
      <c r="BQ63" s="301" t="s">
        <v>538</v>
      </c>
      <c r="BR63" s="301">
        <v>20220530</v>
      </c>
      <c r="BS63" s="301" t="s">
        <v>849</v>
      </c>
      <c r="BT63" s="301" t="s">
        <v>538</v>
      </c>
      <c r="BU63" s="301" t="s">
        <v>850</v>
      </c>
      <c r="BV63" s="301" t="s">
        <v>850</v>
      </c>
      <c r="BW63" s="301" t="s">
        <v>538</v>
      </c>
      <c r="BX63" s="301" t="s">
        <v>851</v>
      </c>
      <c r="BY63" s="301" t="s">
        <v>851</v>
      </c>
      <c r="BZ63" s="301" t="s">
        <v>852</v>
      </c>
      <c r="CA63" s="301" t="s">
        <v>542</v>
      </c>
      <c r="CB63" s="301" t="s">
        <v>845</v>
      </c>
      <c r="CC63" s="301" t="s">
        <v>845</v>
      </c>
      <c r="CD63" s="301" t="s">
        <v>845</v>
      </c>
      <c r="CE63" s="301" t="s">
        <v>543</v>
      </c>
      <c r="CF63" s="301" t="s">
        <v>544</v>
      </c>
      <c r="CG63" s="301" t="s">
        <v>544</v>
      </c>
      <c r="CH63" s="301" t="s">
        <v>544</v>
      </c>
      <c r="CI63" s="301" t="s">
        <v>543</v>
      </c>
      <c r="CJ63" s="301">
        <v>545</v>
      </c>
      <c r="CK63" s="301">
        <v>545</v>
      </c>
      <c r="CL63" s="301" t="s">
        <v>538</v>
      </c>
      <c r="CM63" s="301">
        <v>75900000</v>
      </c>
      <c r="CN63" s="303">
        <v>75900000</v>
      </c>
      <c r="CO63" s="301" t="s">
        <v>538</v>
      </c>
      <c r="CP63" s="301">
        <v>573</v>
      </c>
      <c r="CQ63" s="301">
        <v>573</v>
      </c>
      <c r="CR63" s="301" t="s">
        <v>538</v>
      </c>
      <c r="CS63" s="301">
        <v>75900000</v>
      </c>
      <c r="CT63" s="303">
        <v>75900000</v>
      </c>
      <c r="CU63" s="301" t="s">
        <v>545</v>
      </c>
      <c r="CV63" s="301" t="s">
        <v>538</v>
      </c>
      <c r="CW63" s="303">
        <v>9361000</v>
      </c>
      <c r="CX63" s="301" t="s">
        <v>546</v>
      </c>
      <c r="CY63" s="301">
        <v>2780</v>
      </c>
      <c r="CZ63" s="301">
        <v>2780</v>
      </c>
      <c r="DA63" s="301" t="s">
        <v>547</v>
      </c>
      <c r="DB63" s="303">
        <f>+Tabla2[[#This Row],[VALOR TOTAL ESTIMADO VIGENCIA ACTUAL]]-Tabla2[[#This Row],[Valor CDP BD]]</f>
        <v>0</v>
      </c>
      <c r="DC63" s="303">
        <f>+Tabla2[[#This Row],[Valor CDP BD]]-Tabla2[[#This Row],[Valor RP BD]]</f>
        <v>0</v>
      </c>
    </row>
    <row r="64" spans="1:107" ht="16.149999999999999" hidden="1" customHeight="1" x14ac:dyDescent="0.25">
      <c r="A64" s="301" t="s">
        <v>853</v>
      </c>
      <c r="B64" s="301" t="s">
        <v>854</v>
      </c>
      <c r="C64" s="301">
        <v>7710</v>
      </c>
      <c r="D64" s="301" t="s">
        <v>853</v>
      </c>
      <c r="E64" s="301">
        <v>632022</v>
      </c>
      <c r="F64" s="301">
        <v>7710</v>
      </c>
      <c r="G64" s="301">
        <v>16300</v>
      </c>
      <c r="H64" s="301">
        <v>2780</v>
      </c>
      <c r="I64" s="301" t="s">
        <v>844</v>
      </c>
      <c r="J64" s="301" t="s">
        <v>512</v>
      </c>
      <c r="K64" s="301" t="s">
        <v>513</v>
      </c>
      <c r="L64" s="301" t="s">
        <v>514</v>
      </c>
      <c r="M64" s="301" t="s">
        <v>515</v>
      </c>
      <c r="N64" s="301" t="s">
        <v>516</v>
      </c>
      <c r="O64" s="301" t="s">
        <v>517</v>
      </c>
      <c r="P64" s="301" t="s">
        <v>325</v>
      </c>
      <c r="Q64" s="301" t="s">
        <v>328</v>
      </c>
      <c r="R64" s="301" t="s">
        <v>845</v>
      </c>
      <c r="S64" s="301" t="s">
        <v>846</v>
      </c>
      <c r="T64" s="301" t="s">
        <v>520</v>
      </c>
      <c r="U64" s="301">
        <v>0</v>
      </c>
      <c r="V64" s="301" t="s">
        <v>855</v>
      </c>
      <c r="W64" s="301" t="s">
        <v>522</v>
      </c>
      <c r="X64" s="301" t="s">
        <v>523</v>
      </c>
      <c r="Y64" s="301">
        <v>0</v>
      </c>
      <c r="Z64" s="301" t="s">
        <v>524</v>
      </c>
      <c r="AA64" s="301" t="s">
        <v>525</v>
      </c>
      <c r="AB64" s="302">
        <v>1</v>
      </c>
      <c r="AC64" s="302">
        <v>1</v>
      </c>
      <c r="AD64" s="302">
        <v>10</v>
      </c>
      <c r="AE64" s="301">
        <v>1</v>
      </c>
      <c r="AF64" s="301">
        <v>11</v>
      </c>
      <c r="AG64" s="303">
        <v>50780000</v>
      </c>
      <c r="AH64" s="301">
        <v>0</v>
      </c>
      <c r="AI64" s="301">
        <v>0</v>
      </c>
      <c r="AJ64" s="301">
        <v>0</v>
      </c>
      <c r="AK64" s="301" t="s">
        <v>526</v>
      </c>
      <c r="AL64" s="301" t="s">
        <v>527</v>
      </c>
      <c r="AM64" s="301">
        <v>0</v>
      </c>
      <c r="AN64" s="301">
        <v>0</v>
      </c>
      <c r="AO64" s="301" t="s">
        <v>257</v>
      </c>
      <c r="AP64" s="301" t="s">
        <v>856</v>
      </c>
      <c r="AQ64" s="301">
        <v>20220531</v>
      </c>
      <c r="AR64" s="301">
        <v>662</v>
      </c>
      <c r="AS64" s="301">
        <v>44578</v>
      </c>
      <c r="AT64" s="301">
        <v>50780000</v>
      </c>
      <c r="AU64" s="301">
        <v>498</v>
      </c>
      <c r="AV64" s="301">
        <v>44581</v>
      </c>
      <c r="AW64" s="301">
        <v>50780000</v>
      </c>
      <c r="AX64" s="301">
        <v>0</v>
      </c>
      <c r="AY64" s="301">
        <v>5078000</v>
      </c>
      <c r="AZ64" s="301" t="s">
        <v>529</v>
      </c>
      <c r="BA64" s="301" t="s">
        <v>530</v>
      </c>
      <c r="BB64" s="301" t="s">
        <v>531</v>
      </c>
      <c r="BC64" s="301">
        <v>3778917</v>
      </c>
      <c r="BD64" s="301" t="s">
        <v>532</v>
      </c>
      <c r="BE64" s="301" t="s">
        <v>533</v>
      </c>
      <c r="BF64" s="301" t="s">
        <v>534</v>
      </c>
      <c r="BG64" s="301" t="s">
        <v>534</v>
      </c>
      <c r="BH64" s="301" t="s">
        <v>534</v>
      </c>
      <c r="BI64" s="301" t="s">
        <v>535</v>
      </c>
      <c r="BJ64" s="301" t="s">
        <v>536</v>
      </c>
      <c r="BK64" s="301">
        <v>4954580000</v>
      </c>
      <c r="BL64" s="301" t="s">
        <v>537</v>
      </c>
      <c r="BM64" s="301">
        <v>16300</v>
      </c>
      <c r="BN64" s="301">
        <v>0</v>
      </c>
      <c r="BO64" s="301" t="s">
        <v>328</v>
      </c>
      <c r="BP64" s="301" t="s">
        <v>328</v>
      </c>
      <c r="BQ64" s="301" t="s">
        <v>538</v>
      </c>
      <c r="BR64" s="301">
        <v>20220531</v>
      </c>
      <c r="BS64" s="301" t="s">
        <v>857</v>
      </c>
      <c r="BT64" s="301" t="s">
        <v>538</v>
      </c>
      <c r="BU64" s="301" t="s">
        <v>856</v>
      </c>
      <c r="BV64" s="301" t="s">
        <v>856</v>
      </c>
      <c r="BW64" s="301" t="s">
        <v>538</v>
      </c>
      <c r="BX64" s="301" t="s">
        <v>858</v>
      </c>
      <c r="BY64" s="301" t="s">
        <v>858</v>
      </c>
      <c r="BZ64" s="301" t="s">
        <v>859</v>
      </c>
      <c r="CA64" s="301" t="s">
        <v>542</v>
      </c>
      <c r="CB64" s="301" t="s">
        <v>845</v>
      </c>
      <c r="CC64" s="301" t="s">
        <v>845</v>
      </c>
      <c r="CD64" s="301" t="s">
        <v>845</v>
      </c>
      <c r="CE64" s="301" t="s">
        <v>543</v>
      </c>
      <c r="CF64" s="301" t="s">
        <v>544</v>
      </c>
      <c r="CG64" s="301" t="s">
        <v>544</v>
      </c>
      <c r="CH64" s="301" t="s">
        <v>544</v>
      </c>
      <c r="CI64" s="301" t="s">
        <v>543</v>
      </c>
      <c r="CJ64" s="301">
        <v>662</v>
      </c>
      <c r="CK64" s="301">
        <v>662</v>
      </c>
      <c r="CL64" s="301" t="s">
        <v>538</v>
      </c>
      <c r="CM64" s="301">
        <v>50780000</v>
      </c>
      <c r="CN64" s="303">
        <v>50780000</v>
      </c>
      <c r="CO64" s="301" t="s">
        <v>538</v>
      </c>
      <c r="CP64" s="301">
        <v>498</v>
      </c>
      <c r="CQ64" s="301">
        <v>498</v>
      </c>
      <c r="CR64" s="301" t="s">
        <v>538</v>
      </c>
      <c r="CS64" s="301">
        <v>50780000</v>
      </c>
      <c r="CT64" s="303">
        <v>50780000</v>
      </c>
      <c r="CU64" s="301" t="s">
        <v>545</v>
      </c>
      <c r="CV64" s="301" t="s">
        <v>538</v>
      </c>
      <c r="CW64" s="303">
        <v>6770667</v>
      </c>
      <c r="CX64" s="301" t="s">
        <v>546</v>
      </c>
      <c r="CY64" s="301">
        <v>2780</v>
      </c>
      <c r="CZ64" s="301">
        <v>2780</v>
      </c>
      <c r="DA64" s="301" t="s">
        <v>547</v>
      </c>
      <c r="DB64" s="303">
        <f>+Tabla2[[#This Row],[VALOR TOTAL ESTIMADO VIGENCIA ACTUAL]]-Tabla2[[#This Row],[Valor CDP BD]]</f>
        <v>0</v>
      </c>
      <c r="DC64" s="303">
        <f>+Tabla2[[#This Row],[Valor CDP BD]]-Tabla2[[#This Row],[Valor RP BD]]</f>
        <v>0</v>
      </c>
    </row>
    <row r="65" spans="1:107" ht="16.149999999999999" hidden="1" customHeight="1" x14ac:dyDescent="0.25">
      <c r="A65" s="301" t="s">
        <v>860</v>
      </c>
      <c r="B65" s="301" t="s">
        <v>861</v>
      </c>
      <c r="C65" s="301">
        <v>7710</v>
      </c>
      <c r="D65" s="301" t="s">
        <v>860</v>
      </c>
      <c r="E65" s="301">
        <v>642022</v>
      </c>
      <c r="F65" s="301">
        <v>7710</v>
      </c>
      <c r="G65" s="301">
        <v>16313</v>
      </c>
      <c r="H65" s="301">
        <v>2780</v>
      </c>
      <c r="I65" s="301" t="s">
        <v>844</v>
      </c>
      <c r="J65" s="301" t="s">
        <v>512</v>
      </c>
      <c r="K65" s="301" t="s">
        <v>513</v>
      </c>
      <c r="L65" s="301" t="s">
        <v>514</v>
      </c>
      <c r="M65" s="301" t="s">
        <v>515</v>
      </c>
      <c r="N65" s="301" t="s">
        <v>516</v>
      </c>
      <c r="O65" s="301" t="s">
        <v>517</v>
      </c>
      <c r="P65" s="301" t="s">
        <v>325</v>
      </c>
      <c r="Q65" s="301" t="s">
        <v>328</v>
      </c>
      <c r="R65" s="301" t="s">
        <v>845</v>
      </c>
      <c r="S65" s="301" t="s">
        <v>846</v>
      </c>
      <c r="T65" s="301" t="s">
        <v>520</v>
      </c>
      <c r="U65" s="301">
        <v>0</v>
      </c>
      <c r="V65" s="301" t="s">
        <v>855</v>
      </c>
      <c r="W65" s="301" t="s">
        <v>522</v>
      </c>
      <c r="X65" s="301" t="s">
        <v>523</v>
      </c>
      <c r="Y65" s="301">
        <v>0</v>
      </c>
      <c r="Z65" s="301" t="s">
        <v>524</v>
      </c>
      <c r="AA65" s="301" t="s">
        <v>525</v>
      </c>
      <c r="AB65" s="302">
        <v>1</v>
      </c>
      <c r="AC65" s="302">
        <v>1</v>
      </c>
      <c r="AD65" s="302">
        <v>10</v>
      </c>
      <c r="AE65" s="301">
        <v>1</v>
      </c>
      <c r="AF65" s="301">
        <v>11</v>
      </c>
      <c r="AG65" s="303">
        <v>50780000</v>
      </c>
      <c r="AH65" s="301">
        <v>0</v>
      </c>
      <c r="AI65" s="301">
        <v>0</v>
      </c>
      <c r="AJ65" s="301">
        <v>0</v>
      </c>
      <c r="AK65" s="301" t="s">
        <v>526</v>
      </c>
      <c r="AL65" s="301" t="s">
        <v>527</v>
      </c>
      <c r="AM65" s="301">
        <v>0</v>
      </c>
      <c r="AN65" s="301">
        <v>0</v>
      </c>
      <c r="AO65" s="301" t="s">
        <v>257</v>
      </c>
      <c r="AP65" s="301" t="s">
        <v>862</v>
      </c>
      <c r="AQ65" s="301">
        <v>20220790</v>
      </c>
      <c r="AR65" s="301">
        <v>777</v>
      </c>
      <c r="AS65" s="301">
        <v>44579</v>
      </c>
      <c r="AT65" s="301">
        <v>50780000</v>
      </c>
      <c r="AU65" s="301">
        <v>832</v>
      </c>
      <c r="AV65" s="301">
        <v>44584</v>
      </c>
      <c r="AW65" s="301">
        <v>50780000</v>
      </c>
      <c r="AX65" s="301">
        <v>0</v>
      </c>
      <c r="AY65" s="301">
        <v>5078000</v>
      </c>
      <c r="AZ65" s="301" t="s">
        <v>529</v>
      </c>
      <c r="BA65" s="301" t="s">
        <v>530</v>
      </c>
      <c r="BB65" s="301" t="s">
        <v>531</v>
      </c>
      <c r="BC65" s="301">
        <v>3778917</v>
      </c>
      <c r="BD65" s="301" t="s">
        <v>532</v>
      </c>
      <c r="BE65" s="301" t="s">
        <v>533</v>
      </c>
      <c r="BF65" s="301" t="s">
        <v>534</v>
      </c>
      <c r="BG65" s="301" t="s">
        <v>534</v>
      </c>
      <c r="BH65" s="301" t="s">
        <v>534</v>
      </c>
      <c r="BI65" s="301" t="s">
        <v>535</v>
      </c>
      <c r="BJ65" s="301" t="s">
        <v>536</v>
      </c>
      <c r="BK65" s="301">
        <v>4954580000</v>
      </c>
      <c r="BL65" s="301" t="s">
        <v>537</v>
      </c>
      <c r="BM65" s="301">
        <v>16313</v>
      </c>
      <c r="BN65" s="301">
        <v>0</v>
      </c>
      <c r="BO65" s="301" t="s">
        <v>328</v>
      </c>
      <c r="BP65" s="301" t="s">
        <v>328</v>
      </c>
      <c r="BQ65" s="301" t="s">
        <v>538</v>
      </c>
      <c r="BR65" s="301">
        <v>20220790</v>
      </c>
      <c r="BS65" s="301" t="s">
        <v>863</v>
      </c>
      <c r="BT65" s="301" t="s">
        <v>538</v>
      </c>
      <c r="BU65" s="301" t="s">
        <v>864</v>
      </c>
      <c r="BV65" s="301" t="s">
        <v>864</v>
      </c>
      <c r="BW65" s="301" t="s">
        <v>538</v>
      </c>
      <c r="BX65" s="301" t="s">
        <v>858</v>
      </c>
      <c r="BY65" s="301" t="s">
        <v>858</v>
      </c>
      <c r="BZ65" s="301" t="s">
        <v>858</v>
      </c>
      <c r="CA65" s="301" t="s">
        <v>543</v>
      </c>
      <c r="CB65" s="301" t="s">
        <v>845</v>
      </c>
      <c r="CC65" s="301" t="s">
        <v>845</v>
      </c>
      <c r="CD65" s="301" t="s">
        <v>845</v>
      </c>
      <c r="CE65" s="301" t="s">
        <v>543</v>
      </c>
      <c r="CF65" s="301" t="s">
        <v>544</v>
      </c>
      <c r="CG65" s="301" t="s">
        <v>544</v>
      </c>
      <c r="CH65" s="301" t="s">
        <v>544</v>
      </c>
      <c r="CI65" s="301" t="s">
        <v>543</v>
      </c>
      <c r="CJ65" s="301">
        <v>777</v>
      </c>
      <c r="CK65" s="301">
        <v>777</v>
      </c>
      <c r="CL65" s="301" t="s">
        <v>538</v>
      </c>
      <c r="CM65" s="301">
        <v>50780000</v>
      </c>
      <c r="CN65" s="303">
        <v>50780000</v>
      </c>
      <c r="CO65" s="301" t="s">
        <v>538</v>
      </c>
      <c r="CP65" s="301">
        <v>832</v>
      </c>
      <c r="CQ65" s="301">
        <v>832</v>
      </c>
      <c r="CR65" s="301" t="s">
        <v>538</v>
      </c>
      <c r="CS65" s="301">
        <v>50780000</v>
      </c>
      <c r="CT65" s="303">
        <v>50780000</v>
      </c>
      <c r="CU65" s="301" t="s">
        <v>545</v>
      </c>
      <c r="CV65" s="301" t="s">
        <v>538</v>
      </c>
      <c r="CW65" s="303">
        <v>5078000</v>
      </c>
      <c r="CX65" s="301" t="s">
        <v>546</v>
      </c>
      <c r="CY65" s="301">
        <v>2780</v>
      </c>
      <c r="CZ65" s="301">
        <v>2780</v>
      </c>
      <c r="DA65" s="301" t="s">
        <v>547</v>
      </c>
      <c r="DB65" s="303">
        <f>+Tabla2[[#This Row],[VALOR TOTAL ESTIMADO VIGENCIA ACTUAL]]-Tabla2[[#This Row],[Valor CDP BD]]</f>
        <v>0</v>
      </c>
      <c r="DC65" s="303">
        <f>+Tabla2[[#This Row],[Valor CDP BD]]-Tabla2[[#This Row],[Valor RP BD]]</f>
        <v>0</v>
      </c>
    </row>
    <row r="66" spans="1:107" ht="16.149999999999999" hidden="1" customHeight="1" x14ac:dyDescent="0.25">
      <c r="A66" s="301" t="s">
        <v>865</v>
      </c>
      <c r="B66" s="301" t="s">
        <v>866</v>
      </c>
      <c r="C66" s="301">
        <v>7710</v>
      </c>
      <c r="D66" s="301" t="s">
        <v>865</v>
      </c>
      <c r="E66" s="301">
        <v>652022</v>
      </c>
      <c r="F66" s="301">
        <v>7710</v>
      </c>
      <c r="G66" s="301">
        <v>16318</v>
      </c>
      <c r="H66" s="301">
        <v>2780</v>
      </c>
      <c r="I66" s="301" t="s">
        <v>844</v>
      </c>
      <c r="J66" s="301" t="s">
        <v>512</v>
      </c>
      <c r="K66" s="301" t="s">
        <v>513</v>
      </c>
      <c r="L66" s="301" t="s">
        <v>514</v>
      </c>
      <c r="M66" s="301" t="s">
        <v>515</v>
      </c>
      <c r="N66" s="301" t="s">
        <v>516</v>
      </c>
      <c r="O66" s="301" t="s">
        <v>517</v>
      </c>
      <c r="P66" s="301" t="s">
        <v>325</v>
      </c>
      <c r="Q66" s="301" t="s">
        <v>328</v>
      </c>
      <c r="R66" s="301" t="s">
        <v>845</v>
      </c>
      <c r="S66" s="301" t="s">
        <v>846</v>
      </c>
      <c r="T66" s="301" t="s">
        <v>520</v>
      </c>
      <c r="U66" s="301">
        <v>0</v>
      </c>
      <c r="V66" s="301" t="s">
        <v>855</v>
      </c>
      <c r="W66" s="301" t="s">
        <v>522</v>
      </c>
      <c r="X66" s="301" t="s">
        <v>523</v>
      </c>
      <c r="Y66" s="301">
        <v>0</v>
      </c>
      <c r="Z66" s="301" t="s">
        <v>524</v>
      </c>
      <c r="AA66" s="301" t="s">
        <v>525</v>
      </c>
      <c r="AB66" s="302">
        <v>1</v>
      </c>
      <c r="AC66" s="302">
        <v>1</v>
      </c>
      <c r="AD66" s="302">
        <v>9</v>
      </c>
      <c r="AE66" s="301">
        <v>1</v>
      </c>
      <c r="AF66" s="301">
        <v>10</v>
      </c>
      <c r="AG66" s="303">
        <v>45702000</v>
      </c>
      <c r="AH66" s="301">
        <v>0</v>
      </c>
      <c r="AI66" s="301">
        <v>0</v>
      </c>
      <c r="AJ66" s="301">
        <v>0</v>
      </c>
      <c r="AK66" s="301" t="s">
        <v>526</v>
      </c>
      <c r="AL66" s="301" t="s">
        <v>527</v>
      </c>
      <c r="AM66" s="301">
        <v>0</v>
      </c>
      <c r="AN66" s="301">
        <v>0</v>
      </c>
      <c r="AO66" s="301" t="s">
        <v>257</v>
      </c>
      <c r="AP66" s="301" t="s">
        <v>867</v>
      </c>
      <c r="AQ66" s="301">
        <v>20220534</v>
      </c>
      <c r="AR66" s="301">
        <v>578</v>
      </c>
      <c r="AS66" s="301">
        <v>44578</v>
      </c>
      <c r="AT66" s="301">
        <v>45702000</v>
      </c>
      <c r="AU66" s="301">
        <v>501</v>
      </c>
      <c r="AV66" s="301">
        <v>44581</v>
      </c>
      <c r="AW66" s="301">
        <v>45702000</v>
      </c>
      <c r="AX66" s="301">
        <v>0</v>
      </c>
      <c r="AY66" s="301">
        <v>5078000</v>
      </c>
      <c r="AZ66" s="301" t="s">
        <v>529</v>
      </c>
      <c r="BA66" s="301" t="s">
        <v>530</v>
      </c>
      <c r="BB66" s="301" t="s">
        <v>531</v>
      </c>
      <c r="BC66" s="301">
        <v>3778917</v>
      </c>
      <c r="BD66" s="301" t="s">
        <v>532</v>
      </c>
      <c r="BE66" s="301" t="s">
        <v>533</v>
      </c>
      <c r="BF66" s="301" t="s">
        <v>534</v>
      </c>
      <c r="BG66" s="301" t="s">
        <v>534</v>
      </c>
      <c r="BH66" s="301" t="s">
        <v>534</v>
      </c>
      <c r="BI66" s="301" t="s">
        <v>535</v>
      </c>
      <c r="BJ66" s="301" t="s">
        <v>536</v>
      </c>
      <c r="BK66" s="301">
        <v>4954580000</v>
      </c>
      <c r="BL66" s="301" t="s">
        <v>537</v>
      </c>
      <c r="BM66" s="301">
        <v>16318</v>
      </c>
      <c r="BN66" s="301">
        <v>0</v>
      </c>
      <c r="BO66" s="301" t="s">
        <v>328</v>
      </c>
      <c r="BP66" s="301" t="s">
        <v>328</v>
      </c>
      <c r="BQ66" s="301" t="s">
        <v>538</v>
      </c>
      <c r="BR66" s="301">
        <v>20220534</v>
      </c>
      <c r="BS66" s="301" t="s">
        <v>868</v>
      </c>
      <c r="BT66" s="301" t="s">
        <v>538</v>
      </c>
      <c r="BU66" s="301" t="s">
        <v>867</v>
      </c>
      <c r="BV66" s="301" t="s">
        <v>867</v>
      </c>
      <c r="BW66" s="301" t="s">
        <v>538</v>
      </c>
      <c r="BX66" s="301" t="s">
        <v>858</v>
      </c>
      <c r="BY66" s="301" t="s">
        <v>858</v>
      </c>
      <c r="BZ66" s="301" t="s">
        <v>859</v>
      </c>
      <c r="CA66" s="301" t="s">
        <v>542</v>
      </c>
      <c r="CB66" s="301" t="s">
        <v>845</v>
      </c>
      <c r="CC66" s="301" t="s">
        <v>845</v>
      </c>
      <c r="CD66" s="301" t="s">
        <v>845</v>
      </c>
      <c r="CE66" s="301" t="s">
        <v>543</v>
      </c>
      <c r="CF66" s="301" t="s">
        <v>544</v>
      </c>
      <c r="CG66" s="301" t="s">
        <v>544</v>
      </c>
      <c r="CH66" s="301" t="s">
        <v>544</v>
      </c>
      <c r="CI66" s="301" t="s">
        <v>543</v>
      </c>
      <c r="CJ66" s="301">
        <v>578</v>
      </c>
      <c r="CK66" s="301">
        <v>578</v>
      </c>
      <c r="CL66" s="301" t="s">
        <v>538</v>
      </c>
      <c r="CM66" s="301">
        <v>45702000</v>
      </c>
      <c r="CN66" s="303">
        <v>45702000</v>
      </c>
      <c r="CO66" s="301" t="s">
        <v>538</v>
      </c>
      <c r="CP66" s="301">
        <v>501</v>
      </c>
      <c r="CQ66" s="301">
        <v>501</v>
      </c>
      <c r="CR66" s="301" t="s">
        <v>538</v>
      </c>
      <c r="CS66" s="301">
        <v>45702000</v>
      </c>
      <c r="CT66" s="303">
        <v>45702000</v>
      </c>
      <c r="CU66" s="301" t="s">
        <v>545</v>
      </c>
      <c r="CV66" s="301" t="s">
        <v>538</v>
      </c>
      <c r="CW66" s="303">
        <v>5078000</v>
      </c>
      <c r="CX66" s="301" t="s">
        <v>546</v>
      </c>
      <c r="CY66" s="301">
        <v>2780</v>
      </c>
      <c r="CZ66" s="301">
        <v>2780</v>
      </c>
      <c r="DA66" s="301" t="s">
        <v>547</v>
      </c>
      <c r="DB66" s="303">
        <f>+Tabla2[[#This Row],[VALOR TOTAL ESTIMADO VIGENCIA ACTUAL]]-Tabla2[[#This Row],[Valor CDP BD]]</f>
        <v>0</v>
      </c>
      <c r="DC66" s="303">
        <f>+Tabla2[[#This Row],[Valor CDP BD]]-Tabla2[[#This Row],[Valor RP BD]]</f>
        <v>0</v>
      </c>
    </row>
    <row r="67" spans="1:107" ht="16.149999999999999" hidden="1" customHeight="1" x14ac:dyDescent="0.25">
      <c r="A67" s="301" t="s">
        <v>869</v>
      </c>
      <c r="B67" s="301" t="s">
        <v>870</v>
      </c>
      <c r="C67" s="301">
        <v>7710</v>
      </c>
      <c r="D67" s="301" t="s">
        <v>869</v>
      </c>
      <c r="E67" s="301">
        <v>662022</v>
      </c>
      <c r="F67" s="301">
        <v>7710</v>
      </c>
      <c r="G67" s="301">
        <v>16329</v>
      </c>
      <c r="H67" s="301">
        <v>2780</v>
      </c>
      <c r="I67" s="301" t="s">
        <v>844</v>
      </c>
      <c r="J67" s="301" t="s">
        <v>512</v>
      </c>
      <c r="K67" s="301" t="s">
        <v>513</v>
      </c>
      <c r="L67" s="301" t="s">
        <v>514</v>
      </c>
      <c r="M67" s="301" t="s">
        <v>515</v>
      </c>
      <c r="N67" s="301" t="s">
        <v>516</v>
      </c>
      <c r="O67" s="301" t="s">
        <v>517</v>
      </c>
      <c r="P67" s="301" t="s">
        <v>325</v>
      </c>
      <c r="Q67" s="301" t="s">
        <v>328</v>
      </c>
      <c r="R67" s="301" t="s">
        <v>845</v>
      </c>
      <c r="S67" s="301" t="s">
        <v>846</v>
      </c>
      <c r="T67" s="301" t="s">
        <v>520</v>
      </c>
      <c r="U67" s="301">
        <v>0</v>
      </c>
      <c r="V67" s="301" t="s">
        <v>871</v>
      </c>
      <c r="W67" s="301" t="s">
        <v>522</v>
      </c>
      <c r="X67" s="301" t="s">
        <v>523</v>
      </c>
      <c r="Y67" s="301">
        <v>0</v>
      </c>
      <c r="Z67" s="301" t="s">
        <v>524</v>
      </c>
      <c r="AA67" s="301" t="s">
        <v>525</v>
      </c>
      <c r="AB67" s="302">
        <v>1</v>
      </c>
      <c r="AC67" s="302">
        <v>1</v>
      </c>
      <c r="AD67" s="302">
        <v>9</v>
      </c>
      <c r="AE67" s="301">
        <v>1</v>
      </c>
      <c r="AF67" s="301">
        <v>10</v>
      </c>
      <c r="AG67" s="303">
        <v>45702000</v>
      </c>
      <c r="AH67" s="301">
        <v>0</v>
      </c>
      <c r="AI67" s="301">
        <v>0</v>
      </c>
      <c r="AJ67" s="301">
        <v>0</v>
      </c>
      <c r="AK67" s="301" t="s">
        <v>526</v>
      </c>
      <c r="AL67" s="301" t="s">
        <v>527</v>
      </c>
      <c r="AM67" s="301">
        <v>0</v>
      </c>
      <c r="AN67" s="301">
        <v>0</v>
      </c>
      <c r="AO67" s="301" t="s">
        <v>257</v>
      </c>
      <c r="AP67" s="301" t="s">
        <v>872</v>
      </c>
      <c r="AQ67" s="301">
        <v>20221171</v>
      </c>
      <c r="AR67" s="301">
        <v>1472</v>
      </c>
      <c r="AS67" s="301">
        <v>44584</v>
      </c>
      <c r="AT67" s="301">
        <v>45702000</v>
      </c>
      <c r="AU67" s="301">
        <v>964</v>
      </c>
      <c r="AV67" s="301">
        <v>44587</v>
      </c>
      <c r="AW67" s="301">
        <v>45702000</v>
      </c>
      <c r="AX67" s="301">
        <v>0</v>
      </c>
      <c r="AY67" s="301">
        <v>5078000</v>
      </c>
      <c r="AZ67" s="301" t="s">
        <v>529</v>
      </c>
      <c r="BA67" s="301" t="s">
        <v>530</v>
      </c>
      <c r="BB67" s="301" t="s">
        <v>531</v>
      </c>
      <c r="BC67" s="301">
        <v>3778917</v>
      </c>
      <c r="BD67" s="301" t="s">
        <v>532</v>
      </c>
      <c r="BE67" s="301" t="s">
        <v>533</v>
      </c>
      <c r="BF67" s="301" t="s">
        <v>534</v>
      </c>
      <c r="BG67" s="301" t="s">
        <v>534</v>
      </c>
      <c r="BH67" s="301" t="s">
        <v>534</v>
      </c>
      <c r="BI67" s="301" t="s">
        <v>535</v>
      </c>
      <c r="BJ67" s="301" t="s">
        <v>536</v>
      </c>
      <c r="BK67" s="301">
        <v>4954580000</v>
      </c>
      <c r="BL67" s="301" t="s">
        <v>537</v>
      </c>
      <c r="BM67" s="301">
        <v>16329</v>
      </c>
      <c r="BN67" s="301">
        <v>0</v>
      </c>
      <c r="BO67" s="301" t="s">
        <v>328</v>
      </c>
      <c r="BP67" s="301" t="s">
        <v>328</v>
      </c>
      <c r="BQ67" s="301" t="s">
        <v>538</v>
      </c>
      <c r="BR67" s="301">
        <v>20221171</v>
      </c>
      <c r="BS67" s="301" t="s">
        <v>873</v>
      </c>
      <c r="BT67" s="301" t="s">
        <v>610</v>
      </c>
      <c r="BU67" s="301" t="s">
        <v>872</v>
      </c>
      <c r="BV67" s="301" t="s">
        <v>874</v>
      </c>
      <c r="BW67" s="301" t="s">
        <v>610</v>
      </c>
      <c r="BX67" s="301" t="s">
        <v>875</v>
      </c>
      <c r="BY67" s="301" t="s">
        <v>875</v>
      </c>
      <c r="BZ67" s="301" t="s">
        <v>875</v>
      </c>
      <c r="CA67" s="301" t="s">
        <v>543</v>
      </c>
      <c r="CB67" s="301" t="s">
        <v>845</v>
      </c>
      <c r="CC67" s="301" t="s">
        <v>845</v>
      </c>
      <c r="CD67" s="301" t="s">
        <v>845</v>
      </c>
      <c r="CE67" s="301" t="s">
        <v>543</v>
      </c>
      <c r="CF67" s="301" t="s">
        <v>544</v>
      </c>
      <c r="CG67" s="301" t="s">
        <v>544</v>
      </c>
      <c r="CH67" s="301" t="s">
        <v>544</v>
      </c>
      <c r="CI67" s="301" t="s">
        <v>543</v>
      </c>
      <c r="CJ67" s="301">
        <v>1472</v>
      </c>
      <c r="CK67" s="301">
        <v>1472</v>
      </c>
      <c r="CL67" s="301" t="s">
        <v>538</v>
      </c>
      <c r="CM67" s="301">
        <v>45702000</v>
      </c>
      <c r="CN67" s="303">
        <v>45702000</v>
      </c>
      <c r="CO67" s="301" t="s">
        <v>538</v>
      </c>
      <c r="CP67" s="301">
        <v>964</v>
      </c>
      <c r="CQ67" s="301">
        <v>964</v>
      </c>
      <c r="CR67" s="301" t="s">
        <v>538</v>
      </c>
      <c r="CS67" s="301">
        <v>45702000</v>
      </c>
      <c r="CT67" s="303">
        <v>45702000</v>
      </c>
      <c r="CU67" s="301" t="s">
        <v>545</v>
      </c>
      <c r="CV67" s="301" t="s">
        <v>538</v>
      </c>
      <c r="CW67" s="303">
        <v>0</v>
      </c>
      <c r="CX67" s="301" t="s">
        <v>546</v>
      </c>
      <c r="CY67" s="301">
        <v>2780</v>
      </c>
      <c r="CZ67" s="301">
        <v>2780</v>
      </c>
      <c r="DA67" s="301" t="s">
        <v>547</v>
      </c>
      <c r="DB67" s="303">
        <f>+Tabla2[[#This Row],[VALOR TOTAL ESTIMADO VIGENCIA ACTUAL]]-Tabla2[[#This Row],[Valor CDP BD]]</f>
        <v>0</v>
      </c>
      <c r="DC67" s="303">
        <f>+Tabla2[[#This Row],[Valor CDP BD]]-Tabla2[[#This Row],[Valor RP BD]]</f>
        <v>0</v>
      </c>
    </row>
    <row r="68" spans="1:107" ht="16.149999999999999" hidden="1" customHeight="1" x14ac:dyDescent="0.25">
      <c r="A68" s="301" t="s">
        <v>876</v>
      </c>
      <c r="B68" s="301" t="s">
        <v>877</v>
      </c>
      <c r="C68" s="301">
        <v>7710</v>
      </c>
      <c r="D68" s="301" t="s">
        <v>876</v>
      </c>
      <c r="E68" s="301">
        <v>672022</v>
      </c>
      <c r="F68" s="301">
        <v>7710</v>
      </c>
      <c r="G68" s="301">
        <v>16341</v>
      </c>
      <c r="H68" s="301">
        <v>2780</v>
      </c>
      <c r="I68" s="301" t="s">
        <v>844</v>
      </c>
      <c r="J68" s="301" t="s">
        <v>512</v>
      </c>
      <c r="K68" s="301" t="s">
        <v>513</v>
      </c>
      <c r="L68" s="301" t="s">
        <v>514</v>
      </c>
      <c r="M68" s="301" t="s">
        <v>515</v>
      </c>
      <c r="N68" s="301" t="s">
        <v>516</v>
      </c>
      <c r="O68" s="301" t="s">
        <v>517</v>
      </c>
      <c r="P68" s="301" t="s">
        <v>325</v>
      </c>
      <c r="Q68" s="301" t="s">
        <v>328</v>
      </c>
      <c r="R68" s="301" t="s">
        <v>845</v>
      </c>
      <c r="S68" s="301" t="s">
        <v>846</v>
      </c>
      <c r="T68" s="301" t="s">
        <v>520</v>
      </c>
      <c r="U68" s="301">
        <v>0</v>
      </c>
      <c r="V68" s="301" t="s">
        <v>878</v>
      </c>
      <c r="W68" s="301" t="s">
        <v>522</v>
      </c>
      <c r="X68" s="301" t="s">
        <v>523</v>
      </c>
      <c r="Y68" s="301">
        <v>0</v>
      </c>
      <c r="Z68" s="301" t="s">
        <v>524</v>
      </c>
      <c r="AA68" s="301" t="s">
        <v>525</v>
      </c>
      <c r="AB68" s="302">
        <v>1</v>
      </c>
      <c r="AC68" s="302">
        <v>1</v>
      </c>
      <c r="AD68" s="302">
        <v>10</v>
      </c>
      <c r="AE68" s="301">
        <v>1</v>
      </c>
      <c r="AF68" s="301">
        <v>11</v>
      </c>
      <c r="AG68" s="303">
        <v>44090000</v>
      </c>
      <c r="AH68" s="301">
        <v>0</v>
      </c>
      <c r="AI68" s="301">
        <v>0</v>
      </c>
      <c r="AJ68" s="301">
        <v>0</v>
      </c>
      <c r="AK68" s="301" t="s">
        <v>526</v>
      </c>
      <c r="AL68" s="301" t="s">
        <v>527</v>
      </c>
      <c r="AM68" s="301">
        <v>0</v>
      </c>
      <c r="AN68" s="301">
        <v>0</v>
      </c>
      <c r="AO68" s="301" t="s">
        <v>257</v>
      </c>
      <c r="AP68" s="301" t="s">
        <v>879</v>
      </c>
      <c r="AQ68" s="301">
        <v>20221119</v>
      </c>
      <c r="AR68" s="301">
        <v>1064</v>
      </c>
      <c r="AS68" s="301">
        <v>44582</v>
      </c>
      <c r="AT68" s="301">
        <v>44090000</v>
      </c>
      <c r="AU68" s="301">
        <v>1081</v>
      </c>
      <c r="AV68" s="301">
        <v>44587</v>
      </c>
      <c r="AW68" s="301">
        <v>44090000</v>
      </c>
      <c r="AX68" s="301">
        <v>0</v>
      </c>
      <c r="AY68" s="301">
        <v>4409000</v>
      </c>
      <c r="AZ68" s="301" t="s">
        <v>529</v>
      </c>
      <c r="BA68" s="301" t="s">
        <v>530</v>
      </c>
      <c r="BB68" s="301" t="s">
        <v>531</v>
      </c>
      <c r="BC68" s="301">
        <v>3778917</v>
      </c>
      <c r="BD68" s="301" t="s">
        <v>532</v>
      </c>
      <c r="BE68" s="301" t="s">
        <v>533</v>
      </c>
      <c r="BF68" s="301" t="s">
        <v>534</v>
      </c>
      <c r="BG68" s="301" t="s">
        <v>534</v>
      </c>
      <c r="BH68" s="301" t="s">
        <v>534</v>
      </c>
      <c r="BI68" s="301" t="s">
        <v>535</v>
      </c>
      <c r="BJ68" s="301" t="s">
        <v>536</v>
      </c>
      <c r="BK68" s="301">
        <v>4954580000</v>
      </c>
      <c r="BL68" s="301" t="s">
        <v>537</v>
      </c>
      <c r="BM68" s="301">
        <v>16341</v>
      </c>
      <c r="BN68" s="301">
        <v>0</v>
      </c>
      <c r="BO68" s="301" t="s">
        <v>328</v>
      </c>
      <c r="BP68" s="301" t="s">
        <v>328</v>
      </c>
      <c r="BQ68" s="301" t="s">
        <v>538</v>
      </c>
      <c r="BR68" s="301">
        <v>20221119</v>
      </c>
      <c r="BS68" s="301" t="s">
        <v>880</v>
      </c>
      <c r="BT68" s="301" t="s">
        <v>538</v>
      </c>
      <c r="BU68" s="301" t="s">
        <v>881</v>
      </c>
      <c r="BV68" s="301" t="s">
        <v>881</v>
      </c>
      <c r="BW68" s="301" t="s">
        <v>538</v>
      </c>
      <c r="BX68" s="301" t="s">
        <v>882</v>
      </c>
      <c r="BY68" s="301" t="s">
        <v>882</v>
      </c>
      <c r="BZ68" s="301" t="s">
        <v>882</v>
      </c>
      <c r="CA68" s="301" t="s">
        <v>543</v>
      </c>
      <c r="CB68" s="301" t="s">
        <v>845</v>
      </c>
      <c r="CC68" s="301" t="s">
        <v>845</v>
      </c>
      <c r="CD68" s="301" t="s">
        <v>845</v>
      </c>
      <c r="CE68" s="301" t="s">
        <v>543</v>
      </c>
      <c r="CF68" s="301" t="s">
        <v>544</v>
      </c>
      <c r="CG68" s="301" t="s">
        <v>544</v>
      </c>
      <c r="CH68" s="301" t="s">
        <v>544</v>
      </c>
      <c r="CI68" s="301" t="s">
        <v>543</v>
      </c>
      <c r="CJ68" s="301">
        <v>1064</v>
      </c>
      <c r="CK68" s="301">
        <v>1064</v>
      </c>
      <c r="CL68" s="301" t="s">
        <v>538</v>
      </c>
      <c r="CM68" s="301">
        <v>44090000</v>
      </c>
      <c r="CN68" s="303">
        <v>44090000</v>
      </c>
      <c r="CO68" s="301" t="s">
        <v>538</v>
      </c>
      <c r="CP68" s="301">
        <v>1081</v>
      </c>
      <c r="CQ68" s="301">
        <v>1081</v>
      </c>
      <c r="CR68" s="301" t="s">
        <v>538</v>
      </c>
      <c r="CS68" s="301">
        <v>44090000</v>
      </c>
      <c r="CT68" s="303">
        <v>44090000</v>
      </c>
      <c r="CU68" s="301" t="s">
        <v>545</v>
      </c>
      <c r="CV68" s="301" t="s">
        <v>538</v>
      </c>
      <c r="CW68" s="303">
        <v>4409000</v>
      </c>
      <c r="CX68" s="301" t="s">
        <v>546</v>
      </c>
      <c r="CY68" s="301">
        <v>2780</v>
      </c>
      <c r="CZ68" s="301">
        <v>2780</v>
      </c>
      <c r="DA68" s="301" t="s">
        <v>547</v>
      </c>
      <c r="DB68" s="303">
        <f>+Tabla2[[#This Row],[VALOR TOTAL ESTIMADO VIGENCIA ACTUAL]]-Tabla2[[#This Row],[Valor CDP BD]]</f>
        <v>0</v>
      </c>
      <c r="DC68" s="303">
        <f>+Tabla2[[#This Row],[Valor CDP BD]]-Tabla2[[#This Row],[Valor RP BD]]</f>
        <v>0</v>
      </c>
    </row>
    <row r="69" spans="1:107" ht="16.149999999999999" hidden="1" customHeight="1" x14ac:dyDescent="0.25">
      <c r="A69" s="301" t="s">
        <v>883</v>
      </c>
      <c r="B69" s="301" t="s">
        <v>884</v>
      </c>
      <c r="C69" s="301">
        <v>7710</v>
      </c>
      <c r="D69" s="301" t="s">
        <v>883</v>
      </c>
      <c r="E69" s="301">
        <v>682022</v>
      </c>
      <c r="F69" s="301">
        <v>7710</v>
      </c>
      <c r="G69" s="301">
        <v>16349</v>
      </c>
      <c r="H69" s="301">
        <v>2780</v>
      </c>
      <c r="I69" s="301" t="s">
        <v>844</v>
      </c>
      <c r="J69" s="301" t="s">
        <v>512</v>
      </c>
      <c r="K69" s="301" t="s">
        <v>513</v>
      </c>
      <c r="L69" s="301" t="s">
        <v>514</v>
      </c>
      <c r="M69" s="301" t="s">
        <v>515</v>
      </c>
      <c r="N69" s="301" t="s">
        <v>516</v>
      </c>
      <c r="O69" s="301" t="s">
        <v>517</v>
      </c>
      <c r="P69" s="301" t="s">
        <v>325</v>
      </c>
      <c r="Q69" s="301" t="s">
        <v>328</v>
      </c>
      <c r="R69" s="301" t="s">
        <v>845</v>
      </c>
      <c r="S69" s="301" t="s">
        <v>846</v>
      </c>
      <c r="T69" s="301" t="s">
        <v>520</v>
      </c>
      <c r="U69" s="301">
        <v>0</v>
      </c>
      <c r="V69" s="301" t="s">
        <v>878</v>
      </c>
      <c r="W69" s="301" t="s">
        <v>522</v>
      </c>
      <c r="X69" s="301" t="s">
        <v>523</v>
      </c>
      <c r="Y69" s="301">
        <v>0</v>
      </c>
      <c r="Z69" s="301" t="s">
        <v>524</v>
      </c>
      <c r="AA69" s="301" t="s">
        <v>525</v>
      </c>
      <c r="AB69" s="302">
        <v>1</v>
      </c>
      <c r="AC69" s="302">
        <v>1</v>
      </c>
      <c r="AD69" s="302">
        <v>9</v>
      </c>
      <c r="AE69" s="301">
        <v>1</v>
      </c>
      <c r="AF69" s="301">
        <v>10</v>
      </c>
      <c r="AG69" s="303">
        <v>39681000</v>
      </c>
      <c r="AH69" s="301">
        <v>0</v>
      </c>
      <c r="AI69" s="301">
        <v>0</v>
      </c>
      <c r="AJ69" s="301">
        <v>0</v>
      </c>
      <c r="AK69" s="301" t="s">
        <v>526</v>
      </c>
      <c r="AL69" s="301" t="s">
        <v>527</v>
      </c>
      <c r="AM69" s="301">
        <v>0</v>
      </c>
      <c r="AN69" s="301">
        <v>0</v>
      </c>
      <c r="AO69" s="301" t="s">
        <v>257</v>
      </c>
      <c r="AP69" s="301" t="s">
        <v>885</v>
      </c>
      <c r="AQ69" s="301">
        <v>20221037</v>
      </c>
      <c r="AR69" s="301">
        <v>1144</v>
      </c>
      <c r="AS69" s="301">
        <v>44582</v>
      </c>
      <c r="AT69" s="301">
        <v>39681000</v>
      </c>
      <c r="AU69" s="301">
        <v>978</v>
      </c>
      <c r="AV69" s="301">
        <v>44587</v>
      </c>
      <c r="AW69" s="301">
        <v>39681000</v>
      </c>
      <c r="AX69" s="301">
        <v>0</v>
      </c>
      <c r="AY69" s="301">
        <v>4409000</v>
      </c>
      <c r="AZ69" s="301" t="s">
        <v>529</v>
      </c>
      <c r="BA69" s="301" t="s">
        <v>530</v>
      </c>
      <c r="BB69" s="301" t="s">
        <v>531</v>
      </c>
      <c r="BC69" s="301">
        <v>3778917</v>
      </c>
      <c r="BD69" s="301" t="s">
        <v>532</v>
      </c>
      <c r="BE69" s="301" t="s">
        <v>533</v>
      </c>
      <c r="BF69" s="301" t="s">
        <v>534</v>
      </c>
      <c r="BG69" s="301" t="s">
        <v>534</v>
      </c>
      <c r="BH69" s="301" t="s">
        <v>534</v>
      </c>
      <c r="BI69" s="301" t="s">
        <v>535</v>
      </c>
      <c r="BJ69" s="301" t="s">
        <v>536</v>
      </c>
      <c r="BK69" s="301">
        <v>4954580000</v>
      </c>
      <c r="BL69" s="301" t="s">
        <v>537</v>
      </c>
      <c r="BM69" s="301">
        <v>16349</v>
      </c>
      <c r="BN69" s="301">
        <v>0</v>
      </c>
      <c r="BO69" s="301" t="s">
        <v>328</v>
      </c>
      <c r="BP69" s="301" t="s">
        <v>328</v>
      </c>
      <c r="BQ69" s="301" t="s">
        <v>538</v>
      </c>
      <c r="BR69" s="301">
        <v>20221037</v>
      </c>
      <c r="BS69" s="301" t="s">
        <v>886</v>
      </c>
      <c r="BT69" s="301" t="s">
        <v>538</v>
      </c>
      <c r="BU69" s="301" t="s">
        <v>887</v>
      </c>
      <c r="BV69" s="301" t="s">
        <v>887</v>
      </c>
      <c r="BW69" s="301" t="s">
        <v>538</v>
      </c>
      <c r="BX69" s="301" t="s">
        <v>882</v>
      </c>
      <c r="BY69" s="301" t="s">
        <v>882</v>
      </c>
      <c r="BZ69" s="301" t="s">
        <v>882</v>
      </c>
      <c r="CA69" s="301" t="s">
        <v>543</v>
      </c>
      <c r="CB69" s="301" t="s">
        <v>845</v>
      </c>
      <c r="CC69" s="301" t="s">
        <v>845</v>
      </c>
      <c r="CD69" s="301" t="s">
        <v>845</v>
      </c>
      <c r="CE69" s="301" t="s">
        <v>543</v>
      </c>
      <c r="CF69" s="301" t="s">
        <v>544</v>
      </c>
      <c r="CG69" s="301" t="s">
        <v>544</v>
      </c>
      <c r="CH69" s="301" t="s">
        <v>544</v>
      </c>
      <c r="CI69" s="301" t="s">
        <v>543</v>
      </c>
      <c r="CJ69" s="301">
        <v>1144</v>
      </c>
      <c r="CK69" s="301">
        <v>1144</v>
      </c>
      <c r="CL69" s="301" t="s">
        <v>538</v>
      </c>
      <c r="CM69" s="301">
        <v>39681000</v>
      </c>
      <c r="CN69" s="303">
        <v>39681000</v>
      </c>
      <c r="CO69" s="301" t="s">
        <v>538</v>
      </c>
      <c r="CP69" s="301">
        <v>978</v>
      </c>
      <c r="CQ69" s="301">
        <v>978</v>
      </c>
      <c r="CR69" s="301" t="s">
        <v>538</v>
      </c>
      <c r="CS69" s="301">
        <v>39681000</v>
      </c>
      <c r="CT69" s="303">
        <v>39681000</v>
      </c>
      <c r="CU69" s="301" t="s">
        <v>545</v>
      </c>
      <c r="CV69" s="301" t="s">
        <v>538</v>
      </c>
      <c r="CW69" s="303">
        <v>4409000</v>
      </c>
      <c r="CX69" s="301" t="s">
        <v>546</v>
      </c>
      <c r="CY69" s="301">
        <v>2780</v>
      </c>
      <c r="CZ69" s="301">
        <v>2780</v>
      </c>
      <c r="DA69" s="301" t="s">
        <v>547</v>
      </c>
      <c r="DB69" s="303">
        <f>+Tabla2[[#This Row],[VALOR TOTAL ESTIMADO VIGENCIA ACTUAL]]-Tabla2[[#This Row],[Valor CDP BD]]</f>
        <v>0</v>
      </c>
      <c r="DC69" s="303">
        <f>+Tabla2[[#This Row],[Valor CDP BD]]-Tabla2[[#This Row],[Valor RP BD]]</f>
        <v>0</v>
      </c>
    </row>
    <row r="70" spans="1:107" ht="16.149999999999999" hidden="1" customHeight="1" x14ac:dyDescent="0.25">
      <c r="A70" s="301" t="s">
        <v>888</v>
      </c>
      <c r="B70" s="301" t="s">
        <v>889</v>
      </c>
      <c r="C70" s="301">
        <v>7710</v>
      </c>
      <c r="D70" s="301" t="s">
        <v>888</v>
      </c>
      <c r="E70" s="301">
        <v>692022</v>
      </c>
      <c r="F70" s="301">
        <v>7710</v>
      </c>
      <c r="G70" s="301">
        <v>16356</v>
      </c>
      <c r="H70" s="301">
        <v>2780</v>
      </c>
      <c r="I70" s="301" t="s">
        <v>844</v>
      </c>
      <c r="J70" s="301" t="s">
        <v>512</v>
      </c>
      <c r="K70" s="301" t="s">
        <v>513</v>
      </c>
      <c r="L70" s="301" t="s">
        <v>514</v>
      </c>
      <c r="M70" s="301" t="s">
        <v>515</v>
      </c>
      <c r="N70" s="301" t="s">
        <v>516</v>
      </c>
      <c r="O70" s="301" t="s">
        <v>517</v>
      </c>
      <c r="P70" s="301" t="s">
        <v>325</v>
      </c>
      <c r="Q70" s="301" t="s">
        <v>328</v>
      </c>
      <c r="R70" s="301" t="s">
        <v>845</v>
      </c>
      <c r="S70" s="301" t="s">
        <v>846</v>
      </c>
      <c r="T70" s="301" t="s">
        <v>520</v>
      </c>
      <c r="U70" s="301">
        <v>0</v>
      </c>
      <c r="V70" s="301" t="s">
        <v>878</v>
      </c>
      <c r="W70" s="301" t="s">
        <v>522</v>
      </c>
      <c r="X70" s="301" t="s">
        <v>523</v>
      </c>
      <c r="Y70" s="301">
        <v>0</v>
      </c>
      <c r="Z70" s="301" t="s">
        <v>524</v>
      </c>
      <c r="AA70" s="301" t="s">
        <v>525</v>
      </c>
      <c r="AB70" s="302">
        <v>1</v>
      </c>
      <c r="AC70" s="302">
        <v>1</v>
      </c>
      <c r="AD70" s="302">
        <v>9</v>
      </c>
      <c r="AE70" s="301">
        <v>1</v>
      </c>
      <c r="AF70" s="301">
        <v>10</v>
      </c>
      <c r="AG70" s="303">
        <v>39681000</v>
      </c>
      <c r="AH70" s="301">
        <v>0</v>
      </c>
      <c r="AI70" s="301">
        <v>0</v>
      </c>
      <c r="AJ70" s="301">
        <v>0</v>
      </c>
      <c r="AK70" s="301" t="s">
        <v>526</v>
      </c>
      <c r="AL70" s="301" t="s">
        <v>527</v>
      </c>
      <c r="AM70" s="301">
        <v>0</v>
      </c>
      <c r="AN70" s="301">
        <v>0</v>
      </c>
      <c r="AO70" s="301" t="s">
        <v>257</v>
      </c>
      <c r="AP70" s="301" t="s">
        <v>890</v>
      </c>
      <c r="AQ70" s="301">
        <v>20220943</v>
      </c>
      <c r="AR70" s="301">
        <v>843</v>
      </c>
      <c r="AS70" s="301">
        <v>44580</v>
      </c>
      <c r="AT70" s="301">
        <v>39681000</v>
      </c>
      <c r="AU70" s="301">
        <v>1190</v>
      </c>
      <c r="AV70" s="301">
        <v>44587</v>
      </c>
      <c r="AW70" s="301">
        <v>39681000</v>
      </c>
      <c r="AX70" s="301">
        <v>0</v>
      </c>
      <c r="AY70" s="301">
        <v>4409000</v>
      </c>
      <c r="AZ70" s="301" t="s">
        <v>529</v>
      </c>
      <c r="BA70" s="301" t="s">
        <v>530</v>
      </c>
      <c r="BB70" s="301" t="s">
        <v>531</v>
      </c>
      <c r="BC70" s="301">
        <v>3778917</v>
      </c>
      <c r="BD70" s="301" t="s">
        <v>532</v>
      </c>
      <c r="BE70" s="301" t="s">
        <v>533</v>
      </c>
      <c r="BF70" s="301" t="s">
        <v>534</v>
      </c>
      <c r="BG70" s="301" t="s">
        <v>534</v>
      </c>
      <c r="BH70" s="301" t="s">
        <v>534</v>
      </c>
      <c r="BI70" s="301" t="s">
        <v>535</v>
      </c>
      <c r="BJ70" s="301" t="s">
        <v>536</v>
      </c>
      <c r="BK70" s="301">
        <v>4954580000</v>
      </c>
      <c r="BL70" s="301" t="s">
        <v>537</v>
      </c>
      <c r="BM70" s="301">
        <v>16356</v>
      </c>
      <c r="BN70" s="301">
        <v>0</v>
      </c>
      <c r="BO70" s="301" t="s">
        <v>328</v>
      </c>
      <c r="BP70" s="301" t="s">
        <v>328</v>
      </c>
      <c r="BQ70" s="301" t="s">
        <v>538</v>
      </c>
      <c r="BR70" s="301">
        <v>20220943</v>
      </c>
      <c r="BS70" s="301" t="s">
        <v>891</v>
      </c>
      <c r="BT70" s="301" t="s">
        <v>538</v>
      </c>
      <c r="BU70" s="301" t="s">
        <v>892</v>
      </c>
      <c r="BV70" s="301" t="s">
        <v>892</v>
      </c>
      <c r="BW70" s="301" t="s">
        <v>538</v>
      </c>
      <c r="BX70" s="301" t="s">
        <v>882</v>
      </c>
      <c r="BY70" s="301" t="s">
        <v>882</v>
      </c>
      <c r="BZ70" s="301" t="s">
        <v>882</v>
      </c>
      <c r="CA70" s="301" t="s">
        <v>543</v>
      </c>
      <c r="CB70" s="301" t="s">
        <v>845</v>
      </c>
      <c r="CC70" s="301" t="s">
        <v>845</v>
      </c>
      <c r="CD70" s="301" t="s">
        <v>845</v>
      </c>
      <c r="CE70" s="301" t="s">
        <v>543</v>
      </c>
      <c r="CF70" s="301" t="s">
        <v>544</v>
      </c>
      <c r="CG70" s="301" t="s">
        <v>544</v>
      </c>
      <c r="CH70" s="301" t="s">
        <v>544</v>
      </c>
      <c r="CI70" s="301" t="s">
        <v>543</v>
      </c>
      <c r="CJ70" s="301">
        <v>843</v>
      </c>
      <c r="CK70" s="301">
        <v>843</v>
      </c>
      <c r="CL70" s="301" t="s">
        <v>538</v>
      </c>
      <c r="CM70" s="301">
        <v>39681000</v>
      </c>
      <c r="CN70" s="303">
        <v>39681000</v>
      </c>
      <c r="CO70" s="301" t="s">
        <v>538</v>
      </c>
      <c r="CP70" s="301">
        <v>1190</v>
      </c>
      <c r="CQ70" s="301">
        <v>1190</v>
      </c>
      <c r="CR70" s="301" t="s">
        <v>538</v>
      </c>
      <c r="CS70" s="301">
        <v>39681000</v>
      </c>
      <c r="CT70" s="303">
        <v>39681000</v>
      </c>
      <c r="CU70" s="301" t="s">
        <v>545</v>
      </c>
      <c r="CV70" s="301" t="s">
        <v>538</v>
      </c>
      <c r="CW70" s="303">
        <v>4409000</v>
      </c>
      <c r="CX70" s="301" t="s">
        <v>546</v>
      </c>
      <c r="CY70" s="301">
        <v>2780</v>
      </c>
      <c r="CZ70" s="301">
        <v>2780</v>
      </c>
      <c r="DA70" s="301" t="s">
        <v>547</v>
      </c>
      <c r="DB70" s="303">
        <f>+Tabla2[[#This Row],[VALOR TOTAL ESTIMADO VIGENCIA ACTUAL]]-Tabla2[[#This Row],[Valor CDP BD]]</f>
        <v>0</v>
      </c>
      <c r="DC70" s="303">
        <f>+Tabla2[[#This Row],[Valor CDP BD]]-Tabla2[[#This Row],[Valor RP BD]]</f>
        <v>0</v>
      </c>
    </row>
    <row r="71" spans="1:107" ht="16.149999999999999" hidden="1" customHeight="1" x14ac:dyDescent="0.25">
      <c r="A71" s="301" t="s">
        <v>893</v>
      </c>
      <c r="B71" s="301" t="s">
        <v>894</v>
      </c>
      <c r="C71" s="301">
        <v>7710</v>
      </c>
      <c r="D71" s="301" t="s">
        <v>893</v>
      </c>
      <c r="E71" s="301">
        <v>702022</v>
      </c>
      <c r="F71" s="301">
        <v>7710</v>
      </c>
      <c r="G71" s="301">
        <v>16374</v>
      </c>
      <c r="H71" s="301">
        <v>2780</v>
      </c>
      <c r="I71" s="301" t="s">
        <v>844</v>
      </c>
      <c r="J71" s="301" t="s">
        <v>512</v>
      </c>
      <c r="K71" s="301" t="s">
        <v>513</v>
      </c>
      <c r="L71" s="301" t="s">
        <v>514</v>
      </c>
      <c r="M71" s="301" t="s">
        <v>515</v>
      </c>
      <c r="N71" s="301" t="s">
        <v>516</v>
      </c>
      <c r="O71" s="301" t="s">
        <v>517</v>
      </c>
      <c r="P71" s="301" t="s">
        <v>325</v>
      </c>
      <c r="Q71" s="301" t="s">
        <v>328</v>
      </c>
      <c r="R71" s="301" t="s">
        <v>845</v>
      </c>
      <c r="S71" s="301" t="s">
        <v>846</v>
      </c>
      <c r="T71" s="301" t="s">
        <v>520</v>
      </c>
      <c r="U71" s="301">
        <v>0</v>
      </c>
      <c r="V71" s="301" t="s">
        <v>878</v>
      </c>
      <c r="W71" s="301" t="s">
        <v>522</v>
      </c>
      <c r="X71" s="301" t="s">
        <v>523</v>
      </c>
      <c r="Y71" s="301">
        <v>0</v>
      </c>
      <c r="Z71" s="301" t="s">
        <v>524</v>
      </c>
      <c r="AA71" s="301" t="s">
        <v>525</v>
      </c>
      <c r="AB71" s="302">
        <v>1</v>
      </c>
      <c r="AC71" s="302">
        <v>1</v>
      </c>
      <c r="AD71" s="302">
        <v>9</v>
      </c>
      <c r="AE71" s="301">
        <v>1</v>
      </c>
      <c r="AF71" s="301">
        <v>10</v>
      </c>
      <c r="AG71" s="303">
        <v>39681000</v>
      </c>
      <c r="AH71" s="301">
        <v>0</v>
      </c>
      <c r="AI71" s="301">
        <v>0</v>
      </c>
      <c r="AJ71" s="301">
        <v>0</v>
      </c>
      <c r="AK71" s="301" t="s">
        <v>526</v>
      </c>
      <c r="AL71" s="301" t="s">
        <v>527</v>
      </c>
      <c r="AM71" s="301">
        <v>0</v>
      </c>
      <c r="AN71" s="301">
        <v>0</v>
      </c>
      <c r="AO71" s="301" t="s">
        <v>257</v>
      </c>
      <c r="AP71" s="301" t="s">
        <v>895</v>
      </c>
      <c r="AQ71" s="301">
        <v>20221040</v>
      </c>
      <c r="AR71" s="301">
        <v>997</v>
      </c>
      <c r="AS71" s="301">
        <v>44582</v>
      </c>
      <c r="AT71" s="301">
        <v>39681000</v>
      </c>
      <c r="AU71" s="301">
        <v>1016</v>
      </c>
      <c r="AV71" s="301">
        <v>44587</v>
      </c>
      <c r="AW71" s="301">
        <v>39681000</v>
      </c>
      <c r="AX71" s="301">
        <v>0</v>
      </c>
      <c r="AY71" s="301">
        <v>4409000</v>
      </c>
      <c r="AZ71" s="301" t="s">
        <v>529</v>
      </c>
      <c r="BA71" s="301" t="s">
        <v>530</v>
      </c>
      <c r="BB71" s="301" t="s">
        <v>531</v>
      </c>
      <c r="BC71" s="301">
        <v>3778917</v>
      </c>
      <c r="BD71" s="301" t="s">
        <v>532</v>
      </c>
      <c r="BE71" s="301" t="s">
        <v>533</v>
      </c>
      <c r="BF71" s="301" t="s">
        <v>534</v>
      </c>
      <c r="BG71" s="301" t="s">
        <v>534</v>
      </c>
      <c r="BH71" s="301" t="s">
        <v>534</v>
      </c>
      <c r="BI71" s="301" t="s">
        <v>535</v>
      </c>
      <c r="BJ71" s="301" t="s">
        <v>536</v>
      </c>
      <c r="BK71" s="301">
        <v>4954580000</v>
      </c>
      <c r="BL71" s="301" t="s">
        <v>537</v>
      </c>
      <c r="BM71" s="301">
        <v>16374</v>
      </c>
      <c r="BN71" s="301">
        <v>0</v>
      </c>
      <c r="BO71" s="301" t="s">
        <v>328</v>
      </c>
      <c r="BP71" s="301" t="s">
        <v>328</v>
      </c>
      <c r="BQ71" s="301" t="s">
        <v>538</v>
      </c>
      <c r="BR71" s="301">
        <v>20221040</v>
      </c>
      <c r="BS71" s="301" t="s">
        <v>896</v>
      </c>
      <c r="BT71" s="301" t="s">
        <v>538</v>
      </c>
      <c r="BU71" s="301" t="s">
        <v>895</v>
      </c>
      <c r="BV71" s="301" t="s">
        <v>895</v>
      </c>
      <c r="BW71" s="301" t="s">
        <v>538</v>
      </c>
      <c r="BX71" s="301" t="s">
        <v>882</v>
      </c>
      <c r="BY71" s="301" t="s">
        <v>882</v>
      </c>
      <c r="BZ71" s="301" t="s">
        <v>897</v>
      </c>
      <c r="CA71" s="301" t="s">
        <v>542</v>
      </c>
      <c r="CB71" s="301" t="s">
        <v>845</v>
      </c>
      <c r="CC71" s="301" t="s">
        <v>845</v>
      </c>
      <c r="CD71" s="301" t="s">
        <v>845</v>
      </c>
      <c r="CE71" s="301" t="s">
        <v>543</v>
      </c>
      <c r="CF71" s="301" t="s">
        <v>544</v>
      </c>
      <c r="CG71" s="301" t="s">
        <v>544</v>
      </c>
      <c r="CH71" s="301" t="s">
        <v>544</v>
      </c>
      <c r="CI71" s="301" t="s">
        <v>543</v>
      </c>
      <c r="CJ71" s="301">
        <v>997</v>
      </c>
      <c r="CK71" s="301">
        <v>997</v>
      </c>
      <c r="CL71" s="301" t="s">
        <v>538</v>
      </c>
      <c r="CM71" s="301">
        <v>39681000</v>
      </c>
      <c r="CN71" s="303">
        <v>39681000</v>
      </c>
      <c r="CO71" s="301" t="s">
        <v>538</v>
      </c>
      <c r="CP71" s="301">
        <v>1016</v>
      </c>
      <c r="CQ71" s="301">
        <v>1016</v>
      </c>
      <c r="CR71" s="301" t="s">
        <v>538</v>
      </c>
      <c r="CS71" s="301">
        <v>39681000</v>
      </c>
      <c r="CT71" s="303">
        <v>39681000</v>
      </c>
      <c r="CU71" s="301" t="s">
        <v>545</v>
      </c>
      <c r="CV71" s="301" t="s">
        <v>538</v>
      </c>
      <c r="CW71" s="303">
        <v>4409000</v>
      </c>
      <c r="CX71" s="301" t="s">
        <v>546</v>
      </c>
      <c r="CY71" s="301">
        <v>2780</v>
      </c>
      <c r="CZ71" s="301">
        <v>2780</v>
      </c>
      <c r="DA71" s="301" t="s">
        <v>547</v>
      </c>
      <c r="DB71" s="303">
        <f>+Tabla2[[#This Row],[VALOR TOTAL ESTIMADO VIGENCIA ACTUAL]]-Tabla2[[#This Row],[Valor CDP BD]]</f>
        <v>0</v>
      </c>
      <c r="DC71" s="303">
        <f>+Tabla2[[#This Row],[Valor CDP BD]]-Tabla2[[#This Row],[Valor RP BD]]</f>
        <v>0</v>
      </c>
    </row>
    <row r="72" spans="1:107" ht="16.149999999999999" hidden="1" customHeight="1" x14ac:dyDescent="0.25">
      <c r="A72" s="301" t="s">
        <v>898</v>
      </c>
      <c r="B72" s="301" t="s">
        <v>899</v>
      </c>
      <c r="C72" s="301">
        <v>7710</v>
      </c>
      <c r="D72" s="301" t="s">
        <v>898</v>
      </c>
      <c r="E72" s="301">
        <v>712022</v>
      </c>
      <c r="F72" s="301">
        <v>7710</v>
      </c>
      <c r="G72" s="301">
        <v>16389</v>
      </c>
      <c r="H72" s="301">
        <v>2780</v>
      </c>
      <c r="I72" s="301" t="s">
        <v>844</v>
      </c>
      <c r="J72" s="301" t="s">
        <v>512</v>
      </c>
      <c r="K72" s="301" t="s">
        <v>513</v>
      </c>
      <c r="L72" s="301" t="s">
        <v>514</v>
      </c>
      <c r="M72" s="301" t="s">
        <v>515</v>
      </c>
      <c r="N72" s="301" t="s">
        <v>516</v>
      </c>
      <c r="O72" s="301" t="s">
        <v>517</v>
      </c>
      <c r="P72" s="301" t="s">
        <v>325</v>
      </c>
      <c r="Q72" s="301" t="s">
        <v>328</v>
      </c>
      <c r="R72" s="301" t="s">
        <v>845</v>
      </c>
      <c r="S72" s="301" t="s">
        <v>846</v>
      </c>
      <c r="T72" s="301" t="s">
        <v>520</v>
      </c>
      <c r="U72" s="301">
        <v>0</v>
      </c>
      <c r="V72" s="301" t="s">
        <v>878</v>
      </c>
      <c r="W72" s="301" t="s">
        <v>522</v>
      </c>
      <c r="X72" s="301" t="s">
        <v>523</v>
      </c>
      <c r="Y72" s="301">
        <v>0</v>
      </c>
      <c r="Z72" s="301" t="s">
        <v>524</v>
      </c>
      <c r="AA72" s="301" t="s">
        <v>525</v>
      </c>
      <c r="AB72" s="302">
        <v>1</v>
      </c>
      <c r="AC72" s="302">
        <v>1</v>
      </c>
      <c r="AD72" s="302">
        <v>9</v>
      </c>
      <c r="AE72" s="301">
        <v>1</v>
      </c>
      <c r="AF72" s="301">
        <v>10</v>
      </c>
      <c r="AG72" s="303">
        <v>39681000</v>
      </c>
      <c r="AH72" s="301">
        <v>0</v>
      </c>
      <c r="AI72" s="301">
        <v>0</v>
      </c>
      <c r="AJ72" s="301">
        <v>0</v>
      </c>
      <c r="AK72" s="301" t="s">
        <v>526</v>
      </c>
      <c r="AL72" s="301" t="s">
        <v>527</v>
      </c>
      <c r="AM72" s="301">
        <v>0</v>
      </c>
      <c r="AN72" s="301">
        <v>0</v>
      </c>
      <c r="AO72" s="301" t="s">
        <v>257</v>
      </c>
      <c r="AP72" s="301" t="s">
        <v>900</v>
      </c>
      <c r="AQ72" s="301">
        <v>20221125</v>
      </c>
      <c r="AR72" s="301">
        <v>1198</v>
      </c>
      <c r="AS72" s="301">
        <v>44583</v>
      </c>
      <c r="AT72" s="301">
        <v>39681000</v>
      </c>
      <c r="AU72" s="301">
        <v>1277</v>
      </c>
      <c r="AV72" s="301">
        <v>44588</v>
      </c>
      <c r="AW72" s="301">
        <v>39681000</v>
      </c>
      <c r="AX72" s="301">
        <v>0</v>
      </c>
      <c r="AY72" s="301">
        <v>4409000</v>
      </c>
      <c r="AZ72" s="301" t="s">
        <v>529</v>
      </c>
      <c r="BA72" s="301" t="s">
        <v>530</v>
      </c>
      <c r="BB72" s="301" t="s">
        <v>531</v>
      </c>
      <c r="BC72" s="301">
        <v>3778917</v>
      </c>
      <c r="BD72" s="301" t="s">
        <v>532</v>
      </c>
      <c r="BE72" s="301" t="s">
        <v>533</v>
      </c>
      <c r="BF72" s="301" t="s">
        <v>534</v>
      </c>
      <c r="BG72" s="301" t="s">
        <v>534</v>
      </c>
      <c r="BH72" s="301" t="s">
        <v>534</v>
      </c>
      <c r="BI72" s="301" t="s">
        <v>535</v>
      </c>
      <c r="BJ72" s="301" t="s">
        <v>536</v>
      </c>
      <c r="BK72" s="301">
        <v>4954580000</v>
      </c>
      <c r="BL72" s="301" t="s">
        <v>537</v>
      </c>
      <c r="BM72" s="301">
        <v>16389</v>
      </c>
      <c r="BN72" s="301">
        <v>0</v>
      </c>
      <c r="BO72" s="301" t="s">
        <v>328</v>
      </c>
      <c r="BP72" s="301" t="s">
        <v>328</v>
      </c>
      <c r="BQ72" s="301" t="s">
        <v>538</v>
      </c>
      <c r="BR72" s="301">
        <v>20221125</v>
      </c>
      <c r="BS72" s="301" t="s">
        <v>901</v>
      </c>
      <c r="BT72" s="301" t="s">
        <v>538</v>
      </c>
      <c r="BU72" s="301" t="s">
        <v>902</v>
      </c>
      <c r="BV72" s="301" t="s">
        <v>902</v>
      </c>
      <c r="BW72" s="301" t="s">
        <v>538</v>
      </c>
      <c r="BX72" s="301" t="s">
        <v>882</v>
      </c>
      <c r="BY72" s="301" t="s">
        <v>882</v>
      </c>
      <c r="BZ72" s="301" t="s">
        <v>882</v>
      </c>
      <c r="CA72" s="301" t="s">
        <v>543</v>
      </c>
      <c r="CB72" s="301" t="s">
        <v>845</v>
      </c>
      <c r="CC72" s="301" t="s">
        <v>845</v>
      </c>
      <c r="CD72" s="301" t="s">
        <v>845</v>
      </c>
      <c r="CE72" s="301" t="s">
        <v>543</v>
      </c>
      <c r="CF72" s="301" t="s">
        <v>544</v>
      </c>
      <c r="CG72" s="301" t="s">
        <v>544</v>
      </c>
      <c r="CH72" s="301" t="s">
        <v>544</v>
      </c>
      <c r="CI72" s="301" t="s">
        <v>543</v>
      </c>
      <c r="CJ72" s="301">
        <v>1198</v>
      </c>
      <c r="CK72" s="301">
        <v>1198</v>
      </c>
      <c r="CL72" s="301" t="s">
        <v>538</v>
      </c>
      <c r="CM72" s="301">
        <v>39681000</v>
      </c>
      <c r="CN72" s="303">
        <v>39681000</v>
      </c>
      <c r="CO72" s="301" t="s">
        <v>538</v>
      </c>
      <c r="CP72" s="301">
        <v>1277</v>
      </c>
      <c r="CQ72" s="301">
        <v>1277</v>
      </c>
      <c r="CR72" s="301" t="s">
        <v>538</v>
      </c>
      <c r="CS72" s="301">
        <v>39681000</v>
      </c>
      <c r="CT72" s="303">
        <v>39681000</v>
      </c>
      <c r="CU72" s="301" t="s">
        <v>545</v>
      </c>
      <c r="CV72" s="301" t="s">
        <v>538</v>
      </c>
      <c r="CW72" s="303">
        <v>4409000</v>
      </c>
      <c r="CX72" s="301" t="s">
        <v>546</v>
      </c>
      <c r="CY72" s="301">
        <v>2780</v>
      </c>
      <c r="CZ72" s="301">
        <v>2780</v>
      </c>
      <c r="DA72" s="301" t="s">
        <v>547</v>
      </c>
      <c r="DB72" s="303">
        <f>+Tabla2[[#This Row],[VALOR TOTAL ESTIMADO VIGENCIA ACTUAL]]-Tabla2[[#This Row],[Valor CDP BD]]</f>
        <v>0</v>
      </c>
      <c r="DC72" s="303">
        <f>+Tabla2[[#This Row],[Valor CDP BD]]-Tabla2[[#This Row],[Valor RP BD]]</f>
        <v>0</v>
      </c>
    </row>
    <row r="73" spans="1:107" ht="16.149999999999999" hidden="1" customHeight="1" x14ac:dyDescent="0.25">
      <c r="A73" s="301" t="s">
        <v>903</v>
      </c>
      <c r="B73" s="301" t="s">
        <v>904</v>
      </c>
      <c r="C73" s="301">
        <v>7710</v>
      </c>
      <c r="D73" s="301" t="s">
        <v>903</v>
      </c>
      <c r="E73" s="301">
        <v>722022</v>
      </c>
      <c r="F73" s="301">
        <v>7710</v>
      </c>
      <c r="G73" s="301">
        <v>16395</v>
      </c>
      <c r="H73" s="301">
        <v>2780</v>
      </c>
      <c r="I73" s="301" t="s">
        <v>844</v>
      </c>
      <c r="J73" s="301" t="s">
        <v>512</v>
      </c>
      <c r="K73" s="301" t="s">
        <v>513</v>
      </c>
      <c r="L73" s="301" t="s">
        <v>514</v>
      </c>
      <c r="M73" s="301" t="s">
        <v>515</v>
      </c>
      <c r="N73" s="301" t="s">
        <v>516</v>
      </c>
      <c r="O73" s="301" t="s">
        <v>517</v>
      </c>
      <c r="P73" s="301" t="s">
        <v>325</v>
      </c>
      <c r="Q73" s="301" t="s">
        <v>328</v>
      </c>
      <c r="R73" s="301" t="s">
        <v>845</v>
      </c>
      <c r="S73" s="301" t="s">
        <v>846</v>
      </c>
      <c r="T73" s="301" t="s">
        <v>520</v>
      </c>
      <c r="U73" s="301">
        <v>0</v>
      </c>
      <c r="V73" s="301" t="s">
        <v>878</v>
      </c>
      <c r="W73" s="301" t="s">
        <v>522</v>
      </c>
      <c r="X73" s="301" t="s">
        <v>523</v>
      </c>
      <c r="Y73" s="301">
        <v>0</v>
      </c>
      <c r="Z73" s="301" t="s">
        <v>524</v>
      </c>
      <c r="AA73" s="301" t="s">
        <v>525</v>
      </c>
      <c r="AB73" s="302">
        <v>1</v>
      </c>
      <c r="AC73" s="302">
        <v>1</v>
      </c>
      <c r="AD73" s="302">
        <v>9</v>
      </c>
      <c r="AE73" s="301">
        <v>1</v>
      </c>
      <c r="AF73" s="301">
        <v>10</v>
      </c>
      <c r="AG73" s="303">
        <v>39681000</v>
      </c>
      <c r="AH73" s="301">
        <v>0</v>
      </c>
      <c r="AI73" s="301">
        <v>0</v>
      </c>
      <c r="AJ73" s="301">
        <v>0</v>
      </c>
      <c r="AK73" s="301" t="s">
        <v>526</v>
      </c>
      <c r="AL73" s="301" t="s">
        <v>527</v>
      </c>
      <c r="AM73" s="301">
        <v>0</v>
      </c>
      <c r="AN73" s="301">
        <v>0</v>
      </c>
      <c r="AO73" s="301" t="s">
        <v>257</v>
      </c>
      <c r="AP73" s="301" t="s">
        <v>905</v>
      </c>
      <c r="AQ73" s="301">
        <v>20221041</v>
      </c>
      <c r="AR73" s="301">
        <v>1074</v>
      </c>
      <c r="AS73" s="301">
        <v>44582</v>
      </c>
      <c r="AT73" s="301">
        <v>39681000</v>
      </c>
      <c r="AU73" s="301">
        <v>1168</v>
      </c>
      <c r="AV73" s="301">
        <v>44588</v>
      </c>
      <c r="AW73" s="301">
        <v>39681000</v>
      </c>
      <c r="AX73" s="301">
        <v>0</v>
      </c>
      <c r="AY73" s="301">
        <v>4409000</v>
      </c>
      <c r="AZ73" s="301" t="s">
        <v>529</v>
      </c>
      <c r="BA73" s="301" t="s">
        <v>530</v>
      </c>
      <c r="BB73" s="301" t="s">
        <v>531</v>
      </c>
      <c r="BC73" s="301">
        <v>3778917</v>
      </c>
      <c r="BD73" s="301" t="s">
        <v>532</v>
      </c>
      <c r="BE73" s="301" t="s">
        <v>533</v>
      </c>
      <c r="BF73" s="301" t="s">
        <v>534</v>
      </c>
      <c r="BG73" s="301" t="s">
        <v>534</v>
      </c>
      <c r="BH73" s="301" t="s">
        <v>534</v>
      </c>
      <c r="BI73" s="301" t="s">
        <v>535</v>
      </c>
      <c r="BJ73" s="301" t="s">
        <v>536</v>
      </c>
      <c r="BK73" s="301">
        <v>4954580000</v>
      </c>
      <c r="BL73" s="301" t="s">
        <v>537</v>
      </c>
      <c r="BM73" s="301">
        <v>16395</v>
      </c>
      <c r="BN73" s="301">
        <v>0</v>
      </c>
      <c r="BO73" s="301" t="s">
        <v>328</v>
      </c>
      <c r="BP73" s="301" t="s">
        <v>328</v>
      </c>
      <c r="BQ73" s="301" t="s">
        <v>538</v>
      </c>
      <c r="BR73" s="301">
        <v>20221041</v>
      </c>
      <c r="BS73" s="301" t="s">
        <v>906</v>
      </c>
      <c r="BT73" s="301" t="s">
        <v>538</v>
      </c>
      <c r="BU73" s="301" t="s">
        <v>905</v>
      </c>
      <c r="BV73" s="301" t="s">
        <v>905</v>
      </c>
      <c r="BW73" s="301" t="s">
        <v>538</v>
      </c>
      <c r="BX73" s="301" t="s">
        <v>882</v>
      </c>
      <c r="BY73" s="301" t="s">
        <v>882</v>
      </c>
      <c r="BZ73" s="301" t="s">
        <v>882</v>
      </c>
      <c r="CA73" s="301" t="s">
        <v>543</v>
      </c>
      <c r="CB73" s="301" t="s">
        <v>845</v>
      </c>
      <c r="CC73" s="301" t="s">
        <v>845</v>
      </c>
      <c r="CD73" s="301" t="s">
        <v>845</v>
      </c>
      <c r="CE73" s="301" t="s">
        <v>543</v>
      </c>
      <c r="CF73" s="301" t="s">
        <v>544</v>
      </c>
      <c r="CG73" s="301" t="s">
        <v>544</v>
      </c>
      <c r="CH73" s="301" t="s">
        <v>544</v>
      </c>
      <c r="CI73" s="301" t="s">
        <v>543</v>
      </c>
      <c r="CJ73" s="301">
        <v>1074</v>
      </c>
      <c r="CK73" s="301">
        <v>1074</v>
      </c>
      <c r="CL73" s="301" t="s">
        <v>538</v>
      </c>
      <c r="CM73" s="301">
        <v>39681000</v>
      </c>
      <c r="CN73" s="303">
        <v>39681000</v>
      </c>
      <c r="CO73" s="301" t="s">
        <v>538</v>
      </c>
      <c r="CP73" s="301">
        <v>1168</v>
      </c>
      <c r="CQ73" s="301">
        <v>1168</v>
      </c>
      <c r="CR73" s="301" t="s">
        <v>538</v>
      </c>
      <c r="CS73" s="301">
        <v>39681000</v>
      </c>
      <c r="CT73" s="303">
        <v>39681000</v>
      </c>
      <c r="CU73" s="301" t="s">
        <v>545</v>
      </c>
      <c r="CV73" s="301" t="s">
        <v>538</v>
      </c>
      <c r="CW73" s="303">
        <v>4409000</v>
      </c>
      <c r="CX73" s="301" t="s">
        <v>546</v>
      </c>
      <c r="CY73" s="301">
        <v>2780</v>
      </c>
      <c r="CZ73" s="301">
        <v>2780</v>
      </c>
      <c r="DA73" s="301" t="s">
        <v>547</v>
      </c>
      <c r="DB73" s="303">
        <f>+Tabla2[[#This Row],[VALOR TOTAL ESTIMADO VIGENCIA ACTUAL]]-Tabla2[[#This Row],[Valor CDP BD]]</f>
        <v>0</v>
      </c>
      <c r="DC73" s="303">
        <f>+Tabla2[[#This Row],[Valor CDP BD]]-Tabla2[[#This Row],[Valor RP BD]]</f>
        <v>0</v>
      </c>
    </row>
    <row r="74" spans="1:107" ht="16.149999999999999" hidden="1" customHeight="1" x14ac:dyDescent="0.25">
      <c r="A74" s="301" t="s">
        <v>907</v>
      </c>
      <c r="B74" s="301" t="s">
        <v>908</v>
      </c>
      <c r="C74" s="301">
        <v>7710</v>
      </c>
      <c r="D74" s="301" t="s">
        <v>907</v>
      </c>
      <c r="E74" s="301">
        <v>732022</v>
      </c>
      <c r="F74" s="301">
        <v>7710</v>
      </c>
      <c r="G74" s="301">
        <v>16666</v>
      </c>
      <c r="H74" s="301">
        <v>2780</v>
      </c>
      <c r="I74" s="301" t="s">
        <v>844</v>
      </c>
      <c r="J74" s="301" t="s">
        <v>512</v>
      </c>
      <c r="K74" s="301" t="s">
        <v>513</v>
      </c>
      <c r="L74" s="301" t="s">
        <v>514</v>
      </c>
      <c r="M74" s="301" t="s">
        <v>515</v>
      </c>
      <c r="N74" s="301" t="s">
        <v>516</v>
      </c>
      <c r="O74" s="301" t="s">
        <v>517</v>
      </c>
      <c r="P74" s="301" t="s">
        <v>325</v>
      </c>
      <c r="Q74" s="301" t="s">
        <v>328</v>
      </c>
      <c r="R74" s="301" t="s">
        <v>845</v>
      </c>
      <c r="S74" s="301" t="s">
        <v>846</v>
      </c>
      <c r="T74" s="301" t="s">
        <v>520</v>
      </c>
      <c r="U74" s="301">
        <v>0</v>
      </c>
      <c r="V74" s="301" t="s">
        <v>878</v>
      </c>
      <c r="W74" s="301" t="s">
        <v>522</v>
      </c>
      <c r="X74" s="301" t="s">
        <v>523</v>
      </c>
      <c r="Y74" s="301">
        <v>0</v>
      </c>
      <c r="Z74" s="301" t="s">
        <v>524</v>
      </c>
      <c r="AA74" s="301" t="s">
        <v>525</v>
      </c>
      <c r="AB74" s="302">
        <v>1</v>
      </c>
      <c r="AC74" s="302">
        <v>1</v>
      </c>
      <c r="AD74" s="302">
        <v>9</v>
      </c>
      <c r="AE74" s="301">
        <v>1</v>
      </c>
      <c r="AF74" s="301">
        <v>10</v>
      </c>
      <c r="AG74" s="303">
        <v>39681000</v>
      </c>
      <c r="AH74" s="301">
        <v>0</v>
      </c>
      <c r="AI74" s="301">
        <v>0</v>
      </c>
      <c r="AJ74" s="301">
        <v>0</v>
      </c>
      <c r="AK74" s="301" t="s">
        <v>526</v>
      </c>
      <c r="AL74" s="301" t="s">
        <v>527</v>
      </c>
      <c r="AM74" s="301">
        <v>0</v>
      </c>
      <c r="AN74" s="301">
        <v>0</v>
      </c>
      <c r="AO74" s="301" t="s">
        <v>257</v>
      </c>
      <c r="AP74" s="301" t="s">
        <v>909</v>
      </c>
      <c r="AQ74" s="301">
        <v>20220762</v>
      </c>
      <c r="AR74" s="301">
        <v>844</v>
      </c>
      <c r="AS74" s="301">
        <v>44580</v>
      </c>
      <c r="AT74" s="301">
        <v>39681000</v>
      </c>
      <c r="AU74" s="301">
        <v>632</v>
      </c>
      <c r="AV74" s="301">
        <v>44583</v>
      </c>
      <c r="AW74" s="301">
        <v>39681000</v>
      </c>
      <c r="AX74" s="301">
        <v>0</v>
      </c>
      <c r="AY74" s="301">
        <v>4409000</v>
      </c>
      <c r="AZ74" s="301" t="s">
        <v>529</v>
      </c>
      <c r="BA74" s="301" t="s">
        <v>530</v>
      </c>
      <c r="BB74" s="301" t="s">
        <v>531</v>
      </c>
      <c r="BC74" s="301">
        <v>3778917</v>
      </c>
      <c r="BD74" s="301" t="s">
        <v>532</v>
      </c>
      <c r="BE74" s="301" t="s">
        <v>533</v>
      </c>
      <c r="BF74" s="301" t="s">
        <v>534</v>
      </c>
      <c r="BG74" s="301" t="s">
        <v>534</v>
      </c>
      <c r="BH74" s="301" t="s">
        <v>534</v>
      </c>
      <c r="BI74" s="301" t="s">
        <v>535</v>
      </c>
      <c r="BJ74" s="301" t="s">
        <v>536</v>
      </c>
      <c r="BK74" s="301">
        <v>4954580000</v>
      </c>
      <c r="BL74" s="301" t="s">
        <v>537</v>
      </c>
      <c r="BM74" s="301">
        <v>16666</v>
      </c>
      <c r="BN74" s="301">
        <v>0</v>
      </c>
      <c r="BO74" s="301" t="s">
        <v>328</v>
      </c>
      <c r="BP74" s="301" t="s">
        <v>328</v>
      </c>
      <c r="BQ74" s="301" t="s">
        <v>538</v>
      </c>
      <c r="BR74" s="301">
        <v>20220762</v>
      </c>
      <c r="BS74" s="301" t="s">
        <v>910</v>
      </c>
      <c r="BT74" s="301" t="s">
        <v>538</v>
      </c>
      <c r="BU74" s="301" t="s">
        <v>911</v>
      </c>
      <c r="BV74" s="301" t="s">
        <v>911</v>
      </c>
      <c r="BW74" s="301" t="s">
        <v>538</v>
      </c>
      <c r="BX74" s="301" t="s">
        <v>882</v>
      </c>
      <c r="BY74" s="301" t="s">
        <v>882</v>
      </c>
      <c r="BZ74" s="301" t="s">
        <v>882</v>
      </c>
      <c r="CA74" s="301" t="s">
        <v>543</v>
      </c>
      <c r="CB74" s="301" t="s">
        <v>845</v>
      </c>
      <c r="CC74" s="301" t="s">
        <v>845</v>
      </c>
      <c r="CD74" s="301" t="s">
        <v>845</v>
      </c>
      <c r="CE74" s="301" t="s">
        <v>543</v>
      </c>
      <c r="CF74" s="301" t="s">
        <v>544</v>
      </c>
      <c r="CG74" s="301" t="s">
        <v>544</v>
      </c>
      <c r="CH74" s="301" t="s">
        <v>544</v>
      </c>
      <c r="CI74" s="301" t="s">
        <v>543</v>
      </c>
      <c r="CJ74" s="301">
        <v>844</v>
      </c>
      <c r="CK74" s="301">
        <v>844</v>
      </c>
      <c r="CL74" s="301" t="s">
        <v>538</v>
      </c>
      <c r="CM74" s="301">
        <v>39681000</v>
      </c>
      <c r="CN74" s="303">
        <v>39681000</v>
      </c>
      <c r="CO74" s="301" t="s">
        <v>538</v>
      </c>
      <c r="CP74" s="301">
        <v>632</v>
      </c>
      <c r="CQ74" s="301">
        <v>632</v>
      </c>
      <c r="CR74" s="301" t="s">
        <v>538</v>
      </c>
      <c r="CS74" s="301">
        <v>39681000</v>
      </c>
      <c r="CT74" s="303">
        <v>39681000</v>
      </c>
      <c r="CU74" s="301" t="s">
        <v>545</v>
      </c>
      <c r="CV74" s="301" t="s">
        <v>538</v>
      </c>
      <c r="CW74" s="303">
        <v>3527200</v>
      </c>
      <c r="CX74" s="301" t="s">
        <v>546</v>
      </c>
      <c r="CY74" s="301">
        <v>2780</v>
      </c>
      <c r="CZ74" s="301">
        <v>2780</v>
      </c>
      <c r="DA74" s="301" t="s">
        <v>547</v>
      </c>
      <c r="DB74" s="303">
        <f>+Tabla2[[#This Row],[VALOR TOTAL ESTIMADO VIGENCIA ACTUAL]]-Tabla2[[#This Row],[Valor CDP BD]]</f>
        <v>0</v>
      </c>
      <c r="DC74" s="303">
        <f>+Tabla2[[#This Row],[Valor CDP BD]]-Tabla2[[#This Row],[Valor RP BD]]</f>
        <v>0</v>
      </c>
    </row>
    <row r="75" spans="1:107" ht="16.149999999999999" hidden="1" customHeight="1" x14ac:dyDescent="0.25">
      <c r="A75" s="301" t="s">
        <v>912</v>
      </c>
      <c r="B75" s="301" t="s">
        <v>913</v>
      </c>
      <c r="C75" s="301">
        <v>7710</v>
      </c>
      <c r="D75" s="301" t="s">
        <v>912</v>
      </c>
      <c r="E75" s="301">
        <v>742022</v>
      </c>
      <c r="F75" s="301">
        <v>7710</v>
      </c>
      <c r="G75" s="301">
        <v>16435</v>
      </c>
      <c r="H75" s="301">
        <v>2780</v>
      </c>
      <c r="I75" s="301" t="s">
        <v>844</v>
      </c>
      <c r="J75" s="301" t="s">
        <v>512</v>
      </c>
      <c r="K75" s="301" t="s">
        <v>513</v>
      </c>
      <c r="L75" s="301" t="s">
        <v>514</v>
      </c>
      <c r="M75" s="301" t="s">
        <v>515</v>
      </c>
      <c r="N75" s="301" t="s">
        <v>516</v>
      </c>
      <c r="O75" s="301" t="s">
        <v>517</v>
      </c>
      <c r="P75" s="301" t="s">
        <v>325</v>
      </c>
      <c r="Q75" s="301" t="s">
        <v>328</v>
      </c>
      <c r="R75" s="301" t="s">
        <v>845</v>
      </c>
      <c r="S75" s="301" t="s">
        <v>846</v>
      </c>
      <c r="T75" s="301" t="s">
        <v>520</v>
      </c>
      <c r="U75" s="301">
        <v>0</v>
      </c>
      <c r="V75" s="301" t="s">
        <v>878</v>
      </c>
      <c r="W75" s="301" t="s">
        <v>522</v>
      </c>
      <c r="X75" s="301" t="s">
        <v>523</v>
      </c>
      <c r="Y75" s="301">
        <v>0</v>
      </c>
      <c r="Z75" s="301" t="s">
        <v>524</v>
      </c>
      <c r="AA75" s="301" t="s">
        <v>525</v>
      </c>
      <c r="AB75" s="302">
        <v>1</v>
      </c>
      <c r="AC75" s="302">
        <v>1</v>
      </c>
      <c r="AD75" s="302">
        <v>9</v>
      </c>
      <c r="AE75" s="301">
        <v>1</v>
      </c>
      <c r="AF75" s="301">
        <v>10</v>
      </c>
      <c r="AG75" s="303">
        <v>39681000</v>
      </c>
      <c r="AH75" s="301">
        <v>0</v>
      </c>
      <c r="AI75" s="301">
        <v>0</v>
      </c>
      <c r="AJ75" s="301">
        <v>0</v>
      </c>
      <c r="AK75" s="301" t="s">
        <v>526</v>
      </c>
      <c r="AL75" s="301" t="s">
        <v>527</v>
      </c>
      <c r="AM75" s="301">
        <v>0</v>
      </c>
      <c r="AN75" s="301">
        <v>0</v>
      </c>
      <c r="AO75" s="301" t="s">
        <v>257</v>
      </c>
      <c r="AP75" s="301" t="s">
        <v>914</v>
      </c>
      <c r="AQ75" s="301">
        <v>20221160</v>
      </c>
      <c r="AR75" s="301">
        <v>1344</v>
      </c>
      <c r="AS75" s="301">
        <v>44584</v>
      </c>
      <c r="AT75" s="301">
        <v>39681000</v>
      </c>
      <c r="AU75" s="301">
        <v>1177</v>
      </c>
      <c r="AV75" s="301">
        <v>44587</v>
      </c>
      <c r="AW75" s="301">
        <v>39681000</v>
      </c>
      <c r="AX75" s="301">
        <v>0</v>
      </c>
      <c r="AY75" s="301">
        <v>4409000</v>
      </c>
      <c r="AZ75" s="301" t="s">
        <v>529</v>
      </c>
      <c r="BA75" s="301" t="s">
        <v>530</v>
      </c>
      <c r="BB75" s="301" t="s">
        <v>531</v>
      </c>
      <c r="BC75" s="301">
        <v>3778917</v>
      </c>
      <c r="BD75" s="301" t="s">
        <v>532</v>
      </c>
      <c r="BE75" s="301" t="s">
        <v>533</v>
      </c>
      <c r="BF75" s="301" t="s">
        <v>534</v>
      </c>
      <c r="BG75" s="301" t="s">
        <v>534</v>
      </c>
      <c r="BH75" s="301" t="s">
        <v>534</v>
      </c>
      <c r="BI75" s="301" t="s">
        <v>535</v>
      </c>
      <c r="BJ75" s="301" t="s">
        <v>536</v>
      </c>
      <c r="BK75" s="301">
        <v>4954580000</v>
      </c>
      <c r="BL75" s="301" t="s">
        <v>537</v>
      </c>
      <c r="BM75" s="301">
        <v>16435</v>
      </c>
      <c r="BN75" s="301">
        <v>0</v>
      </c>
      <c r="BO75" s="301" t="s">
        <v>328</v>
      </c>
      <c r="BP75" s="301" t="s">
        <v>328</v>
      </c>
      <c r="BQ75" s="301" t="s">
        <v>538</v>
      </c>
      <c r="BR75" s="301">
        <v>20221160</v>
      </c>
      <c r="BS75" s="301" t="s">
        <v>915</v>
      </c>
      <c r="BT75" s="301" t="s">
        <v>538</v>
      </c>
      <c r="BU75" s="301" t="s">
        <v>914</v>
      </c>
      <c r="BV75" s="301" t="s">
        <v>914</v>
      </c>
      <c r="BW75" s="301" t="s">
        <v>538</v>
      </c>
      <c r="BX75" s="301" t="s">
        <v>882</v>
      </c>
      <c r="BY75" s="301" t="s">
        <v>882</v>
      </c>
      <c r="BZ75" s="301" t="s">
        <v>882</v>
      </c>
      <c r="CA75" s="301" t="s">
        <v>543</v>
      </c>
      <c r="CB75" s="301" t="s">
        <v>845</v>
      </c>
      <c r="CC75" s="301" t="s">
        <v>845</v>
      </c>
      <c r="CD75" s="301" t="s">
        <v>845</v>
      </c>
      <c r="CE75" s="301" t="s">
        <v>543</v>
      </c>
      <c r="CF75" s="301" t="s">
        <v>544</v>
      </c>
      <c r="CG75" s="301" t="s">
        <v>544</v>
      </c>
      <c r="CH75" s="301" t="s">
        <v>544</v>
      </c>
      <c r="CI75" s="301" t="s">
        <v>543</v>
      </c>
      <c r="CJ75" s="301">
        <v>1344</v>
      </c>
      <c r="CK75" s="301">
        <v>1344</v>
      </c>
      <c r="CL75" s="301" t="s">
        <v>538</v>
      </c>
      <c r="CM75" s="301">
        <v>39681000</v>
      </c>
      <c r="CN75" s="303">
        <v>39681000</v>
      </c>
      <c r="CO75" s="301" t="s">
        <v>538</v>
      </c>
      <c r="CP75" s="301">
        <v>1177</v>
      </c>
      <c r="CQ75" s="301">
        <v>1177</v>
      </c>
      <c r="CR75" s="301" t="s">
        <v>538</v>
      </c>
      <c r="CS75" s="301">
        <v>39681000</v>
      </c>
      <c r="CT75" s="303">
        <v>39681000</v>
      </c>
      <c r="CU75" s="301" t="s">
        <v>545</v>
      </c>
      <c r="CV75" s="301" t="s">
        <v>538</v>
      </c>
      <c r="CW75" s="303">
        <v>0</v>
      </c>
      <c r="CX75" s="301" t="s">
        <v>546</v>
      </c>
      <c r="CY75" s="301">
        <v>2780</v>
      </c>
      <c r="CZ75" s="301">
        <v>2780</v>
      </c>
      <c r="DA75" s="301" t="s">
        <v>547</v>
      </c>
      <c r="DB75" s="303">
        <f>+Tabla2[[#This Row],[VALOR TOTAL ESTIMADO VIGENCIA ACTUAL]]-Tabla2[[#This Row],[Valor CDP BD]]</f>
        <v>0</v>
      </c>
      <c r="DC75" s="303">
        <f>+Tabla2[[#This Row],[Valor CDP BD]]-Tabla2[[#This Row],[Valor RP BD]]</f>
        <v>0</v>
      </c>
    </row>
    <row r="76" spans="1:107" ht="16.149999999999999" hidden="1" customHeight="1" x14ac:dyDescent="0.25">
      <c r="A76" s="301" t="s">
        <v>916</v>
      </c>
      <c r="B76" s="301" t="s">
        <v>917</v>
      </c>
      <c r="C76" s="301">
        <v>7710</v>
      </c>
      <c r="D76" s="301" t="s">
        <v>916</v>
      </c>
      <c r="E76" s="301">
        <v>752022</v>
      </c>
      <c r="F76" s="301">
        <v>7710</v>
      </c>
      <c r="G76" s="301">
        <v>16442</v>
      </c>
      <c r="H76" s="301">
        <v>2780</v>
      </c>
      <c r="I76" s="301" t="s">
        <v>844</v>
      </c>
      <c r="J76" s="301" t="s">
        <v>512</v>
      </c>
      <c r="K76" s="301" t="s">
        <v>513</v>
      </c>
      <c r="L76" s="301" t="s">
        <v>514</v>
      </c>
      <c r="M76" s="301" t="s">
        <v>515</v>
      </c>
      <c r="N76" s="301" t="s">
        <v>516</v>
      </c>
      <c r="O76" s="301" t="s">
        <v>517</v>
      </c>
      <c r="P76" s="301" t="s">
        <v>325</v>
      </c>
      <c r="Q76" s="301" t="s">
        <v>328</v>
      </c>
      <c r="R76" s="301" t="s">
        <v>845</v>
      </c>
      <c r="S76" s="301" t="s">
        <v>846</v>
      </c>
      <c r="T76" s="301" t="s">
        <v>520</v>
      </c>
      <c r="U76" s="301">
        <v>0</v>
      </c>
      <c r="V76" s="301" t="s">
        <v>918</v>
      </c>
      <c r="W76" s="301" t="s">
        <v>522</v>
      </c>
      <c r="X76" s="301" t="s">
        <v>523</v>
      </c>
      <c r="Y76" s="301">
        <v>0</v>
      </c>
      <c r="Z76" s="301" t="s">
        <v>524</v>
      </c>
      <c r="AA76" s="301" t="s">
        <v>525</v>
      </c>
      <c r="AB76" s="302">
        <v>1</v>
      </c>
      <c r="AC76" s="302">
        <v>1</v>
      </c>
      <c r="AD76" s="302">
        <v>9</v>
      </c>
      <c r="AE76" s="301">
        <v>1</v>
      </c>
      <c r="AF76" s="301">
        <v>10</v>
      </c>
      <c r="AG76" s="303">
        <v>27090000</v>
      </c>
      <c r="AH76" s="301">
        <v>0</v>
      </c>
      <c r="AI76" s="301">
        <v>0</v>
      </c>
      <c r="AJ76" s="301">
        <v>0</v>
      </c>
      <c r="AK76" s="301" t="s">
        <v>526</v>
      </c>
      <c r="AL76" s="301" t="s">
        <v>527</v>
      </c>
      <c r="AM76" s="301">
        <v>0</v>
      </c>
      <c r="AN76" s="301">
        <v>0</v>
      </c>
      <c r="AO76" s="301" t="s">
        <v>257</v>
      </c>
      <c r="AP76" s="301" t="s">
        <v>919</v>
      </c>
      <c r="AQ76" s="301">
        <v>20220584</v>
      </c>
      <c r="AR76" s="301">
        <v>496</v>
      </c>
      <c r="AS76" s="301">
        <v>44576</v>
      </c>
      <c r="AT76" s="301">
        <v>27090000</v>
      </c>
      <c r="AU76" s="301">
        <v>516</v>
      </c>
      <c r="AV76" s="301">
        <v>44581</v>
      </c>
      <c r="AW76" s="301">
        <v>27090000</v>
      </c>
      <c r="AX76" s="301">
        <v>0</v>
      </c>
      <c r="AY76" s="301">
        <v>3010000</v>
      </c>
      <c r="AZ76" s="301" t="s">
        <v>529</v>
      </c>
      <c r="BA76" s="301" t="s">
        <v>530</v>
      </c>
      <c r="BB76" s="301" t="s">
        <v>531</v>
      </c>
      <c r="BC76" s="301">
        <v>3778917</v>
      </c>
      <c r="BD76" s="301" t="s">
        <v>532</v>
      </c>
      <c r="BE76" s="301" t="s">
        <v>533</v>
      </c>
      <c r="BF76" s="301" t="s">
        <v>534</v>
      </c>
      <c r="BG76" s="301" t="s">
        <v>534</v>
      </c>
      <c r="BH76" s="301" t="s">
        <v>534</v>
      </c>
      <c r="BI76" s="301" t="s">
        <v>535</v>
      </c>
      <c r="BJ76" s="301" t="s">
        <v>536</v>
      </c>
      <c r="BK76" s="301">
        <v>4954580000</v>
      </c>
      <c r="BL76" s="301" t="s">
        <v>537</v>
      </c>
      <c r="BM76" s="301">
        <v>16442</v>
      </c>
      <c r="BN76" s="301">
        <v>0</v>
      </c>
      <c r="BO76" s="301" t="s">
        <v>328</v>
      </c>
      <c r="BP76" s="301" t="s">
        <v>328</v>
      </c>
      <c r="BQ76" s="301" t="s">
        <v>538</v>
      </c>
      <c r="BR76" s="301">
        <v>20220584</v>
      </c>
      <c r="BS76" s="301" t="s">
        <v>920</v>
      </c>
      <c r="BT76" s="301" t="s">
        <v>538</v>
      </c>
      <c r="BU76" s="301" t="s">
        <v>919</v>
      </c>
      <c r="BV76" s="301" t="s">
        <v>919</v>
      </c>
      <c r="BW76" s="301" t="s">
        <v>538</v>
      </c>
      <c r="BX76" s="301" t="s">
        <v>921</v>
      </c>
      <c r="BY76" s="301" t="s">
        <v>921</v>
      </c>
      <c r="BZ76" s="301" t="s">
        <v>922</v>
      </c>
      <c r="CA76" s="301" t="s">
        <v>542</v>
      </c>
      <c r="CB76" s="301" t="s">
        <v>845</v>
      </c>
      <c r="CC76" s="301" t="s">
        <v>845</v>
      </c>
      <c r="CD76" s="301" t="s">
        <v>845</v>
      </c>
      <c r="CE76" s="301" t="s">
        <v>543</v>
      </c>
      <c r="CF76" s="301" t="s">
        <v>544</v>
      </c>
      <c r="CG76" s="301" t="s">
        <v>544</v>
      </c>
      <c r="CH76" s="301" t="s">
        <v>544</v>
      </c>
      <c r="CI76" s="301" t="s">
        <v>543</v>
      </c>
      <c r="CJ76" s="301">
        <v>496</v>
      </c>
      <c r="CK76" s="301">
        <v>496</v>
      </c>
      <c r="CL76" s="301" t="s">
        <v>538</v>
      </c>
      <c r="CM76" s="301">
        <v>27090000</v>
      </c>
      <c r="CN76" s="303">
        <v>27090000</v>
      </c>
      <c r="CO76" s="301" t="s">
        <v>538</v>
      </c>
      <c r="CP76" s="301">
        <v>516</v>
      </c>
      <c r="CQ76" s="301">
        <v>516</v>
      </c>
      <c r="CR76" s="301" t="s">
        <v>538</v>
      </c>
      <c r="CS76" s="301">
        <v>27090000</v>
      </c>
      <c r="CT76" s="303">
        <v>27090000</v>
      </c>
      <c r="CU76" s="301" t="s">
        <v>545</v>
      </c>
      <c r="CV76" s="301" t="s">
        <v>538</v>
      </c>
      <c r="CW76" s="303">
        <v>3010000</v>
      </c>
      <c r="CX76" s="301" t="s">
        <v>546</v>
      </c>
      <c r="CY76" s="301">
        <v>2780</v>
      </c>
      <c r="CZ76" s="301">
        <v>2780</v>
      </c>
      <c r="DA76" s="301" t="s">
        <v>547</v>
      </c>
      <c r="DB76" s="303">
        <f>+Tabla2[[#This Row],[VALOR TOTAL ESTIMADO VIGENCIA ACTUAL]]-Tabla2[[#This Row],[Valor CDP BD]]</f>
        <v>0</v>
      </c>
      <c r="DC76" s="303">
        <f>+Tabla2[[#This Row],[Valor CDP BD]]-Tabla2[[#This Row],[Valor RP BD]]</f>
        <v>0</v>
      </c>
    </row>
    <row r="77" spans="1:107" ht="16.149999999999999" hidden="1" customHeight="1" x14ac:dyDescent="0.25">
      <c r="A77" s="301" t="s">
        <v>923</v>
      </c>
      <c r="B77" s="301" t="s">
        <v>924</v>
      </c>
      <c r="C77" s="301">
        <v>7710</v>
      </c>
      <c r="D77" s="301" t="s">
        <v>923</v>
      </c>
      <c r="E77" s="301">
        <v>762022</v>
      </c>
      <c r="F77" s="301">
        <v>7710</v>
      </c>
      <c r="G77" s="301">
        <v>16448</v>
      </c>
      <c r="H77" s="301">
        <v>2780</v>
      </c>
      <c r="I77" s="301" t="s">
        <v>844</v>
      </c>
      <c r="J77" s="301" t="s">
        <v>512</v>
      </c>
      <c r="K77" s="301" t="s">
        <v>513</v>
      </c>
      <c r="L77" s="301" t="s">
        <v>514</v>
      </c>
      <c r="M77" s="301" t="s">
        <v>515</v>
      </c>
      <c r="N77" s="301" t="s">
        <v>516</v>
      </c>
      <c r="O77" s="301" t="s">
        <v>517</v>
      </c>
      <c r="P77" s="301" t="s">
        <v>325</v>
      </c>
      <c r="Q77" s="301" t="s">
        <v>328</v>
      </c>
      <c r="R77" s="301" t="s">
        <v>845</v>
      </c>
      <c r="S77" s="301" t="s">
        <v>846</v>
      </c>
      <c r="T77" s="301" t="s">
        <v>520</v>
      </c>
      <c r="U77" s="301">
        <v>0</v>
      </c>
      <c r="V77" s="301" t="s">
        <v>918</v>
      </c>
      <c r="W77" s="301" t="s">
        <v>522</v>
      </c>
      <c r="X77" s="301" t="s">
        <v>523</v>
      </c>
      <c r="Y77" s="301">
        <v>0</v>
      </c>
      <c r="Z77" s="301" t="s">
        <v>524</v>
      </c>
      <c r="AA77" s="301" t="s">
        <v>525</v>
      </c>
      <c r="AB77" s="302">
        <v>1</v>
      </c>
      <c r="AC77" s="302">
        <v>1</v>
      </c>
      <c r="AD77" s="302">
        <v>9</v>
      </c>
      <c r="AE77" s="301">
        <v>1</v>
      </c>
      <c r="AF77" s="301">
        <v>10</v>
      </c>
      <c r="AG77" s="303">
        <v>27090000</v>
      </c>
      <c r="AH77" s="301">
        <v>0</v>
      </c>
      <c r="AI77" s="301">
        <v>0</v>
      </c>
      <c r="AJ77" s="301">
        <v>0</v>
      </c>
      <c r="AK77" s="301" t="s">
        <v>526</v>
      </c>
      <c r="AL77" s="301" t="s">
        <v>527</v>
      </c>
      <c r="AM77" s="301">
        <v>0</v>
      </c>
      <c r="AN77" s="301">
        <v>0</v>
      </c>
      <c r="AO77" s="301" t="s">
        <v>257</v>
      </c>
      <c r="AP77" s="301" t="s">
        <v>925</v>
      </c>
      <c r="AQ77" s="301">
        <v>20220487</v>
      </c>
      <c r="AR77" s="301">
        <v>509</v>
      </c>
      <c r="AS77" s="301">
        <v>44578</v>
      </c>
      <c r="AT77" s="301">
        <v>27090000</v>
      </c>
      <c r="AU77" s="301">
        <v>1192</v>
      </c>
      <c r="AV77" s="301">
        <v>44587</v>
      </c>
      <c r="AW77" s="301">
        <v>27090000</v>
      </c>
      <c r="AX77" s="301">
        <v>0</v>
      </c>
      <c r="AY77" s="301">
        <v>3010000</v>
      </c>
      <c r="AZ77" s="301" t="s">
        <v>529</v>
      </c>
      <c r="BA77" s="301" t="s">
        <v>530</v>
      </c>
      <c r="BB77" s="301" t="s">
        <v>531</v>
      </c>
      <c r="BC77" s="301">
        <v>3778917</v>
      </c>
      <c r="BD77" s="301" t="s">
        <v>532</v>
      </c>
      <c r="BE77" s="301" t="s">
        <v>533</v>
      </c>
      <c r="BF77" s="301" t="s">
        <v>534</v>
      </c>
      <c r="BG77" s="301" t="s">
        <v>534</v>
      </c>
      <c r="BH77" s="301" t="s">
        <v>534</v>
      </c>
      <c r="BI77" s="301" t="s">
        <v>535</v>
      </c>
      <c r="BJ77" s="301" t="s">
        <v>536</v>
      </c>
      <c r="BK77" s="301">
        <v>4954580000</v>
      </c>
      <c r="BL77" s="301" t="s">
        <v>537</v>
      </c>
      <c r="BM77" s="301">
        <v>16448</v>
      </c>
      <c r="BN77" s="301">
        <v>0</v>
      </c>
      <c r="BO77" s="301" t="s">
        <v>328</v>
      </c>
      <c r="BP77" s="301" t="s">
        <v>328</v>
      </c>
      <c r="BQ77" s="301" t="s">
        <v>538</v>
      </c>
      <c r="BR77" s="301">
        <v>20220487</v>
      </c>
      <c r="BS77" s="301" t="s">
        <v>926</v>
      </c>
      <c r="BT77" s="301" t="s">
        <v>538</v>
      </c>
      <c r="BU77" s="301" t="s">
        <v>925</v>
      </c>
      <c r="BV77" s="301" t="s">
        <v>925</v>
      </c>
      <c r="BW77" s="301" t="s">
        <v>538</v>
      </c>
      <c r="BX77" s="301" t="s">
        <v>921</v>
      </c>
      <c r="BY77" s="301" t="s">
        <v>921</v>
      </c>
      <c r="BZ77" s="301" t="s">
        <v>922</v>
      </c>
      <c r="CA77" s="301" t="s">
        <v>542</v>
      </c>
      <c r="CB77" s="301" t="s">
        <v>845</v>
      </c>
      <c r="CC77" s="301" t="s">
        <v>845</v>
      </c>
      <c r="CD77" s="301" t="s">
        <v>845</v>
      </c>
      <c r="CE77" s="301" t="s">
        <v>543</v>
      </c>
      <c r="CF77" s="301" t="s">
        <v>544</v>
      </c>
      <c r="CG77" s="301" t="s">
        <v>544</v>
      </c>
      <c r="CH77" s="301" t="s">
        <v>544</v>
      </c>
      <c r="CI77" s="301" t="s">
        <v>543</v>
      </c>
      <c r="CJ77" s="301">
        <v>509</v>
      </c>
      <c r="CK77" s="301">
        <v>509</v>
      </c>
      <c r="CL77" s="301" t="s">
        <v>538</v>
      </c>
      <c r="CM77" s="301">
        <v>27090000</v>
      </c>
      <c r="CN77" s="303">
        <v>27090000</v>
      </c>
      <c r="CO77" s="301" t="s">
        <v>538</v>
      </c>
      <c r="CP77" s="301">
        <v>1192</v>
      </c>
      <c r="CQ77" s="301">
        <v>1192</v>
      </c>
      <c r="CR77" s="301" t="s">
        <v>538</v>
      </c>
      <c r="CS77" s="301">
        <v>27090000</v>
      </c>
      <c r="CT77" s="303">
        <v>27090000</v>
      </c>
      <c r="CU77" s="301" t="s">
        <v>545</v>
      </c>
      <c r="CV77" s="301" t="s">
        <v>538</v>
      </c>
      <c r="CW77" s="303">
        <v>3010000</v>
      </c>
      <c r="CX77" s="301" t="s">
        <v>546</v>
      </c>
      <c r="CY77" s="301">
        <v>2780</v>
      </c>
      <c r="CZ77" s="301">
        <v>2780</v>
      </c>
      <c r="DA77" s="301" t="s">
        <v>547</v>
      </c>
      <c r="DB77" s="303">
        <f>+Tabla2[[#This Row],[VALOR TOTAL ESTIMADO VIGENCIA ACTUAL]]-Tabla2[[#This Row],[Valor CDP BD]]</f>
        <v>0</v>
      </c>
      <c r="DC77" s="303">
        <f>+Tabla2[[#This Row],[Valor CDP BD]]-Tabla2[[#This Row],[Valor RP BD]]</f>
        <v>0</v>
      </c>
    </row>
    <row r="78" spans="1:107" ht="16.149999999999999" hidden="1" customHeight="1" x14ac:dyDescent="0.25">
      <c r="A78" s="301" t="s">
        <v>927</v>
      </c>
      <c r="B78" s="301" t="s">
        <v>928</v>
      </c>
      <c r="C78" s="301">
        <v>7710</v>
      </c>
      <c r="D78" s="301" t="s">
        <v>927</v>
      </c>
      <c r="E78" s="301">
        <v>772022</v>
      </c>
      <c r="F78" s="301">
        <v>7710</v>
      </c>
      <c r="G78" s="301">
        <v>16484</v>
      </c>
      <c r="H78" s="301">
        <v>2780</v>
      </c>
      <c r="I78" s="301" t="s">
        <v>844</v>
      </c>
      <c r="J78" s="301" t="s">
        <v>512</v>
      </c>
      <c r="K78" s="301" t="s">
        <v>513</v>
      </c>
      <c r="L78" s="301" t="s">
        <v>514</v>
      </c>
      <c r="M78" s="301" t="s">
        <v>515</v>
      </c>
      <c r="N78" s="301" t="s">
        <v>516</v>
      </c>
      <c r="O78" s="301" t="s">
        <v>517</v>
      </c>
      <c r="P78" s="301" t="s">
        <v>325</v>
      </c>
      <c r="Q78" s="301" t="s">
        <v>328</v>
      </c>
      <c r="R78" s="301" t="s">
        <v>845</v>
      </c>
      <c r="S78" s="301" t="s">
        <v>846</v>
      </c>
      <c r="T78" s="301" t="s">
        <v>520</v>
      </c>
      <c r="U78" s="301">
        <v>0</v>
      </c>
      <c r="V78" s="301" t="s">
        <v>918</v>
      </c>
      <c r="W78" s="301" t="s">
        <v>522</v>
      </c>
      <c r="X78" s="301" t="s">
        <v>523</v>
      </c>
      <c r="Y78" s="301">
        <v>0</v>
      </c>
      <c r="Z78" s="301" t="s">
        <v>524</v>
      </c>
      <c r="AA78" s="301" t="s">
        <v>525</v>
      </c>
      <c r="AB78" s="302">
        <v>1</v>
      </c>
      <c r="AC78" s="302">
        <v>1</v>
      </c>
      <c r="AD78" s="302">
        <v>9</v>
      </c>
      <c r="AE78" s="301">
        <v>1</v>
      </c>
      <c r="AF78" s="301">
        <v>10</v>
      </c>
      <c r="AG78" s="303">
        <v>27090000</v>
      </c>
      <c r="AH78" s="301">
        <v>0</v>
      </c>
      <c r="AI78" s="301">
        <v>0</v>
      </c>
      <c r="AJ78" s="301">
        <v>0</v>
      </c>
      <c r="AK78" s="301" t="s">
        <v>526</v>
      </c>
      <c r="AL78" s="301" t="s">
        <v>527</v>
      </c>
      <c r="AM78" s="301">
        <v>0</v>
      </c>
      <c r="AN78" s="301">
        <v>0</v>
      </c>
      <c r="AO78" s="301" t="s">
        <v>257</v>
      </c>
      <c r="AP78" s="301" t="s">
        <v>929</v>
      </c>
      <c r="AQ78" s="301">
        <v>20220383</v>
      </c>
      <c r="AR78" s="301">
        <v>269</v>
      </c>
      <c r="AS78" s="301">
        <v>44572</v>
      </c>
      <c r="AT78" s="301">
        <v>27090000</v>
      </c>
      <c r="AU78" s="301">
        <v>270</v>
      </c>
      <c r="AV78" s="301">
        <v>44578</v>
      </c>
      <c r="AW78" s="301">
        <v>27090000</v>
      </c>
      <c r="AX78" s="301">
        <v>0</v>
      </c>
      <c r="AY78" s="301">
        <v>3010000</v>
      </c>
      <c r="AZ78" s="301" t="s">
        <v>529</v>
      </c>
      <c r="BA78" s="301" t="s">
        <v>530</v>
      </c>
      <c r="BB78" s="301" t="s">
        <v>531</v>
      </c>
      <c r="BC78" s="301">
        <v>3778917</v>
      </c>
      <c r="BD78" s="301" t="s">
        <v>532</v>
      </c>
      <c r="BE78" s="301" t="s">
        <v>533</v>
      </c>
      <c r="BF78" s="301" t="s">
        <v>534</v>
      </c>
      <c r="BG78" s="301" t="s">
        <v>534</v>
      </c>
      <c r="BH78" s="301" t="s">
        <v>534</v>
      </c>
      <c r="BI78" s="301" t="s">
        <v>535</v>
      </c>
      <c r="BJ78" s="301" t="s">
        <v>536</v>
      </c>
      <c r="BK78" s="301">
        <v>4954580000</v>
      </c>
      <c r="BL78" s="301" t="s">
        <v>537</v>
      </c>
      <c r="BM78" s="301">
        <v>16484</v>
      </c>
      <c r="BN78" s="301">
        <v>0</v>
      </c>
      <c r="BO78" s="301" t="s">
        <v>328</v>
      </c>
      <c r="BP78" s="301" t="s">
        <v>328</v>
      </c>
      <c r="BQ78" s="301" t="s">
        <v>538</v>
      </c>
      <c r="BR78" s="301">
        <v>20220383</v>
      </c>
      <c r="BS78" s="301" t="s">
        <v>930</v>
      </c>
      <c r="BT78" s="301" t="s">
        <v>538</v>
      </c>
      <c r="BU78" s="301" t="s">
        <v>931</v>
      </c>
      <c r="BV78" s="301" t="s">
        <v>931</v>
      </c>
      <c r="BW78" s="301" t="s">
        <v>538</v>
      </c>
      <c r="BX78" s="301" t="s">
        <v>921</v>
      </c>
      <c r="BY78" s="301" t="s">
        <v>921</v>
      </c>
      <c r="BZ78" s="301" t="s">
        <v>922</v>
      </c>
      <c r="CA78" s="301" t="s">
        <v>542</v>
      </c>
      <c r="CB78" s="301" t="s">
        <v>845</v>
      </c>
      <c r="CC78" s="301" t="s">
        <v>845</v>
      </c>
      <c r="CD78" s="301" t="s">
        <v>845</v>
      </c>
      <c r="CE78" s="301" t="s">
        <v>543</v>
      </c>
      <c r="CF78" s="301" t="s">
        <v>544</v>
      </c>
      <c r="CG78" s="301" t="s">
        <v>544</v>
      </c>
      <c r="CH78" s="301" t="s">
        <v>544</v>
      </c>
      <c r="CI78" s="301" t="s">
        <v>543</v>
      </c>
      <c r="CJ78" s="301">
        <v>269</v>
      </c>
      <c r="CK78" s="301">
        <v>269</v>
      </c>
      <c r="CL78" s="301" t="s">
        <v>538</v>
      </c>
      <c r="CM78" s="301">
        <v>27090000</v>
      </c>
      <c r="CN78" s="303">
        <v>27090000</v>
      </c>
      <c r="CO78" s="301" t="s">
        <v>538</v>
      </c>
      <c r="CP78" s="301">
        <v>270</v>
      </c>
      <c r="CQ78" s="301">
        <v>270</v>
      </c>
      <c r="CR78" s="301" t="s">
        <v>538</v>
      </c>
      <c r="CS78" s="301">
        <v>27090000</v>
      </c>
      <c r="CT78" s="303">
        <v>27090000</v>
      </c>
      <c r="CU78" s="301" t="s">
        <v>545</v>
      </c>
      <c r="CV78" s="301" t="s">
        <v>538</v>
      </c>
      <c r="CW78" s="303">
        <v>4013333</v>
      </c>
      <c r="CX78" s="301" t="s">
        <v>546</v>
      </c>
      <c r="CY78" s="301">
        <v>2780</v>
      </c>
      <c r="CZ78" s="301">
        <v>2780</v>
      </c>
      <c r="DA78" s="301" t="s">
        <v>547</v>
      </c>
      <c r="DB78" s="303">
        <f>+Tabla2[[#This Row],[VALOR TOTAL ESTIMADO VIGENCIA ACTUAL]]-Tabla2[[#This Row],[Valor CDP BD]]</f>
        <v>0</v>
      </c>
      <c r="DC78" s="303">
        <f>+Tabla2[[#This Row],[Valor CDP BD]]-Tabla2[[#This Row],[Valor RP BD]]</f>
        <v>0</v>
      </c>
    </row>
    <row r="79" spans="1:107" ht="16.149999999999999" hidden="1" customHeight="1" x14ac:dyDescent="0.25">
      <c r="A79" s="301" t="s">
        <v>932</v>
      </c>
      <c r="B79" s="301" t="s">
        <v>933</v>
      </c>
      <c r="C79" s="301">
        <v>7710</v>
      </c>
      <c r="D79" s="301" t="s">
        <v>932</v>
      </c>
      <c r="E79" s="301">
        <v>782022</v>
      </c>
      <c r="F79" s="301">
        <v>7710</v>
      </c>
      <c r="G79" s="301">
        <v>16490</v>
      </c>
      <c r="H79" s="301">
        <v>2780</v>
      </c>
      <c r="I79" s="301" t="s">
        <v>844</v>
      </c>
      <c r="J79" s="301" t="s">
        <v>512</v>
      </c>
      <c r="K79" s="301" t="s">
        <v>513</v>
      </c>
      <c r="L79" s="301" t="s">
        <v>514</v>
      </c>
      <c r="M79" s="301" t="s">
        <v>515</v>
      </c>
      <c r="N79" s="301" t="s">
        <v>516</v>
      </c>
      <c r="O79" s="301" t="s">
        <v>517</v>
      </c>
      <c r="P79" s="301" t="s">
        <v>325</v>
      </c>
      <c r="Q79" s="301" t="s">
        <v>328</v>
      </c>
      <c r="R79" s="301" t="s">
        <v>845</v>
      </c>
      <c r="S79" s="301" t="s">
        <v>846</v>
      </c>
      <c r="T79" s="301" t="s">
        <v>520</v>
      </c>
      <c r="U79" s="301">
        <v>0</v>
      </c>
      <c r="V79" s="301" t="s">
        <v>918</v>
      </c>
      <c r="W79" s="301" t="s">
        <v>522</v>
      </c>
      <c r="X79" s="301" t="s">
        <v>523</v>
      </c>
      <c r="Y79" s="301">
        <v>0</v>
      </c>
      <c r="Z79" s="301" t="s">
        <v>524</v>
      </c>
      <c r="AA79" s="301" t="s">
        <v>525</v>
      </c>
      <c r="AB79" s="302">
        <v>1</v>
      </c>
      <c r="AC79" s="302">
        <v>1</v>
      </c>
      <c r="AD79" s="302">
        <v>9</v>
      </c>
      <c r="AE79" s="301">
        <v>1</v>
      </c>
      <c r="AF79" s="301">
        <v>10</v>
      </c>
      <c r="AG79" s="303">
        <v>27090000</v>
      </c>
      <c r="AH79" s="301">
        <v>0</v>
      </c>
      <c r="AI79" s="301">
        <v>0</v>
      </c>
      <c r="AJ79" s="301">
        <v>0</v>
      </c>
      <c r="AK79" s="301" t="s">
        <v>526</v>
      </c>
      <c r="AL79" s="301" t="s">
        <v>527</v>
      </c>
      <c r="AM79" s="301">
        <v>0</v>
      </c>
      <c r="AN79" s="301">
        <v>0</v>
      </c>
      <c r="AO79" s="301" t="s">
        <v>257</v>
      </c>
      <c r="AP79" s="301" t="s">
        <v>934</v>
      </c>
      <c r="AQ79" s="301">
        <v>20220352</v>
      </c>
      <c r="AR79" s="301">
        <v>434</v>
      </c>
      <c r="AS79" s="301">
        <v>44575</v>
      </c>
      <c r="AT79" s="301">
        <v>27090000</v>
      </c>
      <c r="AU79" s="301">
        <v>393</v>
      </c>
      <c r="AV79" s="301">
        <v>44580</v>
      </c>
      <c r="AW79" s="301">
        <v>27090000</v>
      </c>
      <c r="AX79" s="301">
        <v>0</v>
      </c>
      <c r="AY79" s="301">
        <v>3010000</v>
      </c>
      <c r="AZ79" s="301" t="s">
        <v>529</v>
      </c>
      <c r="BA79" s="301" t="s">
        <v>530</v>
      </c>
      <c r="BB79" s="301" t="s">
        <v>531</v>
      </c>
      <c r="BC79" s="301">
        <v>3778917</v>
      </c>
      <c r="BD79" s="301" t="s">
        <v>532</v>
      </c>
      <c r="BE79" s="301" t="s">
        <v>533</v>
      </c>
      <c r="BF79" s="301" t="s">
        <v>534</v>
      </c>
      <c r="BG79" s="301" t="s">
        <v>534</v>
      </c>
      <c r="BH79" s="301" t="s">
        <v>534</v>
      </c>
      <c r="BI79" s="301" t="s">
        <v>535</v>
      </c>
      <c r="BJ79" s="301" t="s">
        <v>536</v>
      </c>
      <c r="BK79" s="301">
        <v>4954580000</v>
      </c>
      <c r="BL79" s="301" t="s">
        <v>537</v>
      </c>
      <c r="BM79" s="301">
        <v>16490</v>
      </c>
      <c r="BN79" s="301">
        <v>0</v>
      </c>
      <c r="BO79" s="301" t="s">
        <v>328</v>
      </c>
      <c r="BP79" s="301" t="s">
        <v>328</v>
      </c>
      <c r="BQ79" s="301" t="s">
        <v>538</v>
      </c>
      <c r="BR79" s="301">
        <v>20220352</v>
      </c>
      <c r="BS79" s="301" t="s">
        <v>935</v>
      </c>
      <c r="BT79" s="301" t="s">
        <v>538</v>
      </c>
      <c r="BU79" s="301" t="s">
        <v>934</v>
      </c>
      <c r="BV79" s="301" t="s">
        <v>934</v>
      </c>
      <c r="BW79" s="301" t="s">
        <v>538</v>
      </c>
      <c r="BX79" s="301" t="s">
        <v>921</v>
      </c>
      <c r="BY79" s="301" t="s">
        <v>921</v>
      </c>
      <c r="BZ79" s="301" t="s">
        <v>922</v>
      </c>
      <c r="CA79" s="301" t="s">
        <v>542</v>
      </c>
      <c r="CB79" s="301" t="s">
        <v>845</v>
      </c>
      <c r="CC79" s="301" t="s">
        <v>845</v>
      </c>
      <c r="CD79" s="301" t="s">
        <v>845</v>
      </c>
      <c r="CE79" s="301" t="s">
        <v>543</v>
      </c>
      <c r="CF79" s="301" t="s">
        <v>544</v>
      </c>
      <c r="CG79" s="301" t="s">
        <v>544</v>
      </c>
      <c r="CH79" s="301" t="s">
        <v>544</v>
      </c>
      <c r="CI79" s="301" t="s">
        <v>543</v>
      </c>
      <c r="CJ79" s="301">
        <v>434</v>
      </c>
      <c r="CK79" s="301">
        <v>434</v>
      </c>
      <c r="CL79" s="301" t="s">
        <v>538</v>
      </c>
      <c r="CM79" s="301">
        <v>27090000</v>
      </c>
      <c r="CN79" s="303">
        <v>27090000</v>
      </c>
      <c r="CO79" s="301" t="s">
        <v>538</v>
      </c>
      <c r="CP79" s="301">
        <v>393</v>
      </c>
      <c r="CQ79" s="301">
        <v>393</v>
      </c>
      <c r="CR79" s="301" t="s">
        <v>538</v>
      </c>
      <c r="CS79" s="301">
        <v>27090000</v>
      </c>
      <c r="CT79" s="303">
        <v>27090000</v>
      </c>
      <c r="CU79" s="301" t="s">
        <v>545</v>
      </c>
      <c r="CV79" s="301" t="s">
        <v>538</v>
      </c>
      <c r="CW79" s="303">
        <v>3010000</v>
      </c>
      <c r="CX79" s="301" t="s">
        <v>546</v>
      </c>
      <c r="CY79" s="301">
        <v>2780</v>
      </c>
      <c r="CZ79" s="301">
        <v>2780</v>
      </c>
      <c r="DA79" s="301" t="s">
        <v>547</v>
      </c>
      <c r="DB79" s="303">
        <f>+Tabla2[[#This Row],[VALOR TOTAL ESTIMADO VIGENCIA ACTUAL]]-Tabla2[[#This Row],[Valor CDP BD]]</f>
        <v>0</v>
      </c>
      <c r="DC79" s="303">
        <f>+Tabla2[[#This Row],[Valor CDP BD]]-Tabla2[[#This Row],[Valor RP BD]]</f>
        <v>0</v>
      </c>
    </row>
    <row r="80" spans="1:107" ht="16.149999999999999" hidden="1" customHeight="1" x14ac:dyDescent="0.25">
      <c r="A80" s="301" t="s">
        <v>936</v>
      </c>
      <c r="B80" s="301" t="s">
        <v>937</v>
      </c>
      <c r="C80" s="301">
        <v>7710</v>
      </c>
      <c r="D80" s="301" t="s">
        <v>936</v>
      </c>
      <c r="E80" s="301">
        <v>792022</v>
      </c>
      <c r="F80" s="301">
        <v>7710</v>
      </c>
      <c r="G80" s="301">
        <v>16283</v>
      </c>
      <c r="H80" s="301">
        <v>2786</v>
      </c>
      <c r="I80" s="301" t="s">
        <v>938</v>
      </c>
      <c r="J80" s="301" t="s">
        <v>512</v>
      </c>
      <c r="K80" s="301" t="s">
        <v>513</v>
      </c>
      <c r="L80" s="301" t="s">
        <v>514</v>
      </c>
      <c r="M80" s="301" t="s">
        <v>515</v>
      </c>
      <c r="N80" s="301" t="s">
        <v>516</v>
      </c>
      <c r="O80" s="301" t="s">
        <v>517</v>
      </c>
      <c r="P80" s="301" t="s">
        <v>325</v>
      </c>
      <c r="Q80" s="301" t="s">
        <v>328</v>
      </c>
      <c r="R80" s="301" t="s">
        <v>939</v>
      </c>
      <c r="S80" s="301" t="s">
        <v>940</v>
      </c>
      <c r="T80" s="301" t="s">
        <v>520</v>
      </c>
      <c r="U80" s="301">
        <v>0</v>
      </c>
      <c r="V80" s="301" t="s">
        <v>941</v>
      </c>
      <c r="W80" s="301" t="s">
        <v>522</v>
      </c>
      <c r="X80" s="301" t="s">
        <v>523</v>
      </c>
      <c r="Y80" s="301">
        <v>0</v>
      </c>
      <c r="Z80" s="301" t="s">
        <v>524</v>
      </c>
      <c r="AA80" s="301" t="s">
        <v>525</v>
      </c>
      <c r="AB80" s="302">
        <v>1</v>
      </c>
      <c r="AC80" s="302">
        <v>1</v>
      </c>
      <c r="AD80" s="302">
        <v>10</v>
      </c>
      <c r="AE80" s="301">
        <v>1</v>
      </c>
      <c r="AF80" s="301">
        <v>11</v>
      </c>
      <c r="AG80" s="303">
        <v>67450000</v>
      </c>
      <c r="AH80" s="301">
        <v>0</v>
      </c>
      <c r="AI80" s="301">
        <v>0</v>
      </c>
      <c r="AJ80" s="301">
        <v>0</v>
      </c>
      <c r="AK80" s="301" t="s">
        <v>526</v>
      </c>
      <c r="AL80" s="301" t="s">
        <v>527</v>
      </c>
      <c r="AM80" s="301">
        <v>0</v>
      </c>
      <c r="AN80" s="301">
        <v>0</v>
      </c>
      <c r="AO80" s="301" t="s">
        <v>257</v>
      </c>
      <c r="AP80" s="301" t="s">
        <v>942</v>
      </c>
      <c r="AQ80" s="301">
        <v>20220499</v>
      </c>
      <c r="AR80" s="301">
        <v>594</v>
      </c>
      <c r="AS80" s="301">
        <v>44578</v>
      </c>
      <c r="AT80" s="301">
        <v>67450000</v>
      </c>
      <c r="AU80" s="301">
        <v>386</v>
      </c>
      <c r="AV80" s="301">
        <v>44580</v>
      </c>
      <c r="AW80" s="301">
        <v>67450000</v>
      </c>
      <c r="AX80" s="301">
        <v>0</v>
      </c>
      <c r="AY80" s="301">
        <v>6745000</v>
      </c>
      <c r="AZ80" s="301" t="s">
        <v>529</v>
      </c>
      <c r="BA80" s="301" t="s">
        <v>530</v>
      </c>
      <c r="BB80" s="301" t="s">
        <v>531</v>
      </c>
      <c r="BC80" s="301">
        <v>3778917</v>
      </c>
      <c r="BD80" s="301" t="s">
        <v>532</v>
      </c>
      <c r="BE80" s="301" t="s">
        <v>533</v>
      </c>
      <c r="BF80" s="301" t="s">
        <v>534</v>
      </c>
      <c r="BG80" s="301" t="s">
        <v>534</v>
      </c>
      <c r="BH80" s="301" t="s">
        <v>534</v>
      </c>
      <c r="BI80" s="301" t="s">
        <v>535</v>
      </c>
      <c r="BJ80" s="301" t="s">
        <v>536</v>
      </c>
      <c r="BK80" s="301">
        <v>4954580000</v>
      </c>
      <c r="BL80" s="301" t="s">
        <v>537</v>
      </c>
      <c r="BM80" s="301">
        <v>16283</v>
      </c>
      <c r="BN80" s="301">
        <v>0</v>
      </c>
      <c r="BO80" s="301" t="s">
        <v>328</v>
      </c>
      <c r="BP80" s="301" t="s">
        <v>328</v>
      </c>
      <c r="BQ80" s="301" t="s">
        <v>538</v>
      </c>
      <c r="BR80" s="301">
        <v>20220499</v>
      </c>
      <c r="BS80" s="301" t="s">
        <v>943</v>
      </c>
      <c r="BT80" s="301" t="s">
        <v>538</v>
      </c>
      <c r="BU80" s="301" t="s">
        <v>942</v>
      </c>
      <c r="BV80" s="301" t="s">
        <v>942</v>
      </c>
      <c r="BW80" s="301" t="s">
        <v>538</v>
      </c>
      <c r="BX80" s="301" t="s">
        <v>944</v>
      </c>
      <c r="BY80" s="301" t="s">
        <v>944</v>
      </c>
      <c r="BZ80" s="301" t="s">
        <v>944</v>
      </c>
      <c r="CA80" s="301" t="s">
        <v>543</v>
      </c>
      <c r="CB80" s="301" t="s">
        <v>939</v>
      </c>
      <c r="CC80" s="301" t="s">
        <v>939</v>
      </c>
      <c r="CD80" s="301" t="s">
        <v>939</v>
      </c>
      <c r="CE80" s="301" t="s">
        <v>543</v>
      </c>
      <c r="CF80" s="301" t="s">
        <v>544</v>
      </c>
      <c r="CG80" s="301" t="s">
        <v>544</v>
      </c>
      <c r="CH80" s="301" t="s">
        <v>544</v>
      </c>
      <c r="CI80" s="301" t="s">
        <v>543</v>
      </c>
      <c r="CJ80" s="301">
        <v>594</v>
      </c>
      <c r="CK80" s="301">
        <v>594</v>
      </c>
      <c r="CL80" s="301" t="s">
        <v>538</v>
      </c>
      <c r="CM80" s="301">
        <v>67450000</v>
      </c>
      <c r="CN80" s="303">
        <v>67450000</v>
      </c>
      <c r="CO80" s="301" t="s">
        <v>538</v>
      </c>
      <c r="CP80" s="301">
        <v>386</v>
      </c>
      <c r="CQ80" s="301">
        <v>386</v>
      </c>
      <c r="CR80" s="301" t="s">
        <v>538</v>
      </c>
      <c r="CS80" s="301">
        <v>67450000</v>
      </c>
      <c r="CT80" s="303">
        <v>67450000</v>
      </c>
      <c r="CU80" s="301" t="s">
        <v>545</v>
      </c>
      <c r="CV80" s="301" t="s">
        <v>538</v>
      </c>
      <c r="CW80" s="303">
        <v>9218167</v>
      </c>
      <c r="CX80" s="301" t="s">
        <v>546</v>
      </c>
      <c r="CY80" s="301">
        <v>2786</v>
      </c>
      <c r="CZ80" s="301">
        <v>2786</v>
      </c>
      <c r="DA80" s="301" t="s">
        <v>547</v>
      </c>
      <c r="DB80" s="303">
        <f>+Tabla2[[#This Row],[VALOR TOTAL ESTIMADO VIGENCIA ACTUAL]]-Tabla2[[#This Row],[Valor CDP BD]]</f>
        <v>0</v>
      </c>
      <c r="DC80" s="303">
        <f>+Tabla2[[#This Row],[Valor CDP BD]]-Tabla2[[#This Row],[Valor RP BD]]</f>
        <v>0</v>
      </c>
    </row>
    <row r="81" spans="1:107" ht="16.149999999999999" hidden="1" customHeight="1" x14ac:dyDescent="0.25">
      <c r="A81" s="301" t="s">
        <v>945</v>
      </c>
      <c r="B81" s="301" t="s">
        <v>946</v>
      </c>
      <c r="C81" s="301">
        <v>7710</v>
      </c>
      <c r="D81" s="301" t="s">
        <v>945</v>
      </c>
      <c r="E81" s="301">
        <v>802022</v>
      </c>
      <c r="F81" s="301">
        <v>7710</v>
      </c>
      <c r="G81" s="301">
        <v>16285</v>
      </c>
      <c r="H81" s="301">
        <v>2787</v>
      </c>
      <c r="I81" s="301" t="s">
        <v>947</v>
      </c>
      <c r="J81" s="301" t="s">
        <v>512</v>
      </c>
      <c r="K81" s="301" t="s">
        <v>513</v>
      </c>
      <c r="L81" s="301" t="s">
        <v>514</v>
      </c>
      <c r="M81" s="301" t="s">
        <v>515</v>
      </c>
      <c r="N81" s="301" t="s">
        <v>516</v>
      </c>
      <c r="O81" s="301" t="s">
        <v>517</v>
      </c>
      <c r="P81" s="301" t="s">
        <v>325</v>
      </c>
      <c r="Q81" s="301" t="s">
        <v>328</v>
      </c>
      <c r="R81" s="301" t="s">
        <v>948</v>
      </c>
      <c r="S81" s="301" t="s">
        <v>949</v>
      </c>
      <c r="T81" s="301" t="s">
        <v>520</v>
      </c>
      <c r="U81" s="301">
        <v>0</v>
      </c>
      <c r="V81" s="301" t="s">
        <v>950</v>
      </c>
      <c r="W81" s="301" t="s">
        <v>522</v>
      </c>
      <c r="X81" s="301" t="s">
        <v>523</v>
      </c>
      <c r="Y81" s="301">
        <v>0</v>
      </c>
      <c r="Z81" s="301" t="s">
        <v>524</v>
      </c>
      <c r="AA81" s="301" t="s">
        <v>525</v>
      </c>
      <c r="AB81" s="302">
        <v>1</v>
      </c>
      <c r="AC81" s="302">
        <v>1</v>
      </c>
      <c r="AD81" s="302">
        <v>10</v>
      </c>
      <c r="AE81" s="301">
        <v>1</v>
      </c>
      <c r="AF81" s="301">
        <v>11</v>
      </c>
      <c r="AG81" s="303">
        <v>67450000</v>
      </c>
      <c r="AH81" s="301">
        <v>0</v>
      </c>
      <c r="AI81" s="301">
        <v>0</v>
      </c>
      <c r="AJ81" s="301">
        <v>0</v>
      </c>
      <c r="AK81" s="301" t="s">
        <v>526</v>
      </c>
      <c r="AL81" s="301" t="s">
        <v>527</v>
      </c>
      <c r="AM81" s="301">
        <v>0</v>
      </c>
      <c r="AN81" s="301">
        <v>0</v>
      </c>
      <c r="AO81" s="301" t="s">
        <v>257</v>
      </c>
      <c r="AP81" s="301" t="s">
        <v>951</v>
      </c>
      <c r="AQ81" s="301">
        <v>20220030</v>
      </c>
      <c r="AR81" s="301">
        <v>96</v>
      </c>
      <c r="AS81" s="301">
        <v>44565</v>
      </c>
      <c r="AT81" s="301">
        <v>67450000</v>
      </c>
      <c r="AU81" s="301">
        <v>35</v>
      </c>
      <c r="AV81" s="301">
        <v>44568</v>
      </c>
      <c r="AW81" s="301">
        <v>67450000</v>
      </c>
      <c r="AX81" s="301">
        <v>0</v>
      </c>
      <c r="AY81" s="301">
        <v>6745000</v>
      </c>
      <c r="AZ81" s="301" t="s">
        <v>529</v>
      </c>
      <c r="BA81" s="301" t="s">
        <v>530</v>
      </c>
      <c r="BB81" s="301" t="s">
        <v>531</v>
      </c>
      <c r="BC81" s="301">
        <v>3778917</v>
      </c>
      <c r="BD81" s="301" t="s">
        <v>532</v>
      </c>
      <c r="BE81" s="301" t="s">
        <v>533</v>
      </c>
      <c r="BF81" s="301" t="s">
        <v>534</v>
      </c>
      <c r="BG81" s="301" t="s">
        <v>534</v>
      </c>
      <c r="BH81" s="301" t="s">
        <v>534</v>
      </c>
      <c r="BI81" s="301" t="s">
        <v>535</v>
      </c>
      <c r="BJ81" s="301" t="s">
        <v>536</v>
      </c>
      <c r="BK81" s="301">
        <v>4954580000</v>
      </c>
      <c r="BL81" s="301" t="s">
        <v>537</v>
      </c>
      <c r="BM81" s="301">
        <v>16285</v>
      </c>
      <c r="BN81" s="301">
        <v>0</v>
      </c>
      <c r="BO81" s="301" t="s">
        <v>328</v>
      </c>
      <c r="BP81" s="301" t="s">
        <v>328</v>
      </c>
      <c r="BQ81" s="301" t="s">
        <v>538</v>
      </c>
      <c r="BR81" s="301">
        <v>20220030</v>
      </c>
      <c r="BS81" s="301" t="s">
        <v>952</v>
      </c>
      <c r="BT81" s="301" t="s">
        <v>538</v>
      </c>
      <c r="BU81" s="301" t="s">
        <v>953</v>
      </c>
      <c r="BV81" s="301" t="s">
        <v>953</v>
      </c>
      <c r="BW81" s="301" t="s">
        <v>538</v>
      </c>
      <c r="BX81" s="301" t="s">
        <v>954</v>
      </c>
      <c r="BY81" s="301" t="s">
        <v>954</v>
      </c>
      <c r="BZ81" s="301" t="s">
        <v>955</v>
      </c>
      <c r="CA81" s="301" t="s">
        <v>542</v>
      </c>
      <c r="CB81" s="301" t="s">
        <v>948</v>
      </c>
      <c r="CC81" s="301" t="s">
        <v>948</v>
      </c>
      <c r="CD81" s="301" t="s">
        <v>948</v>
      </c>
      <c r="CE81" s="301" t="s">
        <v>543</v>
      </c>
      <c r="CF81" s="301" t="s">
        <v>544</v>
      </c>
      <c r="CG81" s="301" t="s">
        <v>544</v>
      </c>
      <c r="CH81" s="301" t="s">
        <v>544</v>
      </c>
      <c r="CI81" s="301" t="s">
        <v>543</v>
      </c>
      <c r="CJ81" s="301">
        <v>96</v>
      </c>
      <c r="CK81" s="301">
        <v>96</v>
      </c>
      <c r="CL81" s="301" t="s">
        <v>538</v>
      </c>
      <c r="CM81" s="301">
        <v>67450000</v>
      </c>
      <c r="CN81" s="303">
        <v>67450000</v>
      </c>
      <c r="CO81" s="301" t="s">
        <v>538</v>
      </c>
      <c r="CP81" s="301">
        <v>35</v>
      </c>
      <c r="CQ81" s="301">
        <v>35</v>
      </c>
      <c r="CR81" s="301" t="s">
        <v>538</v>
      </c>
      <c r="CS81" s="301">
        <v>67450000</v>
      </c>
      <c r="CT81" s="303">
        <v>67450000</v>
      </c>
      <c r="CU81" s="301" t="s">
        <v>545</v>
      </c>
      <c r="CV81" s="301" t="s">
        <v>538</v>
      </c>
      <c r="CW81" s="303">
        <v>11241667</v>
      </c>
      <c r="CX81" s="301" t="s">
        <v>546</v>
      </c>
      <c r="CY81" s="301">
        <v>2787</v>
      </c>
      <c r="CZ81" s="301">
        <v>2787</v>
      </c>
      <c r="DA81" s="301" t="s">
        <v>547</v>
      </c>
      <c r="DB81" s="303">
        <f>+Tabla2[[#This Row],[VALOR TOTAL ESTIMADO VIGENCIA ACTUAL]]-Tabla2[[#This Row],[Valor CDP BD]]</f>
        <v>0</v>
      </c>
      <c r="DC81" s="303">
        <f>+Tabla2[[#This Row],[Valor CDP BD]]-Tabla2[[#This Row],[Valor RP BD]]</f>
        <v>0</v>
      </c>
    </row>
    <row r="82" spans="1:107" ht="16.149999999999999" hidden="1" customHeight="1" x14ac:dyDescent="0.25">
      <c r="A82" s="301" t="s">
        <v>956</v>
      </c>
      <c r="B82" s="301" t="s">
        <v>957</v>
      </c>
      <c r="C82" s="301">
        <v>7710</v>
      </c>
      <c r="D82" s="301" t="s">
        <v>956</v>
      </c>
      <c r="E82" s="301">
        <v>812022</v>
      </c>
      <c r="F82" s="301">
        <v>7710</v>
      </c>
      <c r="G82" s="301">
        <v>16330</v>
      </c>
      <c r="H82" s="301">
        <v>2792</v>
      </c>
      <c r="I82" s="301" t="s">
        <v>958</v>
      </c>
      <c r="J82" s="301" t="s">
        <v>512</v>
      </c>
      <c r="K82" s="301" t="s">
        <v>513</v>
      </c>
      <c r="L82" s="301" t="s">
        <v>514</v>
      </c>
      <c r="M82" s="301" t="s">
        <v>515</v>
      </c>
      <c r="N82" s="301" t="s">
        <v>516</v>
      </c>
      <c r="O82" s="301" t="s">
        <v>517</v>
      </c>
      <c r="P82" s="301" t="s">
        <v>325</v>
      </c>
      <c r="Q82" s="301" t="s">
        <v>328</v>
      </c>
      <c r="R82" s="301" t="s">
        <v>959</v>
      </c>
      <c r="S82" s="301" t="s">
        <v>960</v>
      </c>
      <c r="T82" s="301" t="s">
        <v>520</v>
      </c>
      <c r="U82" s="301">
        <v>0</v>
      </c>
      <c r="V82" s="301" t="s">
        <v>961</v>
      </c>
      <c r="W82" s="301" t="s">
        <v>522</v>
      </c>
      <c r="X82" s="301" t="s">
        <v>523</v>
      </c>
      <c r="Y82" s="301">
        <v>0</v>
      </c>
      <c r="Z82" s="301" t="s">
        <v>524</v>
      </c>
      <c r="AA82" s="301" t="s">
        <v>525</v>
      </c>
      <c r="AB82" s="302">
        <v>1</v>
      </c>
      <c r="AC82" s="302">
        <v>1</v>
      </c>
      <c r="AD82" s="302">
        <v>10</v>
      </c>
      <c r="AE82" s="301">
        <v>1</v>
      </c>
      <c r="AF82" s="301">
        <v>11</v>
      </c>
      <c r="AG82" s="303">
        <v>67450000</v>
      </c>
      <c r="AH82" s="301">
        <v>0</v>
      </c>
      <c r="AI82" s="301">
        <v>0</v>
      </c>
      <c r="AJ82" s="301">
        <v>0</v>
      </c>
      <c r="AK82" s="301" t="s">
        <v>526</v>
      </c>
      <c r="AL82" s="301" t="s">
        <v>527</v>
      </c>
      <c r="AM82" s="301">
        <v>0</v>
      </c>
      <c r="AN82" s="301">
        <v>0</v>
      </c>
      <c r="AO82" s="301" t="s">
        <v>257</v>
      </c>
      <c r="AP82" s="301" t="s">
        <v>962</v>
      </c>
      <c r="AQ82" s="301">
        <v>20220179</v>
      </c>
      <c r="AR82" s="301">
        <v>193</v>
      </c>
      <c r="AS82" s="301">
        <v>44567</v>
      </c>
      <c r="AT82" s="301">
        <v>67450000</v>
      </c>
      <c r="AU82" s="301">
        <v>132</v>
      </c>
      <c r="AV82" s="301">
        <v>44574</v>
      </c>
      <c r="AW82" s="301">
        <v>67450000</v>
      </c>
      <c r="AX82" s="301">
        <v>0</v>
      </c>
      <c r="AY82" s="301">
        <v>6745000</v>
      </c>
      <c r="AZ82" s="301" t="s">
        <v>529</v>
      </c>
      <c r="BA82" s="301" t="s">
        <v>530</v>
      </c>
      <c r="BB82" s="301" t="s">
        <v>531</v>
      </c>
      <c r="BC82" s="301">
        <v>3778917</v>
      </c>
      <c r="BD82" s="301" t="s">
        <v>532</v>
      </c>
      <c r="BE82" s="301" t="s">
        <v>533</v>
      </c>
      <c r="BF82" s="301" t="s">
        <v>534</v>
      </c>
      <c r="BG82" s="301" t="s">
        <v>534</v>
      </c>
      <c r="BH82" s="301" t="s">
        <v>534</v>
      </c>
      <c r="BI82" s="301" t="s">
        <v>535</v>
      </c>
      <c r="BJ82" s="301" t="s">
        <v>536</v>
      </c>
      <c r="BK82" s="301">
        <v>4954580000</v>
      </c>
      <c r="BL82" s="301" t="s">
        <v>537</v>
      </c>
      <c r="BM82" s="301">
        <v>16330</v>
      </c>
      <c r="BN82" s="301">
        <v>0</v>
      </c>
      <c r="BO82" s="301" t="s">
        <v>328</v>
      </c>
      <c r="BP82" s="301" t="s">
        <v>328</v>
      </c>
      <c r="BQ82" s="301" t="s">
        <v>538</v>
      </c>
      <c r="BR82" s="301">
        <v>20220179</v>
      </c>
      <c r="BS82" s="301" t="s">
        <v>963</v>
      </c>
      <c r="BT82" s="301" t="s">
        <v>538</v>
      </c>
      <c r="BU82" s="301" t="s">
        <v>964</v>
      </c>
      <c r="BV82" s="301" t="s">
        <v>964</v>
      </c>
      <c r="BW82" s="301" t="s">
        <v>538</v>
      </c>
      <c r="BX82" s="301" t="s">
        <v>965</v>
      </c>
      <c r="BY82" s="301" t="s">
        <v>965</v>
      </c>
      <c r="BZ82" s="301" t="s">
        <v>966</v>
      </c>
      <c r="CA82" s="301" t="s">
        <v>542</v>
      </c>
      <c r="CB82" s="301" t="s">
        <v>959</v>
      </c>
      <c r="CC82" s="301" t="s">
        <v>959</v>
      </c>
      <c r="CD82" s="301" t="s">
        <v>959</v>
      </c>
      <c r="CE82" s="301" t="s">
        <v>543</v>
      </c>
      <c r="CF82" s="301" t="s">
        <v>544</v>
      </c>
      <c r="CG82" s="301" t="s">
        <v>544</v>
      </c>
      <c r="CH82" s="301" t="s">
        <v>544</v>
      </c>
      <c r="CI82" s="301" t="s">
        <v>543</v>
      </c>
      <c r="CJ82" s="301">
        <v>193</v>
      </c>
      <c r="CK82" s="301">
        <v>193</v>
      </c>
      <c r="CL82" s="301" t="s">
        <v>538</v>
      </c>
      <c r="CM82" s="301">
        <v>67450000</v>
      </c>
      <c r="CN82" s="303">
        <v>67450000</v>
      </c>
      <c r="CO82" s="301" t="s">
        <v>538</v>
      </c>
      <c r="CP82" s="301">
        <v>132</v>
      </c>
      <c r="CQ82" s="301">
        <v>132</v>
      </c>
      <c r="CR82" s="301" t="s">
        <v>538</v>
      </c>
      <c r="CS82" s="301">
        <v>67450000</v>
      </c>
      <c r="CT82" s="303">
        <v>67450000</v>
      </c>
      <c r="CU82" s="301" t="s">
        <v>545</v>
      </c>
      <c r="CV82" s="301" t="s">
        <v>538</v>
      </c>
      <c r="CW82" s="303">
        <v>9892667</v>
      </c>
      <c r="CX82" s="301" t="s">
        <v>546</v>
      </c>
      <c r="CY82" s="301">
        <v>2792</v>
      </c>
      <c r="CZ82" s="301">
        <v>2792</v>
      </c>
      <c r="DA82" s="301" t="s">
        <v>547</v>
      </c>
      <c r="DB82" s="303">
        <f>+Tabla2[[#This Row],[VALOR TOTAL ESTIMADO VIGENCIA ACTUAL]]-Tabla2[[#This Row],[Valor CDP BD]]</f>
        <v>0</v>
      </c>
      <c r="DC82" s="303">
        <f>+Tabla2[[#This Row],[Valor CDP BD]]-Tabla2[[#This Row],[Valor RP BD]]</f>
        <v>0</v>
      </c>
    </row>
    <row r="83" spans="1:107" ht="16.149999999999999" hidden="1" customHeight="1" x14ac:dyDescent="0.25">
      <c r="A83" s="301" t="s">
        <v>967</v>
      </c>
      <c r="B83" s="301" t="s">
        <v>968</v>
      </c>
      <c r="C83" s="301">
        <v>7710</v>
      </c>
      <c r="D83" s="301" t="s">
        <v>967</v>
      </c>
      <c r="E83" s="301">
        <v>822022</v>
      </c>
      <c r="F83" s="301">
        <v>7710</v>
      </c>
      <c r="G83" s="301">
        <v>16359</v>
      </c>
      <c r="H83" s="301">
        <v>2792</v>
      </c>
      <c r="I83" s="301" t="s">
        <v>958</v>
      </c>
      <c r="J83" s="301" t="s">
        <v>512</v>
      </c>
      <c r="K83" s="301" t="s">
        <v>513</v>
      </c>
      <c r="L83" s="301" t="s">
        <v>514</v>
      </c>
      <c r="M83" s="301" t="s">
        <v>515</v>
      </c>
      <c r="N83" s="301" t="s">
        <v>516</v>
      </c>
      <c r="O83" s="301" t="s">
        <v>517</v>
      </c>
      <c r="P83" s="301" t="s">
        <v>325</v>
      </c>
      <c r="Q83" s="301" t="s">
        <v>328</v>
      </c>
      <c r="R83" s="301" t="s">
        <v>959</v>
      </c>
      <c r="S83" s="301" t="s">
        <v>960</v>
      </c>
      <c r="T83" s="301" t="s">
        <v>520</v>
      </c>
      <c r="U83" s="301">
        <v>0</v>
      </c>
      <c r="V83" s="301" t="s">
        <v>969</v>
      </c>
      <c r="W83" s="301" t="s">
        <v>522</v>
      </c>
      <c r="X83" s="301" t="s">
        <v>523</v>
      </c>
      <c r="Y83" s="301">
        <v>0</v>
      </c>
      <c r="Z83" s="301" t="s">
        <v>524</v>
      </c>
      <c r="AA83" s="301" t="s">
        <v>525</v>
      </c>
      <c r="AB83" s="302">
        <v>1</v>
      </c>
      <c r="AC83" s="302">
        <v>1</v>
      </c>
      <c r="AD83" s="302">
        <v>10</v>
      </c>
      <c r="AE83" s="301">
        <v>1</v>
      </c>
      <c r="AF83" s="301">
        <v>11</v>
      </c>
      <c r="AG83" s="303">
        <v>50780000</v>
      </c>
      <c r="AH83" s="301">
        <v>0</v>
      </c>
      <c r="AI83" s="301">
        <v>0</v>
      </c>
      <c r="AJ83" s="301">
        <v>0</v>
      </c>
      <c r="AK83" s="301" t="s">
        <v>526</v>
      </c>
      <c r="AL83" s="301" t="s">
        <v>527</v>
      </c>
      <c r="AM83" s="301">
        <v>0</v>
      </c>
      <c r="AN83" s="301">
        <v>0</v>
      </c>
      <c r="AO83" s="301" t="s">
        <v>257</v>
      </c>
      <c r="AP83" s="301" t="s">
        <v>970</v>
      </c>
      <c r="AQ83" s="301">
        <v>20220725</v>
      </c>
      <c r="AR83" s="301">
        <v>920</v>
      </c>
      <c r="AS83" s="301">
        <v>44580</v>
      </c>
      <c r="AT83" s="301">
        <v>50780000</v>
      </c>
      <c r="AU83" s="301">
        <v>775</v>
      </c>
      <c r="AV83" s="301">
        <v>44584</v>
      </c>
      <c r="AW83" s="301">
        <v>50780000</v>
      </c>
      <c r="AX83" s="301">
        <v>0</v>
      </c>
      <c r="AY83" s="301">
        <v>5078000</v>
      </c>
      <c r="AZ83" s="301" t="s">
        <v>529</v>
      </c>
      <c r="BA83" s="301" t="s">
        <v>530</v>
      </c>
      <c r="BB83" s="301" t="s">
        <v>531</v>
      </c>
      <c r="BC83" s="301">
        <v>3778917</v>
      </c>
      <c r="BD83" s="301" t="s">
        <v>532</v>
      </c>
      <c r="BE83" s="301" t="s">
        <v>533</v>
      </c>
      <c r="BF83" s="301" t="s">
        <v>534</v>
      </c>
      <c r="BG83" s="301" t="s">
        <v>534</v>
      </c>
      <c r="BH83" s="301" t="s">
        <v>534</v>
      </c>
      <c r="BI83" s="301" t="s">
        <v>535</v>
      </c>
      <c r="BJ83" s="301" t="s">
        <v>536</v>
      </c>
      <c r="BK83" s="301">
        <v>4954580000</v>
      </c>
      <c r="BL83" s="301" t="s">
        <v>537</v>
      </c>
      <c r="BM83" s="301">
        <v>16359</v>
      </c>
      <c r="BN83" s="301">
        <v>0</v>
      </c>
      <c r="BO83" s="301" t="s">
        <v>328</v>
      </c>
      <c r="BP83" s="301" t="s">
        <v>328</v>
      </c>
      <c r="BQ83" s="301" t="s">
        <v>538</v>
      </c>
      <c r="BR83" s="301">
        <v>20220725</v>
      </c>
      <c r="BS83" s="301" t="s">
        <v>971</v>
      </c>
      <c r="BT83" s="301" t="s">
        <v>538</v>
      </c>
      <c r="BU83" s="301" t="s">
        <v>972</v>
      </c>
      <c r="BV83" s="301" t="s">
        <v>972</v>
      </c>
      <c r="BW83" s="301" t="s">
        <v>538</v>
      </c>
      <c r="BX83" s="301" t="s">
        <v>973</v>
      </c>
      <c r="BY83" s="301" t="s">
        <v>973</v>
      </c>
      <c r="BZ83" s="301" t="s">
        <v>973</v>
      </c>
      <c r="CA83" s="301" t="s">
        <v>543</v>
      </c>
      <c r="CB83" s="301" t="s">
        <v>959</v>
      </c>
      <c r="CC83" s="301" t="s">
        <v>959</v>
      </c>
      <c r="CD83" s="301" t="s">
        <v>959</v>
      </c>
      <c r="CE83" s="301" t="s">
        <v>543</v>
      </c>
      <c r="CF83" s="301" t="s">
        <v>544</v>
      </c>
      <c r="CG83" s="301" t="s">
        <v>544</v>
      </c>
      <c r="CH83" s="301" t="s">
        <v>544</v>
      </c>
      <c r="CI83" s="301" t="s">
        <v>543</v>
      </c>
      <c r="CJ83" s="301">
        <v>920</v>
      </c>
      <c r="CK83" s="301">
        <v>920</v>
      </c>
      <c r="CL83" s="301" t="s">
        <v>538</v>
      </c>
      <c r="CM83" s="301">
        <v>50780000</v>
      </c>
      <c r="CN83" s="303">
        <v>50780000</v>
      </c>
      <c r="CO83" s="301" t="s">
        <v>538</v>
      </c>
      <c r="CP83" s="301">
        <v>775</v>
      </c>
      <c r="CQ83" s="301">
        <v>775</v>
      </c>
      <c r="CR83" s="301" t="s">
        <v>538</v>
      </c>
      <c r="CS83" s="301">
        <v>50780000</v>
      </c>
      <c r="CT83" s="303">
        <v>50780000</v>
      </c>
      <c r="CU83" s="301" t="s">
        <v>545</v>
      </c>
      <c r="CV83" s="301" t="s">
        <v>538</v>
      </c>
      <c r="CW83" s="303">
        <v>4570200</v>
      </c>
      <c r="CX83" s="301" t="s">
        <v>546</v>
      </c>
      <c r="CY83" s="301">
        <v>2792</v>
      </c>
      <c r="CZ83" s="301">
        <v>2792</v>
      </c>
      <c r="DA83" s="301" t="s">
        <v>547</v>
      </c>
      <c r="DB83" s="303">
        <f>+Tabla2[[#This Row],[VALOR TOTAL ESTIMADO VIGENCIA ACTUAL]]-Tabla2[[#This Row],[Valor CDP BD]]</f>
        <v>0</v>
      </c>
      <c r="DC83" s="303">
        <f>+Tabla2[[#This Row],[Valor CDP BD]]-Tabla2[[#This Row],[Valor RP BD]]</f>
        <v>0</v>
      </c>
    </row>
    <row r="84" spans="1:107" ht="16.149999999999999" hidden="1" customHeight="1" x14ac:dyDescent="0.25">
      <c r="A84" s="301" t="s">
        <v>974</v>
      </c>
      <c r="B84" s="301" t="s">
        <v>975</v>
      </c>
      <c r="C84" s="301">
        <v>7710</v>
      </c>
      <c r="D84" s="301" t="s">
        <v>974</v>
      </c>
      <c r="E84" s="301">
        <v>832022</v>
      </c>
      <c r="F84" s="301">
        <v>7710</v>
      </c>
      <c r="G84" s="301">
        <v>16381</v>
      </c>
      <c r="H84" s="301">
        <v>2788</v>
      </c>
      <c r="I84" s="301" t="s">
        <v>976</v>
      </c>
      <c r="J84" s="301" t="s">
        <v>512</v>
      </c>
      <c r="K84" s="301" t="s">
        <v>513</v>
      </c>
      <c r="L84" s="301" t="s">
        <v>514</v>
      </c>
      <c r="M84" s="301" t="s">
        <v>515</v>
      </c>
      <c r="N84" s="301" t="s">
        <v>516</v>
      </c>
      <c r="O84" s="301" t="s">
        <v>517</v>
      </c>
      <c r="P84" s="301" t="s">
        <v>325</v>
      </c>
      <c r="Q84" s="301" t="s">
        <v>328</v>
      </c>
      <c r="R84" s="301" t="s">
        <v>977</v>
      </c>
      <c r="S84" s="301" t="s">
        <v>978</v>
      </c>
      <c r="T84" s="301" t="s">
        <v>520</v>
      </c>
      <c r="U84" s="301">
        <v>0</v>
      </c>
      <c r="V84" s="301" t="s">
        <v>979</v>
      </c>
      <c r="W84" s="301" t="s">
        <v>522</v>
      </c>
      <c r="X84" s="301" t="s">
        <v>523</v>
      </c>
      <c r="Y84" s="301">
        <v>0</v>
      </c>
      <c r="Z84" s="301" t="s">
        <v>524</v>
      </c>
      <c r="AA84" s="301" t="s">
        <v>525</v>
      </c>
      <c r="AB84" s="302">
        <v>1</v>
      </c>
      <c r="AC84" s="302">
        <v>1</v>
      </c>
      <c r="AD84" s="302">
        <v>9</v>
      </c>
      <c r="AE84" s="301">
        <v>1</v>
      </c>
      <c r="AF84" s="301">
        <v>10</v>
      </c>
      <c r="AG84" s="303">
        <v>35217000</v>
      </c>
      <c r="AH84" s="301">
        <v>0</v>
      </c>
      <c r="AI84" s="301">
        <v>0</v>
      </c>
      <c r="AJ84" s="301">
        <v>0</v>
      </c>
      <c r="AK84" s="301" t="s">
        <v>526</v>
      </c>
      <c r="AL84" s="301" t="s">
        <v>527</v>
      </c>
      <c r="AM84" s="301">
        <v>0</v>
      </c>
      <c r="AN84" s="301">
        <v>0</v>
      </c>
      <c r="AO84" s="301" t="s">
        <v>257</v>
      </c>
      <c r="AP84" s="301" t="s">
        <v>980</v>
      </c>
      <c r="AQ84" s="301">
        <v>20220440</v>
      </c>
      <c r="AR84" s="301">
        <v>426</v>
      </c>
      <c r="AS84" s="301">
        <v>44574</v>
      </c>
      <c r="AT84" s="301">
        <v>35217000</v>
      </c>
      <c r="AU84" s="301">
        <v>465</v>
      </c>
      <c r="AV84" s="301">
        <v>44581</v>
      </c>
      <c r="AW84" s="301">
        <v>35217000</v>
      </c>
      <c r="AX84" s="301">
        <v>0</v>
      </c>
      <c r="AY84" s="301">
        <v>3913000</v>
      </c>
      <c r="AZ84" s="301" t="s">
        <v>529</v>
      </c>
      <c r="BA84" s="301" t="s">
        <v>530</v>
      </c>
      <c r="BB84" s="301" t="s">
        <v>531</v>
      </c>
      <c r="BC84" s="301">
        <v>3778917</v>
      </c>
      <c r="BD84" s="301" t="s">
        <v>532</v>
      </c>
      <c r="BE84" s="301" t="s">
        <v>533</v>
      </c>
      <c r="BF84" s="301" t="s">
        <v>534</v>
      </c>
      <c r="BG84" s="301" t="s">
        <v>534</v>
      </c>
      <c r="BH84" s="301" t="s">
        <v>534</v>
      </c>
      <c r="BI84" s="301" t="s">
        <v>535</v>
      </c>
      <c r="BJ84" s="301" t="s">
        <v>536</v>
      </c>
      <c r="BK84" s="301">
        <v>4954580000</v>
      </c>
      <c r="BL84" s="301" t="s">
        <v>537</v>
      </c>
      <c r="BM84" s="301">
        <v>16381</v>
      </c>
      <c r="BN84" s="301">
        <v>0</v>
      </c>
      <c r="BO84" s="301" t="s">
        <v>328</v>
      </c>
      <c r="BP84" s="301" t="s">
        <v>328</v>
      </c>
      <c r="BQ84" s="301" t="s">
        <v>538</v>
      </c>
      <c r="BR84" s="301">
        <v>20220440</v>
      </c>
      <c r="BS84" s="301" t="s">
        <v>981</v>
      </c>
      <c r="BT84" s="301" t="s">
        <v>538</v>
      </c>
      <c r="BU84" s="301" t="s">
        <v>980</v>
      </c>
      <c r="BV84" s="301" t="s">
        <v>980</v>
      </c>
      <c r="BW84" s="301" t="s">
        <v>538</v>
      </c>
      <c r="BX84" s="301" t="s">
        <v>982</v>
      </c>
      <c r="BY84" s="301" t="s">
        <v>982</v>
      </c>
      <c r="BZ84" s="301" t="s">
        <v>982</v>
      </c>
      <c r="CA84" s="301" t="s">
        <v>543</v>
      </c>
      <c r="CB84" s="301" t="s">
        <v>977</v>
      </c>
      <c r="CC84" s="301" t="s">
        <v>977</v>
      </c>
      <c r="CD84" s="301" t="s">
        <v>977</v>
      </c>
      <c r="CE84" s="301" t="s">
        <v>543</v>
      </c>
      <c r="CF84" s="301" t="s">
        <v>544</v>
      </c>
      <c r="CG84" s="301" t="s">
        <v>544</v>
      </c>
      <c r="CH84" s="301" t="s">
        <v>544</v>
      </c>
      <c r="CI84" s="301" t="s">
        <v>543</v>
      </c>
      <c r="CJ84" s="301">
        <v>426</v>
      </c>
      <c r="CK84" s="301">
        <v>426</v>
      </c>
      <c r="CL84" s="301" t="s">
        <v>538</v>
      </c>
      <c r="CM84" s="301">
        <v>35217000</v>
      </c>
      <c r="CN84" s="303">
        <v>35217000</v>
      </c>
      <c r="CO84" s="301" t="s">
        <v>538</v>
      </c>
      <c r="CP84" s="301">
        <v>465</v>
      </c>
      <c r="CQ84" s="301">
        <v>465</v>
      </c>
      <c r="CR84" s="301" t="s">
        <v>538</v>
      </c>
      <c r="CS84" s="301">
        <v>35217000</v>
      </c>
      <c r="CT84" s="303">
        <v>35217000</v>
      </c>
      <c r="CU84" s="301" t="s">
        <v>545</v>
      </c>
      <c r="CV84" s="301" t="s">
        <v>538</v>
      </c>
      <c r="CW84" s="303">
        <v>5217333</v>
      </c>
      <c r="CX84" s="301" t="s">
        <v>546</v>
      </c>
      <c r="CY84" s="301">
        <v>2788</v>
      </c>
      <c r="CZ84" s="301">
        <v>2788</v>
      </c>
      <c r="DA84" s="301" t="s">
        <v>547</v>
      </c>
      <c r="DB84" s="303">
        <f>+Tabla2[[#This Row],[VALOR TOTAL ESTIMADO VIGENCIA ACTUAL]]-Tabla2[[#This Row],[Valor CDP BD]]</f>
        <v>0</v>
      </c>
      <c r="DC84" s="303">
        <f>+Tabla2[[#This Row],[Valor CDP BD]]-Tabla2[[#This Row],[Valor RP BD]]</f>
        <v>0</v>
      </c>
    </row>
    <row r="85" spans="1:107" ht="16.149999999999999" hidden="1" customHeight="1" x14ac:dyDescent="0.25">
      <c r="A85" s="301" t="s">
        <v>983</v>
      </c>
      <c r="B85" s="301" t="s">
        <v>984</v>
      </c>
      <c r="C85" s="301">
        <v>7710</v>
      </c>
      <c r="D85" s="301" t="s">
        <v>983</v>
      </c>
      <c r="E85" s="301">
        <v>842022</v>
      </c>
      <c r="F85" s="301">
        <v>7710</v>
      </c>
      <c r="G85" s="301">
        <v>16294</v>
      </c>
      <c r="H85" s="301">
        <v>2789</v>
      </c>
      <c r="I85" s="301" t="s">
        <v>985</v>
      </c>
      <c r="J85" s="301" t="s">
        <v>512</v>
      </c>
      <c r="K85" s="301" t="s">
        <v>513</v>
      </c>
      <c r="L85" s="301" t="s">
        <v>514</v>
      </c>
      <c r="M85" s="301" t="s">
        <v>515</v>
      </c>
      <c r="N85" s="301" t="s">
        <v>516</v>
      </c>
      <c r="O85" s="301" t="s">
        <v>517</v>
      </c>
      <c r="P85" s="301" t="s">
        <v>325</v>
      </c>
      <c r="Q85" s="301" t="s">
        <v>328</v>
      </c>
      <c r="R85" s="301" t="s">
        <v>986</v>
      </c>
      <c r="S85" s="301" t="s">
        <v>987</v>
      </c>
      <c r="T85" s="301" t="s">
        <v>520</v>
      </c>
      <c r="U85" s="301">
        <v>0</v>
      </c>
      <c r="V85" s="301" t="s">
        <v>988</v>
      </c>
      <c r="W85" s="301" t="s">
        <v>522</v>
      </c>
      <c r="X85" s="301" t="s">
        <v>523</v>
      </c>
      <c r="Y85" s="301">
        <v>0</v>
      </c>
      <c r="Z85" s="301" t="s">
        <v>524</v>
      </c>
      <c r="AA85" s="301" t="s">
        <v>525</v>
      </c>
      <c r="AB85" s="302">
        <v>1</v>
      </c>
      <c r="AC85" s="302">
        <v>1</v>
      </c>
      <c r="AD85" s="302">
        <v>10</v>
      </c>
      <c r="AE85" s="301">
        <v>1</v>
      </c>
      <c r="AF85" s="301">
        <v>11</v>
      </c>
      <c r="AG85" s="303">
        <v>26780000</v>
      </c>
      <c r="AH85" s="301">
        <v>0</v>
      </c>
      <c r="AI85" s="301">
        <v>0</v>
      </c>
      <c r="AJ85" s="301">
        <v>0</v>
      </c>
      <c r="AK85" s="301" t="s">
        <v>526</v>
      </c>
      <c r="AL85" s="301" t="s">
        <v>527</v>
      </c>
      <c r="AM85" s="301">
        <v>0</v>
      </c>
      <c r="AN85" s="301">
        <v>0</v>
      </c>
      <c r="AO85" s="301" t="s">
        <v>257</v>
      </c>
      <c r="AP85" s="301" t="s">
        <v>989</v>
      </c>
      <c r="AQ85" s="301">
        <v>20220064</v>
      </c>
      <c r="AR85" s="301">
        <v>196</v>
      </c>
      <c r="AS85" s="301">
        <v>44567</v>
      </c>
      <c r="AT85" s="301">
        <v>26780000</v>
      </c>
      <c r="AU85" s="301">
        <v>47</v>
      </c>
      <c r="AV85" s="301">
        <v>44568</v>
      </c>
      <c r="AW85" s="301">
        <v>26780000</v>
      </c>
      <c r="AX85" s="301">
        <v>0</v>
      </c>
      <c r="AY85" s="301">
        <v>2678000</v>
      </c>
      <c r="AZ85" s="301" t="s">
        <v>529</v>
      </c>
      <c r="BA85" s="301" t="s">
        <v>530</v>
      </c>
      <c r="BB85" s="301" t="s">
        <v>531</v>
      </c>
      <c r="BC85" s="301">
        <v>3778917</v>
      </c>
      <c r="BD85" s="301" t="s">
        <v>532</v>
      </c>
      <c r="BE85" s="301" t="s">
        <v>533</v>
      </c>
      <c r="BF85" s="301" t="s">
        <v>534</v>
      </c>
      <c r="BG85" s="301" t="s">
        <v>534</v>
      </c>
      <c r="BH85" s="301" t="s">
        <v>534</v>
      </c>
      <c r="BI85" s="301" t="s">
        <v>535</v>
      </c>
      <c r="BJ85" s="301" t="s">
        <v>536</v>
      </c>
      <c r="BK85" s="301">
        <v>4954580000</v>
      </c>
      <c r="BL85" s="301" t="s">
        <v>537</v>
      </c>
      <c r="BM85" s="301">
        <v>16294</v>
      </c>
      <c r="BN85" s="301">
        <v>0</v>
      </c>
      <c r="BO85" s="301" t="s">
        <v>328</v>
      </c>
      <c r="BP85" s="301" t="s">
        <v>328</v>
      </c>
      <c r="BQ85" s="301" t="s">
        <v>538</v>
      </c>
      <c r="BR85" s="301">
        <v>20220064</v>
      </c>
      <c r="BS85" s="301" t="s">
        <v>990</v>
      </c>
      <c r="BT85" s="301" t="s">
        <v>538</v>
      </c>
      <c r="BU85" s="301" t="s">
        <v>989</v>
      </c>
      <c r="BV85" s="301" t="s">
        <v>989</v>
      </c>
      <c r="BW85" s="301" t="s">
        <v>538</v>
      </c>
      <c r="BX85" s="301" t="s">
        <v>991</v>
      </c>
      <c r="BY85" s="301" t="s">
        <v>991</v>
      </c>
      <c r="BZ85" s="301" t="s">
        <v>992</v>
      </c>
      <c r="CA85" s="301" t="s">
        <v>542</v>
      </c>
      <c r="CB85" s="301" t="s">
        <v>986</v>
      </c>
      <c r="CC85" s="301" t="s">
        <v>986</v>
      </c>
      <c r="CD85" s="301" t="s">
        <v>986</v>
      </c>
      <c r="CE85" s="301" t="s">
        <v>543</v>
      </c>
      <c r="CF85" s="301" t="s">
        <v>544</v>
      </c>
      <c r="CG85" s="301" t="s">
        <v>544</v>
      </c>
      <c r="CH85" s="301" t="s">
        <v>544</v>
      </c>
      <c r="CI85" s="301" t="s">
        <v>543</v>
      </c>
      <c r="CJ85" s="301">
        <v>196</v>
      </c>
      <c r="CK85" s="301">
        <v>196</v>
      </c>
      <c r="CL85" s="301" t="s">
        <v>538</v>
      </c>
      <c r="CM85" s="301">
        <v>26780000</v>
      </c>
      <c r="CN85" s="303">
        <v>26780000</v>
      </c>
      <c r="CO85" s="301" t="s">
        <v>538</v>
      </c>
      <c r="CP85" s="301">
        <v>47</v>
      </c>
      <c r="CQ85" s="301">
        <v>47</v>
      </c>
      <c r="CR85" s="301" t="s">
        <v>538</v>
      </c>
      <c r="CS85" s="301">
        <v>26780000</v>
      </c>
      <c r="CT85" s="303">
        <v>26780000</v>
      </c>
      <c r="CU85" s="301" t="s">
        <v>545</v>
      </c>
      <c r="CV85" s="301" t="s">
        <v>538</v>
      </c>
      <c r="CW85" s="303">
        <v>4374067</v>
      </c>
      <c r="CX85" s="301" t="s">
        <v>546</v>
      </c>
      <c r="CY85" s="301">
        <v>2789</v>
      </c>
      <c r="CZ85" s="301">
        <v>2789</v>
      </c>
      <c r="DA85" s="301" t="s">
        <v>547</v>
      </c>
      <c r="DB85" s="303">
        <f>+Tabla2[[#This Row],[VALOR TOTAL ESTIMADO VIGENCIA ACTUAL]]-Tabla2[[#This Row],[Valor CDP BD]]</f>
        <v>0</v>
      </c>
      <c r="DC85" s="303">
        <f>+Tabla2[[#This Row],[Valor CDP BD]]-Tabla2[[#This Row],[Valor RP BD]]</f>
        <v>0</v>
      </c>
    </row>
    <row r="86" spans="1:107" ht="16.149999999999999" hidden="1" customHeight="1" x14ac:dyDescent="0.25">
      <c r="A86" s="301" t="s">
        <v>993</v>
      </c>
      <c r="B86" s="301" t="s">
        <v>994</v>
      </c>
      <c r="C86" s="301">
        <v>7710</v>
      </c>
      <c r="D86" s="301" t="s">
        <v>993</v>
      </c>
      <c r="E86" s="301">
        <v>852022</v>
      </c>
      <c r="F86" s="301">
        <v>7710</v>
      </c>
      <c r="G86" s="301">
        <v>16417</v>
      </c>
      <c r="H86" s="301">
        <v>2789</v>
      </c>
      <c r="I86" s="301" t="s">
        <v>985</v>
      </c>
      <c r="J86" s="301" t="s">
        <v>512</v>
      </c>
      <c r="K86" s="301" t="s">
        <v>513</v>
      </c>
      <c r="L86" s="301" t="s">
        <v>514</v>
      </c>
      <c r="M86" s="301" t="s">
        <v>515</v>
      </c>
      <c r="N86" s="301" t="s">
        <v>516</v>
      </c>
      <c r="O86" s="301" t="s">
        <v>517</v>
      </c>
      <c r="P86" s="301" t="s">
        <v>325</v>
      </c>
      <c r="Q86" s="301" t="s">
        <v>328</v>
      </c>
      <c r="R86" s="301" t="s">
        <v>986</v>
      </c>
      <c r="S86" s="301" t="s">
        <v>987</v>
      </c>
      <c r="T86" s="301" t="s">
        <v>520</v>
      </c>
      <c r="U86" s="301">
        <v>0</v>
      </c>
      <c r="V86" s="301" t="s">
        <v>995</v>
      </c>
      <c r="W86" s="301" t="s">
        <v>522</v>
      </c>
      <c r="X86" s="301" t="s">
        <v>523</v>
      </c>
      <c r="Y86" s="301">
        <v>0</v>
      </c>
      <c r="Z86" s="301" t="s">
        <v>524</v>
      </c>
      <c r="AA86" s="301" t="s">
        <v>525</v>
      </c>
      <c r="AB86" s="302">
        <v>1</v>
      </c>
      <c r="AC86" s="302">
        <v>1</v>
      </c>
      <c r="AD86" s="302">
        <v>9</v>
      </c>
      <c r="AE86" s="301">
        <v>1</v>
      </c>
      <c r="AF86" s="301">
        <v>10</v>
      </c>
      <c r="AG86" s="303">
        <v>24102000</v>
      </c>
      <c r="AH86" s="301">
        <v>0</v>
      </c>
      <c r="AI86" s="301">
        <v>0</v>
      </c>
      <c r="AJ86" s="301">
        <v>0</v>
      </c>
      <c r="AK86" s="301" t="s">
        <v>526</v>
      </c>
      <c r="AL86" s="301" t="s">
        <v>527</v>
      </c>
      <c r="AM86" s="301">
        <v>0</v>
      </c>
      <c r="AN86" s="301">
        <v>0</v>
      </c>
      <c r="AO86" s="301" t="s">
        <v>257</v>
      </c>
      <c r="AP86" s="301" t="s">
        <v>996</v>
      </c>
      <c r="AQ86" s="301">
        <v>20220992</v>
      </c>
      <c r="AR86" s="301">
        <v>1153</v>
      </c>
      <c r="AS86" s="301">
        <v>44582</v>
      </c>
      <c r="AT86" s="301">
        <v>24102000</v>
      </c>
      <c r="AU86" s="301">
        <v>786</v>
      </c>
      <c r="AV86" s="301">
        <v>44584</v>
      </c>
      <c r="AW86" s="301">
        <v>24102000</v>
      </c>
      <c r="AX86" s="301">
        <v>0</v>
      </c>
      <c r="AY86" s="301">
        <v>2678000</v>
      </c>
      <c r="AZ86" s="301" t="s">
        <v>529</v>
      </c>
      <c r="BA86" s="301" t="s">
        <v>530</v>
      </c>
      <c r="BB86" s="301" t="s">
        <v>531</v>
      </c>
      <c r="BC86" s="301">
        <v>3778917</v>
      </c>
      <c r="BD86" s="301" t="s">
        <v>532</v>
      </c>
      <c r="BE86" s="301" t="s">
        <v>533</v>
      </c>
      <c r="BF86" s="301" t="s">
        <v>534</v>
      </c>
      <c r="BG86" s="301" t="s">
        <v>534</v>
      </c>
      <c r="BH86" s="301" t="s">
        <v>534</v>
      </c>
      <c r="BI86" s="301" t="s">
        <v>535</v>
      </c>
      <c r="BJ86" s="301" t="s">
        <v>536</v>
      </c>
      <c r="BK86" s="301">
        <v>4954580000</v>
      </c>
      <c r="BL86" s="301" t="s">
        <v>537</v>
      </c>
      <c r="BM86" s="301">
        <v>16417</v>
      </c>
      <c r="BN86" s="301">
        <v>0</v>
      </c>
      <c r="BO86" s="301" t="s">
        <v>328</v>
      </c>
      <c r="BP86" s="301" t="s">
        <v>328</v>
      </c>
      <c r="BQ86" s="301" t="s">
        <v>538</v>
      </c>
      <c r="BR86" s="301">
        <v>20220992</v>
      </c>
      <c r="BS86" s="301" t="s">
        <v>997</v>
      </c>
      <c r="BT86" s="301" t="s">
        <v>538</v>
      </c>
      <c r="BU86" s="301" t="s">
        <v>998</v>
      </c>
      <c r="BV86" s="301" t="s">
        <v>998</v>
      </c>
      <c r="BW86" s="301" t="s">
        <v>538</v>
      </c>
      <c r="BX86" s="301" t="s">
        <v>999</v>
      </c>
      <c r="BY86" s="301" t="s">
        <v>999</v>
      </c>
      <c r="BZ86" s="301" t="s">
        <v>999</v>
      </c>
      <c r="CA86" s="301" t="s">
        <v>543</v>
      </c>
      <c r="CB86" s="301" t="s">
        <v>986</v>
      </c>
      <c r="CC86" s="301" t="s">
        <v>986</v>
      </c>
      <c r="CD86" s="301" t="s">
        <v>986</v>
      </c>
      <c r="CE86" s="301" t="s">
        <v>543</v>
      </c>
      <c r="CF86" s="301" t="s">
        <v>544</v>
      </c>
      <c r="CG86" s="301" t="s">
        <v>544</v>
      </c>
      <c r="CH86" s="301" t="s">
        <v>544</v>
      </c>
      <c r="CI86" s="301" t="s">
        <v>543</v>
      </c>
      <c r="CJ86" s="301">
        <v>1153</v>
      </c>
      <c r="CK86" s="301">
        <v>1153</v>
      </c>
      <c r="CL86" s="301" t="s">
        <v>538</v>
      </c>
      <c r="CM86" s="301">
        <v>24102000</v>
      </c>
      <c r="CN86" s="303">
        <v>24102000</v>
      </c>
      <c r="CO86" s="301" t="s">
        <v>538</v>
      </c>
      <c r="CP86" s="301">
        <v>786</v>
      </c>
      <c r="CQ86" s="301">
        <v>786</v>
      </c>
      <c r="CR86" s="301" t="s">
        <v>538</v>
      </c>
      <c r="CS86" s="301">
        <v>24102000</v>
      </c>
      <c r="CT86" s="303">
        <v>24102000</v>
      </c>
      <c r="CU86" s="301" t="s">
        <v>545</v>
      </c>
      <c r="CV86" s="301" t="s">
        <v>538</v>
      </c>
      <c r="CW86" s="303">
        <v>2678000</v>
      </c>
      <c r="CX86" s="301" t="s">
        <v>546</v>
      </c>
      <c r="CY86" s="301">
        <v>2789</v>
      </c>
      <c r="CZ86" s="301">
        <v>2789</v>
      </c>
      <c r="DA86" s="301" t="s">
        <v>547</v>
      </c>
      <c r="DB86" s="303">
        <f>+Tabla2[[#This Row],[VALOR TOTAL ESTIMADO VIGENCIA ACTUAL]]-Tabla2[[#This Row],[Valor CDP BD]]</f>
        <v>0</v>
      </c>
      <c r="DC86" s="303">
        <f>+Tabla2[[#This Row],[Valor CDP BD]]-Tabla2[[#This Row],[Valor RP BD]]</f>
        <v>0</v>
      </c>
    </row>
    <row r="87" spans="1:107" ht="16.149999999999999" hidden="1" customHeight="1" x14ac:dyDescent="0.25">
      <c r="A87" s="301" t="s">
        <v>1000</v>
      </c>
      <c r="B87" s="301" t="s">
        <v>1001</v>
      </c>
      <c r="C87" s="301">
        <v>7710</v>
      </c>
      <c r="D87" s="301" t="s">
        <v>1000</v>
      </c>
      <c r="E87" s="301">
        <v>862022</v>
      </c>
      <c r="F87" s="301">
        <v>7710</v>
      </c>
      <c r="G87" s="301">
        <v>16583</v>
      </c>
      <c r="H87" s="301">
        <v>2790</v>
      </c>
      <c r="I87" s="301" t="s">
        <v>1002</v>
      </c>
      <c r="J87" s="301" t="s">
        <v>512</v>
      </c>
      <c r="K87" s="301" t="s">
        <v>513</v>
      </c>
      <c r="L87" s="301" t="s">
        <v>514</v>
      </c>
      <c r="M87" s="301" t="s">
        <v>515</v>
      </c>
      <c r="N87" s="301" t="s">
        <v>516</v>
      </c>
      <c r="O87" s="301" t="s">
        <v>517</v>
      </c>
      <c r="P87" s="301" t="s">
        <v>325</v>
      </c>
      <c r="Q87" s="301" t="s">
        <v>328</v>
      </c>
      <c r="R87" s="301" t="s">
        <v>1003</v>
      </c>
      <c r="S87" s="301" t="s">
        <v>1004</v>
      </c>
      <c r="T87" s="301" t="s">
        <v>520</v>
      </c>
      <c r="U87" s="301">
        <v>0</v>
      </c>
      <c r="V87" s="301" t="s">
        <v>1005</v>
      </c>
      <c r="W87" s="301" t="s">
        <v>522</v>
      </c>
      <c r="X87" s="301" t="s">
        <v>523</v>
      </c>
      <c r="Y87" s="301">
        <v>0</v>
      </c>
      <c r="Z87" s="301" t="s">
        <v>524</v>
      </c>
      <c r="AA87" s="301" t="s">
        <v>525</v>
      </c>
      <c r="AB87" s="302">
        <v>1</v>
      </c>
      <c r="AC87" s="302">
        <v>1</v>
      </c>
      <c r="AD87" s="302">
        <v>10</v>
      </c>
      <c r="AE87" s="301">
        <v>1</v>
      </c>
      <c r="AF87" s="301">
        <v>11</v>
      </c>
      <c r="AG87" s="303">
        <v>35070000</v>
      </c>
      <c r="AH87" s="301">
        <v>0</v>
      </c>
      <c r="AI87" s="301">
        <v>0</v>
      </c>
      <c r="AJ87" s="301">
        <v>0</v>
      </c>
      <c r="AK87" s="301" t="s">
        <v>526</v>
      </c>
      <c r="AL87" s="301" t="s">
        <v>527</v>
      </c>
      <c r="AM87" s="301">
        <v>0</v>
      </c>
      <c r="AN87" s="301">
        <v>0</v>
      </c>
      <c r="AO87" s="301" t="s">
        <v>257</v>
      </c>
      <c r="AP87" s="301" t="s">
        <v>1006</v>
      </c>
      <c r="AQ87" s="301">
        <v>20220024</v>
      </c>
      <c r="AR87" s="301">
        <v>48</v>
      </c>
      <c r="AS87" s="301">
        <v>44565</v>
      </c>
      <c r="AT87" s="301">
        <v>35070000</v>
      </c>
      <c r="AU87" s="301">
        <v>101</v>
      </c>
      <c r="AV87" s="301">
        <v>44572</v>
      </c>
      <c r="AW87" s="301">
        <v>35070000</v>
      </c>
      <c r="AX87" s="301">
        <v>0</v>
      </c>
      <c r="AY87" s="301">
        <v>3507000</v>
      </c>
      <c r="AZ87" s="301" t="s">
        <v>529</v>
      </c>
      <c r="BA87" s="301" t="s">
        <v>530</v>
      </c>
      <c r="BB87" s="301" t="s">
        <v>531</v>
      </c>
      <c r="BC87" s="301">
        <v>3778917</v>
      </c>
      <c r="BD87" s="301" t="s">
        <v>532</v>
      </c>
      <c r="BE87" s="301" t="s">
        <v>533</v>
      </c>
      <c r="BF87" s="301" t="s">
        <v>534</v>
      </c>
      <c r="BG87" s="301" t="s">
        <v>534</v>
      </c>
      <c r="BH87" s="301" t="s">
        <v>534</v>
      </c>
      <c r="BI87" s="301" t="s">
        <v>535</v>
      </c>
      <c r="BJ87" s="301" t="s">
        <v>536</v>
      </c>
      <c r="BK87" s="301">
        <v>4954580000</v>
      </c>
      <c r="BL87" s="301" t="s">
        <v>537</v>
      </c>
      <c r="BM87" s="301">
        <v>16583</v>
      </c>
      <c r="BN87" s="301">
        <v>0</v>
      </c>
      <c r="BO87" s="301" t="s">
        <v>328</v>
      </c>
      <c r="BP87" s="301" t="s">
        <v>328</v>
      </c>
      <c r="BQ87" s="301" t="s">
        <v>538</v>
      </c>
      <c r="BR87" s="301">
        <v>20220024</v>
      </c>
      <c r="BS87" s="301" t="s">
        <v>1007</v>
      </c>
      <c r="BT87" s="301" t="s">
        <v>538</v>
      </c>
      <c r="BU87" s="301" t="s">
        <v>1008</v>
      </c>
      <c r="BV87" s="301" t="s">
        <v>1008</v>
      </c>
      <c r="BW87" s="301" t="s">
        <v>538</v>
      </c>
      <c r="BX87" s="301" t="s">
        <v>1009</v>
      </c>
      <c r="BY87" s="301" t="s">
        <v>1009</v>
      </c>
      <c r="BZ87" s="301" t="s">
        <v>1009</v>
      </c>
      <c r="CA87" s="301" t="s">
        <v>543</v>
      </c>
      <c r="CB87" s="301" t="s">
        <v>1003</v>
      </c>
      <c r="CC87" s="301" t="s">
        <v>1003</v>
      </c>
      <c r="CD87" s="301" t="s">
        <v>1003</v>
      </c>
      <c r="CE87" s="301" t="s">
        <v>543</v>
      </c>
      <c r="CF87" s="301" t="s">
        <v>544</v>
      </c>
      <c r="CG87" s="301" t="s">
        <v>544</v>
      </c>
      <c r="CH87" s="301" t="s">
        <v>544</v>
      </c>
      <c r="CI87" s="301" t="s">
        <v>543</v>
      </c>
      <c r="CJ87" s="301">
        <v>48</v>
      </c>
      <c r="CK87" s="301">
        <v>48</v>
      </c>
      <c r="CL87" s="301" t="s">
        <v>538</v>
      </c>
      <c r="CM87" s="301">
        <v>35070000</v>
      </c>
      <c r="CN87" s="303">
        <v>35070000</v>
      </c>
      <c r="CO87" s="301" t="s">
        <v>538</v>
      </c>
      <c r="CP87" s="301">
        <v>101</v>
      </c>
      <c r="CQ87" s="301">
        <v>101</v>
      </c>
      <c r="CR87" s="301" t="s">
        <v>538</v>
      </c>
      <c r="CS87" s="301">
        <v>35070000</v>
      </c>
      <c r="CT87" s="303">
        <v>35070000</v>
      </c>
      <c r="CU87" s="301" t="s">
        <v>545</v>
      </c>
      <c r="CV87" s="301" t="s">
        <v>538</v>
      </c>
      <c r="CW87" s="303">
        <v>5728100</v>
      </c>
      <c r="CX87" s="301" t="s">
        <v>546</v>
      </c>
      <c r="CY87" s="301">
        <v>2790</v>
      </c>
      <c r="CZ87" s="301">
        <v>2790</v>
      </c>
      <c r="DA87" s="301" t="s">
        <v>547</v>
      </c>
      <c r="DB87" s="303">
        <f>+Tabla2[[#This Row],[VALOR TOTAL ESTIMADO VIGENCIA ACTUAL]]-Tabla2[[#This Row],[Valor CDP BD]]</f>
        <v>0</v>
      </c>
      <c r="DC87" s="303">
        <f>+Tabla2[[#This Row],[Valor CDP BD]]-Tabla2[[#This Row],[Valor RP BD]]</f>
        <v>0</v>
      </c>
    </row>
    <row r="88" spans="1:107" ht="16.149999999999999" hidden="1" customHeight="1" x14ac:dyDescent="0.25">
      <c r="A88" s="301" t="s">
        <v>1010</v>
      </c>
      <c r="B88" s="301" t="s">
        <v>1011</v>
      </c>
      <c r="C88" s="301">
        <v>7710</v>
      </c>
      <c r="D88" s="301" t="s">
        <v>1010</v>
      </c>
      <c r="E88" s="301">
        <v>872022</v>
      </c>
      <c r="F88" s="301">
        <v>7710</v>
      </c>
      <c r="G88" s="301">
        <v>16670</v>
      </c>
      <c r="H88" s="301">
        <v>2783</v>
      </c>
      <c r="I88" s="301" t="s">
        <v>1012</v>
      </c>
      <c r="J88" s="301" t="s">
        <v>512</v>
      </c>
      <c r="K88" s="301" t="s">
        <v>513</v>
      </c>
      <c r="L88" s="301" t="s">
        <v>514</v>
      </c>
      <c r="M88" s="301" t="s">
        <v>515</v>
      </c>
      <c r="N88" s="301" t="s">
        <v>516</v>
      </c>
      <c r="O88" s="301" t="s">
        <v>517</v>
      </c>
      <c r="P88" s="301" t="s">
        <v>325</v>
      </c>
      <c r="Q88" s="301" t="s">
        <v>328</v>
      </c>
      <c r="R88" s="301" t="s">
        <v>1013</v>
      </c>
      <c r="S88" s="301" t="s">
        <v>1014</v>
      </c>
      <c r="T88" s="301" t="s">
        <v>520</v>
      </c>
      <c r="U88" s="301">
        <v>0</v>
      </c>
      <c r="V88" s="301" t="s">
        <v>1015</v>
      </c>
      <c r="W88" s="301" t="s">
        <v>522</v>
      </c>
      <c r="X88" s="301" t="s">
        <v>523</v>
      </c>
      <c r="Y88" s="301">
        <v>0</v>
      </c>
      <c r="Z88" s="301" t="s">
        <v>524</v>
      </c>
      <c r="AA88" s="301" t="s">
        <v>525</v>
      </c>
      <c r="AB88" s="302">
        <v>1</v>
      </c>
      <c r="AC88" s="302">
        <v>1</v>
      </c>
      <c r="AD88" s="302">
        <v>10</v>
      </c>
      <c r="AE88" s="301">
        <v>1</v>
      </c>
      <c r="AF88" s="301">
        <v>11</v>
      </c>
      <c r="AG88" s="303">
        <v>21830000</v>
      </c>
      <c r="AH88" s="301">
        <v>0</v>
      </c>
      <c r="AI88" s="301">
        <v>0</v>
      </c>
      <c r="AJ88" s="301">
        <v>0</v>
      </c>
      <c r="AK88" s="301" t="s">
        <v>526</v>
      </c>
      <c r="AL88" s="301" t="s">
        <v>527</v>
      </c>
      <c r="AM88" s="301">
        <v>0</v>
      </c>
      <c r="AN88" s="301">
        <v>0</v>
      </c>
      <c r="AO88" s="301" t="s">
        <v>257</v>
      </c>
      <c r="AP88" s="301" t="s">
        <v>1016</v>
      </c>
      <c r="AQ88" s="301">
        <v>20220412</v>
      </c>
      <c r="AR88" s="301">
        <v>276</v>
      </c>
      <c r="AS88" s="301">
        <v>44572</v>
      </c>
      <c r="AT88" s="301">
        <v>21830000</v>
      </c>
      <c r="AU88" s="301">
        <v>598</v>
      </c>
      <c r="AV88" s="301">
        <v>44582</v>
      </c>
      <c r="AW88" s="301">
        <v>21830000</v>
      </c>
      <c r="AX88" s="301">
        <v>0</v>
      </c>
      <c r="AY88" s="301">
        <v>2183000</v>
      </c>
      <c r="AZ88" s="301" t="s">
        <v>529</v>
      </c>
      <c r="BA88" s="301" t="s">
        <v>530</v>
      </c>
      <c r="BB88" s="301" t="s">
        <v>531</v>
      </c>
      <c r="BC88" s="301">
        <v>3778917</v>
      </c>
      <c r="BD88" s="301" t="s">
        <v>532</v>
      </c>
      <c r="BE88" s="301" t="s">
        <v>533</v>
      </c>
      <c r="BF88" s="301" t="s">
        <v>534</v>
      </c>
      <c r="BG88" s="301" t="s">
        <v>534</v>
      </c>
      <c r="BH88" s="301" t="s">
        <v>534</v>
      </c>
      <c r="BI88" s="301" t="s">
        <v>535</v>
      </c>
      <c r="BJ88" s="301" t="s">
        <v>536</v>
      </c>
      <c r="BK88" s="301">
        <v>4954580000</v>
      </c>
      <c r="BL88" s="301" t="s">
        <v>537</v>
      </c>
      <c r="BM88" s="301">
        <v>16670</v>
      </c>
      <c r="BN88" s="301">
        <v>0</v>
      </c>
      <c r="BO88" s="301" t="s">
        <v>328</v>
      </c>
      <c r="BP88" s="301" t="s">
        <v>328</v>
      </c>
      <c r="BQ88" s="301" t="s">
        <v>538</v>
      </c>
      <c r="BR88" s="301">
        <v>20220412</v>
      </c>
      <c r="BS88" s="301" t="s">
        <v>1017</v>
      </c>
      <c r="BT88" s="301" t="s">
        <v>538</v>
      </c>
      <c r="BU88" s="301" t="s">
        <v>1018</v>
      </c>
      <c r="BV88" s="301" t="s">
        <v>1018</v>
      </c>
      <c r="BW88" s="301" t="s">
        <v>538</v>
      </c>
      <c r="BX88" s="301" t="s">
        <v>1019</v>
      </c>
      <c r="BY88" s="301" t="s">
        <v>1019</v>
      </c>
      <c r="BZ88" s="301" t="s">
        <v>1020</v>
      </c>
      <c r="CA88" s="301" t="s">
        <v>542</v>
      </c>
      <c r="CB88" s="301" t="s">
        <v>1013</v>
      </c>
      <c r="CC88" s="301" t="s">
        <v>1013</v>
      </c>
      <c r="CD88" s="301" t="s">
        <v>1013</v>
      </c>
      <c r="CE88" s="301" t="s">
        <v>543</v>
      </c>
      <c r="CF88" s="301" t="s">
        <v>544</v>
      </c>
      <c r="CG88" s="301" t="s">
        <v>544</v>
      </c>
      <c r="CH88" s="301" t="s">
        <v>544</v>
      </c>
      <c r="CI88" s="301" t="s">
        <v>543</v>
      </c>
      <c r="CJ88" s="301">
        <v>276</v>
      </c>
      <c r="CK88" s="301">
        <v>276</v>
      </c>
      <c r="CL88" s="301" t="s">
        <v>538</v>
      </c>
      <c r="CM88" s="301">
        <v>21830000</v>
      </c>
      <c r="CN88" s="303">
        <v>21830000</v>
      </c>
      <c r="CO88" s="301" t="s">
        <v>538</v>
      </c>
      <c r="CP88" s="301">
        <v>598</v>
      </c>
      <c r="CQ88" s="301">
        <v>598</v>
      </c>
      <c r="CR88" s="301" t="s">
        <v>538</v>
      </c>
      <c r="CS88" s="301">
        <v>21830000</v>
      </c>
      <c r="CT88" s="303">
        <v>21830000</v>
      </c>
      <c r="CU88" s="301" t="s">
        <v>545</v>
      </c>
      <c r="CV88" s="301" t="s">
        <v>538</v>
      </c>
      <c r="CW88" s="303">
        <v>2692367</v>
      </c>
      <c r="CX88" s="301" t="s">
        <v>546</v>
      </c>
      <c r="CY88" s="301">
        <v>2783</v>
      </c>
      <c r="CZ88" s="301">
        <v>2783</v>
      </c>
      <c r="DA88" s="301" t="s">
        <v>547</v>
      </c>
      <c r="DB88" s="303">
        <f>+Tabla2[[#This Row],[VALOR TOTAL ESTIMADO VIGENCIA ACTUAL]]-Tabla2[[#This Row],[Valor CDP BD]]</f>
        <v>0</v>
      </c>
      <c r="DC88" s="303">
        <f>+Tabla2[[#This Row],[Valor CDP BD]]-Tabla2[[#This Row],[Valor RP BD]]</f>
        <v>0</v>
      </c>
    </row>
    <row r="89" spans="1:107" ht="16.149999999999999" hidden="1" customHeight="1" x14ac:dyDescent="0.25">
      <c r="A89" s="301" t="s">
        <v>1021</v>
      </c>
      <c r="B89" s="301" t="s">
        <v>1022</v>
      </c>
      <c r="C89" s="301">
        <v>7710</v>
      </c>
      <c r="D89" s="301" t="s">
        <v>1021</v>
      </c>
      <c r="E89" s="301">
        <v>882022</v>
      </c>
      <c r="F89" s="301">
        <v>7710</v>
      </c>
      <c r="G89" s="301">
        <v>16707</v>
      </c>
      <c r="H89" s="301">
        <v>2783</v>
      </c>
      <c r="I89" s="301" t="s">
        <v>1012</v>
      </c>
      <c r="J89" s="301" t="s">
        <v>512</v>
      </c>
      <c r="K89" s="301" t="s">
        <v>513</v>
      </c>
      <c r="L89" s="301" t="s">
        <v>514</v>
      </c>
      <c r="M89" s="301" t="s">
        <v>515</v>
      </c>
      <c r="N89" s="301" t="s">
        <v>516</v>
      </c>
      <c r="O89" s="301" t="s">
        <v>517</v>
      </c>
      <c r="P89" s="301" t="s">
        <v>325</v>
      </c>
      <c r="Q89" s="301" t="s">
        <v>328</v>
      </c>
      <c r="R89" s="301" t="s">
        <v>1013</v>
      </c>
      <c r="S89" s="301" t="s">
        <v>1014</v>
      </c>
      <c r="T89" s="301" t="s">
        <v>520</v>
      </c>
      <c r="U89" s="301">
        <v>0</v>
      </c>
      <c r="V89" s="301" t="s">
        <v>1015</v>
      </c>
      <c r="W89" s="301" t="s">
        <v>522</v>
      </c>
      <c r="X89" s="301" t="s">
        <v>523</v>
      </c>
      <c r="Y89" s="301">
        <v>0</v>
      </c>
      <c r="Z89" s="301" t="s">
        <v>524</v>
      </c>
      <c r="AA89" s="301" t="s">
        <v>525</v>
      </c>
      <c r="AB89" s="302">
        <v>1</v>
      </c>
      <c r="AC89" s="302">
        <v>1</v>
      </c>
      <c r="AD89" s="302">
        <v>10</v>
      </c>
      <c r="AE89" s="301">
        <v>1</v>
      </c>
      <c r="AF89" s="301">
        <v>11</v>
      </c>
      <c r="AG89" s="303">
        <v>21830000</v>
      </c>
      <c r="AH89" s="301">
        <v>0</v>
      </c>
      <c r="AI89" s="301">
        <v>0</v>
      </c>
      <c r="AJ89" s="301">
        <v>0</v>
      </c>
      <c r="AK89" s="301" t="s">
        <v>526</v>
      </c>
      <c r="AL89" s="301" t="s">
        <v>527</v>
      </c>
      <c r="AM89" s="301">
        <v>0</v>
      </c>
      <c r="AN89" s="301">
        <v>0</v>
      </c>
      <c r="AO89" s="301" t="s">
        <v>257</v>
      </c>
      <c r="AP89" s="301" t="s">
        <v>1023</v>
      </c>
      <c r="AQ89" s="301">
        <v>20220415</v>
      </c>
      <c r="AR89" s="301">
        <v>324</v>
      </c>
      <c r="AS89" s="301">
        <v>44573</v>
      </c>
      <c r="AT89" s="301">
        <v>21830000</v>
      </c>
      <c r="AU89" s="301">
        <v>557</v>
      </c>
      <c r="AV89" s="301">
        <v>44582</v>
      </c>
      <c r="AW89" s="301">
        <v>21830000</v>
      </c>
      <c r="AX89" s="301">
        <v>0</v>
      </c>
      <c r="AY89" s="301">
        <v>2183000</v>
      </c>
      <c r="AZ89" s="301" t="s">
        <v>529</v>
      </c>
      <c r="BA89" s="301" t="s">
        <v>530</v>
      </c>
      <c r="BB89" s="301" t="s">
        <v>531</v>
      </c>
      <c r="BC89" s="301">
        <v>3778917</v>
      </c>
      <c r="BD89" s="301" t="s">
        <v>532</v>
      </c>
      <c r="BE89" s="301" t="s">
        <v>533</v>
      </c>
      <c r="BF89" s="301" t="s">
        <v>534</v>
      </c>
      <c r="BG89" s="301" t="s">
        <v>534</v>
      </c>
      <c r="BH89" s="301" t="s">
        <v>534</v>
      </c>
      <c r="BI89" s="301" t="s">
        <v>535</v>
      </c>
      <c r="BJ89" s="301" t="s">
        <v>536</v>
      </c>
      <c r="BK89" s="301">
        <v>4954580000</v>
      </c>
      <c r="BL89" s="301" t="s">
        <v>537</v>
      </c>
      <c r="BM89" s="301">
        <v>16707</v>
      </c>
      <c r="BN89" s="301">
        <v>0</v>
      </c>
      <c r="BO89" s="301" t="s">
        <v>328</v>
      </c>
      <c r="BP89" s="301" t="s">
        <v>328</v>
      </c>
      <c r="BQ89" s="301" t="s">
        <v>538</v>
      </c>
      <c r="BR89" s="301">
        <v>20220415</v>
      </c>
      <c r="BS89" s="301" t="s">
        <v>1024</v>
      </c>
      <c r="BT89" s="301" t="s">
        <v>538</v>
      </c>
      <c r="BU89" s="301" t="s">
        <v>1025</v>
      </c>
      <c r="BV89" s="301" t="s">
        <v>1025</v>
      </c>
      <c r="BW89" s="301" t="s">
        <v>538</v>
      </c>
      <c r="BX89" s="301" t="s">
        <v>1019</v>
      </c>
      <c r="BY89" s="301" t="s">
        <v>1019</v>
      </c>
      <c r="BZ89" s="301" t="s">
        <v>1019</v>
      </c>
      <c r="CA89" s="301" t="s">
        <v>543</v>
      </c>
      <c r="CB89" s="301" t="s">
        <v>1013</v>
      </c>
      <c r="CC89" s="301" t="s">
        <v>1013</v>
      </c>
      <c r="CD89" s="301" t="s">
        <v>1013</v>
      </c>
      <c r="CE89" s="301" t="s">
        <v>543</v>
      </c>
      <c r="CF89" s="301" t="s">
        <v>544</v>
      </c>
      <c r="CG89" s="301" t="s">
        <v>544</v>
      </c>
      <c r="CH89" s="301" t="s">
        <v>544</v>
      </c>
      <c r="CI89" s="301" t="s">
        <v>543</v>
      </c>
      <c r="CJ89" s="301">
        <v>324</v>
      </c>
      <c r="CK89" s="301">
        <v>324</v>
      </c>
      <c r="CL89" s="301" t="s">
        <v>538</v>
      </c>
      <c r="CM89" s="301">
        <v>21830000</v>
      </c>
      <c r="CN89" s="303">
        <v>21830000</v>
      </c>
      <c r="CO89" s="301" t="s">
        <v>538</v>
      </c>
      <c r="CP89" s="301">
        <v>557</v>
      </c>
      <c r="CQ89" s="301">
        <v>557</v>
      </c>
      <c r="CR89" s="301" t="s">
        <v>538</v>
      </c>
      <c r="CS89" s="301">
        <v>21830000</v>
      </c>
      <c r="CT89" s="303">
        <v>21830000</v>
      </c>
      <c r="CU89" s="301" t="s">
        <v>545</v>
      </c>
      <c r="CV89" s="301" t="s">
        <v>538</v>
      </c>
      <c r="CW89" s="303">
        <v>2183000</v>
      </c>
      <c r="CX89" s="301" t="s">
        <v>546</v>
      </c>
      <c r="CY89" s="301">
        <v>2783</v>
      </c>
      <c r="CZ89" s="301">
        <v>2783</v>
      </c>
      <c r="DA89" s="301" t="s">
        <v>547</v>
      </c>
      <c r="DB89" s="303">
        <f>+Tabla2[[#This Row],[VALOR TOTAL ESTIMADO VIGENCIA ACTUAL]]-Tabla2[[#This Row],[Valor CDP BD]]</f>
        <v>0</v>
      </c>
      <c r="DC89" s="303">
        <f>+Tabla2[[#This Row],[Valor CDP BD]]-Tabla2[[#This Row],[Valor RP BD]]</f>
        <v>0</v>
      </c>
    </row>
    <row r="90" spans="1:107" ht="16.149999999999999" hidden="1" customHeight="1" x14ac:dyDescent="0.25">
      <c r="A90" s="301" t="s">
        <v>1026</v>
      </c>
      <c r="B90" s="301" t="s">
        <v>1027</v>
      </c>
      <c r="C90" s="301">
        <v>7710</v>
      </c>
      <c r="D90" s="301" t="s">
        <v>1026</v>
      </c>
      <c r="E90" s="301">
        <v>892022</v>
      </c>
      <c r="F90" s="301">
        <v>7710</v>
      </c>
      <c r="G90" s="301">
        <v>16734</v>
      </c>
      <c r="H90" s="301">
        <v>2783</v>
      </c>
      <c r="I90" s="301" t="s">
        <v>1012</v>
      </c>
      <c r="J90" s="301" t="s">
        <v>512</v>
      </c>
      <c r="K90" s="301" t="s">
        <v>513</v>
      </c>
      <c r="L90" s="301" t="s">
        <v>514</v>
      </c>
      <c r="M90" s="301" t="s">
        <v>515</v>
      </c>
      <c r="N90" s="301" t="s">
        <v>516</v>
      </c>
      <c r="O90" s="301" t="s">
        <v>517</v>
      </c>
      <c r="P90" s="301" t="s">
        <v>325</v>
      </c>
      <c r="Q90" s="301" t="s">
        <v>328</v>
      </c>
      <c r="R90" s="301" t="s">
        <v>1013</v>
      </c>
      <c r="S90" s="301" t="s">
        <v>1014</v>
      </c>
      <c r="T90" s="301" t="s">
        <v>520</v>
      </c>
      <c r="U90" s="301">
        <v>0</v>
      </c>
      <c r="V90" s="301" t="s">
        <v>1015</v>
      </c>
      <c r="W90" s="301" t="s">
        <v>522</v>
      </c>
      <c r="X90" s="301" t="s">
        <v>523</v>
      </c>
      <c r="Y90" s="301">
        <v>0</v>
      </c>
      <c r="Z90" s="301" t="s">
        <v>524</v>
      </c>
      <c r="AA90" s="301" t="s">
        <v>525</v>
      </c>
      <c r="AB90" s="302">
        <v>1</v>
      </c>
      <c r="AC90" s="302">
        <v>1</v>
      </c>
      <c r="AD90" s="302">
        <v>10</v>
      </c>
      <c r="AE90" s="301">
        <v>1</v>
      </c>
      <c r="AF90" s="301">
        <v>11</v>
      </c>
      <c r="AG90" s="303">
        <v>21830000</v>
      </c>
      <c r="AH90" s="301">
        <v>0</v>
      </c>
      <c r="AI90" s="301">
        <v>0</v>
      </c>
      <c r="AJ90" s="301">
        <v>0</v>
      </c>
      <c r="AK90" s="301" t="s">
        <v>526</v>
      </c>
      <c r="AL90" s="301" t="s">
        <v>527</v>
      </c>
      <c r="AM90" s="301">
        <v>0</v>
      </c>
      <c r="AN90" s="301">
        <v>0</v>
      </c>
      <c r="AO90" s="301" t="s">
        <v>257</v>
      </c>
      <c r="AP90" s="301" t="s">
        <v>1028</v>
      </c>
      <c r="AQ90" s="301">
        <v>20220842</v>
      </c>
      <c r="AR90" s="301">
        <v>935</v>
      </c>
      <c r="AS90" s="301">
        <v>44580</v>
      </c>
      <c r="AT90" s="301">
        <v>21830000</v>
      </c>
      <c r="AU90" s="301">
        <v>913</v>
      </c>
      <c r="AV90" s="301">
        <v>44587</v>
      </c>
      <c r="AW90" s="301">
        <v>21830000</v>
      </c>
      <c r="AX90" s="301">
        <v>0</v>
      </c>
      <c r="AY90" s="301">
        <v>2183000</v>
      </c>
      <c r="AZ90" s="301" t="s">
        <v>529</v>
      </c>
      <c r="BA90" s="301" t="s">
        <v>530</v>
      </c>
      <c r="BB90" s="301" t="s">
        <v>531</v>
      </c>
      <c r="BC90" s="301">
        <v>3778917</v>
      </c>
      <c r="BD90" s="301" t="s">
        <v>532</v>
      </c>
      <c r="BE90" s="301" t="s">
        <v>533</v>
      </c>
      <c r="BF90" s="301" t="s">
        <v>534</v>
      </c>
      <c r="BG90" s="301" t="s">
        <v>534</v>
      </c>
      <c r="BH90" s="301" t="s">
        <v>534</v>
      </c>
      <c r="BI90" s="301" t="s">
        <v>535</v>
      </c>
      <c r="BJ90" s="301" t="s">
        <v>536</v>
      </c>
      <c r="BK90" s="301">
        <v>4954580000</v>
      </c>
      <c r="BL90" s="301" t="s">
        <v>537</v>
      </c>
      <c r="BM90" s="301">
        <v>16734</v>
      </c>
      <c r="BN90" s="301">
        <v>0</v>
      </c>
      <c r="BO90" s="301" t="s">
        <v>328</v>
      </c>
      <c r="BP90" s="301" t="s">
        <v>328</v>
      </c>
      <c r="BQ90" s="301" t="s">
        <v>538</v>
      </c>
      <c r="BR90" s="301">
        <v>20220842</v>
      </c>
      <c r="BS90" s="301" t="s">
        <v>1029</v>
      </c>
      <c r="BT90" s="301" t="s">
        <v>538</v>
      </c>
      <c r="BU90" s="301" t="s">
        <v>1028</v>
      </c>
      <c r="BV90" s="301" t="s">
        <v>1028</v>
      </c>
      <c r="BW90" s="301" t="s">
        <v>538</v>
      </c>
      <c r="BX90" s="301" t="s">
        <v>1019</v>
      </c>
      <c r="BY90" s="301" t="s">
        <v>1019</v>
      </c>
      <c r="BZ90" s="301" t="s">
        <v>1019</v>
      </c>
      <c r="CA90" s="301" t="s">
        <v>543</v>
      </c>
      <c r="CB90" s="301" t="s">
        <v>1013</v>
      </c>
      <c r="CC90" s="301" t="s">
        <v>1013</v>
      </c>
      <c r="CD90" s="301" t="s">
        <v>1013</v>
      </c>
      <c r="CE90" s="301" t="s">
        <v>543</v>
      </c>
      <c r="CF90" s="301" t="s">
        <v>544</v>
      </c>
      <c r="CG90" s="301" t="s">
        <v>544</v>
      </c>
      <c r="CH90" s="301" t="s">
        <v>544</v>
      </c>
      <c r="CI90" s="301" t="s">
        <v>543</v>
      </c>
      <c r="CJ90" s="301">
        <v>935</v>
      </c>
      <c r="CK90" s="301">
        <v>935</v>
      </c>
      <c r="CL90" s="301" t="s">
        <v>538</v>
      </c>
      <c r="CM90" s="301">
        <v>21830000</v>
      </c>
      <c r="CN90" s="303">
        <v>21830000</v>
      </c>
      <c r="CO90" s="301" t="s">
        <v>538</v>
      </c>
      <c r="CP90" s="301">
        <v>913</v>
      </c>
      <c r="CQ90" s="301">
        <v>913</v>
      </c>
      <c r="CR90" s="301" t="s">
        <v>538</v>
      </c>
      <c r="CS90" s="301">
        <v>21830000</v>
      </c>
      <c r="CT90" s="303">
        <v>21830000</v>
      </c>
      <c r="CU90" s="301" t="s">
        <v>545</v>
      </c>
      <c r="CV90" s="301" t="s">
        <v>538</v>
      </c>
      <c r="CW90" s="303">
        <v>2183000</v>
      </c>
      <c r="CX90" s="301" t="s">
        <v>546</v>
      </c>
      <c r="CY90" s="301">
        <v>2783</v>
      </c>
      <c r="CZ90" s="301">
        <v>2783</v>
      </c>
      <c r="DA90" s="301" t="s">
        <v>547</v>
      </c>
      <c r="DB90" s="303">
        <f>+Tabla2[[#This Row],[VALOR TOTAL ESTIMADO VIGENCIA ACTUAL]]-Tabla2[[#This Row],[Valor CDP BD]]</f>
        <v>0</v>
      </c>
      <c r="DC90" s="303">
        <f>+Tabla2[[#This Row],[Valor CDP BD]]-Tabla2[[#This Row],[Valor RP BD]]</f>
        <v>0</v>
      </c>
    </row>
    <row r="91" spans="1:107" ht="16.149999999999999" hidden="1" customHeight="1" x14ac:dyDescent="0.25">
      <c r="A91" s="301" t="s">
        <v>1030</v>
      </c>
      <c r="B91" s="301" t="s">
        <v>1031</v>
      </c>
      <c r="C91" s="301">
        <v>7710</v>
      </c>
      <c r="D91" s="301" t="s">
        <v>1030</v>
      </c>
      <c r="E91" s="301">
        <v>902022</v>
      </c>
      <c r="F91" s="301">
        <v>7710</v>
      </c>
      <c r="G91" s="301">
        <v>16753</v>
      </c>
      <c r="H91" s="301">
        <v>2783</v>
      </c>
      <c r="I91" s="301" t="s">
        <v>1012</v>
      </c>
      <c r="J91" s="301" t="s">
        <v>512</v>
      </c>
      <c r="K91" s="301" t="s">
        <v>513</v>
      </c>
      <c r="L91" s="301" t="s">
        <v>514</v>
      </c>
      <c r="M91" s="301" t="s">
        <v>515</v>
      </c>
      <c r="N91" s="301" t="s">
        <v>516</v>
      </c>
      <c r="O91" s="301" t="s">
        <v>517</v>
      </c>
      <c r="P91" s="301" t="s">
        <v>325</v>
      </c>
      <c r="Q91" s="301" t="s">
        <v>328</v>
      </c>
      <c r="R91" s="301" t="s">
        <v>1013</v>
      </c>
      <c r="S91" s="301" t="s">
        <v>1014</v>
      </c>
      <c r="T91" s="301" t="s">
        <v>520</v>
      </c>
      <c r="U91" s="301">
        <v>0</v>
      </c>
      <c r="V91" s="301" t="s">
        <v>1015</v>
      </c>
      <c r="W91" s="301" t="s">
        <v>522</v>
      </c>
      <c r="X91" s="301" t="s">
        <v>523</v>
      </c>
      <c r="Y91" s="301">
        <v>0</v>
      </c>
      <c r="Z91" s="301" t="s">
        <v>524</v>
      </c>
      <c r="AA91" s="301" t="s">
        <v>525</v>
      </c>
      <c r="AB91" s="302">
        <v>1</v>
      </c>
      <c r="AC91" s="302">
        <v>1</v>
      </c>
      <c r="AD91" s="302">
        <v>10</v>
      </c>
      <c r="AE91" s="301">
        <v>1</v>
      </c>
      <c r="AF91" s="301">
        <v>11</v>
      </c>
      <c r="AG91" s="303">
        <v>21830000</v>
      </c>
      <c r="AH91" s="301">
        <v>0</v>
      </c>
      <c r="AI91" s="301">
        <v>0</v>
      </c>
      <c r="AJ91" s="301">
        <v>0</v>
      </c>
      <c r="AK91" s="301" t="s">
        <v>526</v>
      </c>
      <c r="AL91" s="301" t="s">
        <v>527</v>
      </c>
      <c r="AM91" s="301">
        <v>0</v>
      </c>
      <c r="AN91" s="301">
        <v>0</v>
      </c>
      <c r="AO91" s="301" t="s">
        <v>257</v>
      </c>
      <c r="AP91" s="301" t="s">
        <v>1032</v>
      </c>
      <c r="AQ91" s="301">
        <v>20220556</v>
      </c>
      <c r="AR91" s="301">
        <v>670</v>
      </c>
      <c r="AS91" s="301">
        <v>44578</v>
      </c>
      <c r="AT91" s="301">
        <v>21830000</v>
      </c>
      <c r="AU91" s="301">
        <v>689</v>
      </c>
      <c r="AV91" s="301">
        <v>44583</v>
      </c>
      <c r="AW91" s="301">
        <v>21830000</v>
      </c>
      <c r="AX91" s="301">
        <v>0</v>
      </c>
      <c r="AY91" s="301">
        <v>2183000</v>
      </c>
      <c r="AZ91" s="301" t="s">
        <v>529</v>
      </c>
      <c r="BA91" s="301" t="s">
        <v>530</v>
      </c>
      <c r="BB91" s="301" t="s">
        <v>531</v>
      </c>
      <c r="BC91" s="301">
        <v>3778917</v>
      </c>
      <c r="BD91" s="301" t="s">
        <v>532</v>
      </c>
      <c r="BE91" s="301" t="s">
        <v>533</v>
      </c>
      <c r="BF91" s="301" t="s">
        <v>534</v>
      </c>
      <c r="BG91" s="301" t="s">
        <v>534</v>
      </c>
      <c r="BH91" s="301" t="s">
        <v>534</v>
      </c>
      <c r="BI91" s="301" t="s">
        <v>535</v>
      </c>
      <c r="BJ91" s="301" t="s">
        <v>536</v>
      </c>
      <c r="BK91" s="301">
        <v>4954580000</v>
      </c>
      <c r="BL91" s="301" t="s">
        <v>537</v>
      </c>
      <c r="BM91" s="301">
        <v>16753</v>
      </c>
      <c r="BN91" s="301">
        <v>0</v>
      </c>
      <c r="BO91" s="301" t="s">
        <v>328</v>
      </c>
      <c r="BP91" s="301" t="s">
        <v>328</v>
      </c>
      <c r="BQ91" s="301" t="s">
        <v>538</v>
      </c>
      <c r="BR91" s="301">
        <v>20220556</v>
      </c>
      <c r="BS91" s="301" t="s">
        <v>1033</v>
      </c>
      <c r="BT91" s="301" t="s">
        <v>538</v>
      </c>
      <c r="BU91" s="301" t="s">
        <v>1032</v>
      </c>
      <c r="BV91" s="301" t="s">
        <v>1032</v>
      </c>
      <c r="BW91" s="301" t="s">
        <v>538</v>
      </c>
      <c r="BX91" s="301" t="s">
        <v>1019</v>
      </c>
      <c r="BY91" s="301" t="s">
        <v>1019</v>
      </c>
      <c r="BZ91" s="301" t="s">
        <v>1019</v>
      </c>
      <c r="CA91" s="301" t="s">
        <v>543</v>
      </c>
      <c r="CB91" s="301" t="s">
        <v>1013</v>
      </c>
      <c r="CC91" s="301" t="s">
        <v>1013</v>
      </c>
      <c r="CD91" s="301" t="s">
        <v>1013</v>
      </c>
      <c r="CE91" s="301" t="s">
        <v>543</v>
      </c>
      <c r="CF91" s="301" t="s">
        <v>544</v>
      </c>
      <c r="CG91" s="301" t="s">
        <v>544</v>
      </c>
      <c r="CH91" s="301" t="s">
        <v>544</v>
      </c>
      <c r="CI91" s="301" t="s">
        <v>543</v>
      </c>
      <c r="CJ91" s="301">
        <v>670</v>
      </c>
      <c r="CK91" s="301">
        <v>670</v>
      </c>
      <c r="CL91" s="301" t="s">
        <v>538</v>
      </c>
      <c r="CM91" s="301">
        <v>21830000</v>
      </c>
      <c r="CN91" s="303">
        <v>21830000</v>
      </c>
      <c r="CO91" s="301" t="s">
        <v>538</v>
      </c>
      <c r="CP91" s="301">
        <v>689</v>
      </c>
      <c r="CQ91" s="301">
        <v>689</v>
      </c>
      <c r="CR91" s="301" t="s">
        <v>538</v>
      </c>
      <c r="CS91" s="301">
        <v>21830000</v>
      </c>
      <c r="CT91" s="303">
        <v>21830000</v>
      </c>
      <c r="CU91" s="301" t="s">
        <v>545</v>
      </c>
      <c r="CV91" s="301" t="s">
        <v>538</v>
      </c>
      <c r="CW91" s="303">
        <v>2619600</v>
      </c>
      <c r="CX91" s="301" t="s">
        <v>546</v>
      </c>
      <c r="CY91" s="301">
        <v>2783</v>
      </c>
      <c r="CZ91" s="301">
        <v>2783</v>
      </c>
      <c r="DA91" s="301" t="s">
        <v>547</v>
      </c>
      <c r="DB91" s="303">
        <f>+Tabla2[[#This Row],[VALOR TOTAL ESTIMADO VIGENCIA ACTUAL]]-Tabla2[[#This Row],[Valor CDP BD]]</f>
        <v>0</v>
      </c>
      <c r="DC91" s="303">
        <f>+Tabla2[[#This Row],[Valor CDP BD]]-Tabla2[[#This Row],[Valor RP BD]]</f>
        <v>0</v>
      </c>
    </row>
    <row r="92" spans="1:107" ht="16.149999999999999" hidden="1" customHeight="1" x14ac:dyDescent="0.25">
      <c r="A92" s="301" t="s">
        <v>1034</v>
      </c>
      <c r="B92" s="301" t="s">
        <v>1035</v>
      </c>
      <c r="C92" s="301">
        <v>7710</v>
      </c>
      <c r="D92" s="301" t="s">
        <v>1034</v>
      </c>
      <c r="E92" s="301">
        <v>912022</v>
      </c>
      <c r="F92" s="301">
        <v>7710</v>
      </c>
      <c r="G92" s="301">
        <v>16789</v>
      </c>
      <c r="H92" s="301">
        <v>2783</v>
      </c>
      <c r="I92" s="301" t="s">
        <v>1012</v>
      </c>
      <c r="J92" s="301" t="s">
        <v>512</v>
      </c>
      <c r="K92" s="301" t="s">
        <v>513</v>
      </c>
      <c r="L92" s="301" t="s">
        <v>514</v>
      </c>
      <c r="M92" s="301" t="s">
        <v>515</v>
      </c>
      <c r="N92" s="301" t="s">
        <v>516</v>
      </c>
      <c r="O92" s="301" t="s">
        <v>517</v>
      </c>
      <c r="P92" s="301" t="s">
        <v>325</v>
      </c>
      <c r="Q92" s="301" t="s">
        <v>328</v>
      </c>
      <c r="R92" s="301" t="s">
        <v>1013</v>
      </c>
      <c r="S92" s="301" t="s">
        <v>1014</v>
      </c>
      <c r="T92" s="301" t="s">
        <v>520</v>
      </c>
      <c r="U92" s="301">
        <v>0</v>
      </c>
      <c r="V92" s="301" t="s">
        <v>1015</v>
      </c>
      <c r="W92" s="301" t="s">
        <v>522</v>
      </c>
      <c r="X92" s="301" t="s">
        <v>523</v>
      </c>
      <c r="Y92" s="301">
        <v>0</v>
      </c>
      <c r="Z92" s="301" t="s">
        <v>524</v>
      </c>
      <c r="AA92" s="301" t="s">
        <v>525</v>
      </c>
      <c r="AB92" s="302">
        <v>1</v>
      </c>
      <c r="AC92" s="302">
        <v>1</v>
      </c>
      <c r="AD92" s="302">
        <v>9</v>
      </c>
      <c r="AE92" s="301">
        <v>1</v>
      </c>
      <c r="AF92" s="301">
        <v>10</v>
      </c>
      <c r="AG92" s="303">
        <v>19647000</v>
      </c>
      <c r="AH92" s="301">
        <v>0</v>
      </c>
      <c r="AI92" s="301">
        <v>0</v>
      </c>
      <c r="AJ92" s="301">
        <v>0</v>
      </c>
      <c r="AK92" s="301" t="s">
        <v>526</v>
      </c>
      <c r="AL92" s="301" t="s">
        <v>527</v>
      </c>
      <c r="AM92" s="301">
        <v>0</v>
      </c>
      <c r="AN92" s="301">
        <v>0</v>
      </c>
      <c r="AO92" s="301" t="s">
        <v>257</v>
      </c>
      <c r="AP92" s="301" t="s">
        <v>1036</v>
      </c>
      <c r="AQ92" s="301">
        <v>20220491</v>
      </c>
      <c r="AR92" s="301">
        <v>540</v>
      </c>
      <c r="AS92" s="301">
        <v>44578</v>
      </c>
      <c r="AT92" s="301">
        <v>19647000</v>
      </c>
      <c r="AU92" s="301">
        <v>793</v>
      </c>
      <c r="AV92" s="301">
        <v>44584</v>
      </c>
      <c r="AW92" s="301">
        <v>19647000</v>
      </c>
      <c r="AX92" s="301">
        <v>0</v>
      </c>
      <c r="AY92" s="301">
        <v>2183000</v>
      </c>
      <c r="AZ92" s="301" t="s">
        <v>529</v>
      </c>
      <c r="BA92" s="301" t="s">
        <v>530</v>
      </c>
      <c r="BB92" s="301" t="s">
        <v>531</v>
      </c>
      <c r="BC92" s="301">
        <v>3778917</v>
      </c>
      <c r="BD92" s="301" t="s">
        <v>532</v>
      </c>
      <c r="BE92" s="301" t="s">
        <v>533</v>
      </c>
      <c r="BF92" s="301" t="s">
        <v>534</v>
      </c>
      <c r="BG92" s="301" t="s">
        <v>534</v>
      </c>
      <c r="BH92" s="301" t="s">
        <v>534</v>
      </c>
      <c r="BI92" s="301" t="s">
        <v>535</v>
      </c>
      <c r="BJ92" s="301" t="s">
        <v>536</v>
      </c>
      <c r="BK92" s="301">
        <v>4954580000</v>
      </c>
      <c r="BL92" s="301" t="s">
        <v>537</v>
      </c>
      <c r="BM92" s="301">
        <v>16789</v>
      </c>
      <c r="BN92" s="301">
        <v>0</v>
      </c>
      <c r="BO92" s="301" t="s">
        <v>328</v>
      </c>
      <c r="BP92" s="301" t="s">
        <v>328</v>
      </c>
      <c r="BQ92" s="301" t="s">
        <v>538</v>
      </c>
      <c r="BR92" s="301">
        <v>20220491</v>
      </c>
      <c r="BS92" s="301" t="s">
        <v>1037</v>
      </c>
      <c r="BT92" s="301" t="s">
        <v>538</v>
      </c>
      <c r="BU92" s="301" t="s">
        <v>1038</v>
      </c>
      <c r="BV92" s="301" t="s">
        <v>1038</v>
      </c>
      <c r="BW92" s="301" t="s">
        <v>538</v>
      </c>
      <c r="BX92" s="301" t="s">
        <v>1019</v>
      </c>
      <c r="BY92" s="301" t="s">
        <v>1019</v>
      </c>
      <c r="BZ92" s="301" t="s">
        <v>1019</v>
      </c>
      <c r="CA92" s="301" t="s">
        <v>543</v>
      </c>
      <c r="CB92" s="301" t="s">
        <v>1013</v>
      </c>
      <c r="CC92" s="301" t="s">
        <v>1013</v>
      </c>
      <c r="CD92" s="301" t="s">
        <v>1013</v>
      </c>
      <c r="CE92" s="301" t="s">
        <v>543</v>
      </c>
      <c r="CF92" s="301" t="s">
        <v>544</v>
      </c>
      <c r="CG92" s="301" t="s">
        <v>544</v>
      </c>
      <c r="CH92" s="301" t="s">
        <v>544</v>
      </c>
      <c r="CI92" s="301" t="s">
        <v>543</v>
      </c>
      <c r="CJ92" s="301">
        <v>540</v>
      </c>
      <c r="CK92" s="301">
        <v>540</v>
      </c>
      <c r="CL92" s="301" t="s">
        <v>538</v>
      </c>
      <c r="CM92" s="301">
        <v>19647000</v>
      </c>
      <c r="CN92" s="303">
        <v>19647000</v>
      </c>
      <c r="CO92" s="301" t="s">
        <v>538</v>
      </c>
      <c r="CP92" s="301">
        <v>793</v>
      </c>
      <c r="CQ92" s="301">
        <v>793</v>
      </c>
      <c r="CR92" s="301" t="s">
        <v>538</v>
      </c>
      <c r="CS92" s="301">
        <v>19647000</v>
      </c>
      <c r="CT92" s="303">
        <v>19647000</v>
      </c>
      <c r="CU92" s="301" t="s">
        <v>545</v>
      </c>
      <c r="CV92" s="301" t="s">
        <v>538</v>
      </c>
      <c r="CW92" s="303">
        <v>0</v>
      </c>
      <c r="CX92" s="301" t="s">
        <v>546</v>
      </c>
      <c r="CY92" s="301">
        <v>2783</v>
      </c>
      <c r="CZ92" s="301">
        <v>2783</v>
      </c>
      <c r="DA92" s="301" t="s">
        <v>547</v>
      </c>
      <c r="DB92" s="303">
        <f>+Tabla2[[#This Row],[VALOR TOTAL ESTIMADO VIGENCIA ACTUAL]]-Tabla2[[#This Row],[Valor CDP BD]]</f>
        <v>0</v>
      </c>
      <c r="DC92" s="303">
        <f>+Tabla2[[#This Row],[Valor CDP BD]]-Tabla2[[#This Row],[Valor RP BD]]</f>
        <v>0</v>
      </c>
    </row>
    <row r="93" spans="1:107" ht="16.149999999999999" hidden="1" customHeight="1" x14ac:dyDescent="0.25">
      <c r="A93" s="301" t="s">
        <v>1039</v>
      </c>
      <c r="B93" s="301" t="s">
        <v>1040</v>
      </c>
      <c r="C93" s="301">
        <v>7710</v>
      </c>
      <c r="D93" s="301" t="s">
        <v>1039</v>
      </c>
      <c r="E93" s="301">
        <v>922022</v>
      </c>
      <c r="F93" s="301">
        <v>7710</v>
      </c>
      <c r="G93" s="301">
        <v>16842</v>
      </c>
      <c r="H93" s="301">
        <v>2783</v>
      </c>
      <c r="I93" s="301" t="s">
        <v>1012</v>
      </c>
      <c r="J93" s="301" t="s">
        <v>512</v>
      </c>
      <c r="K93" s="301" t="s">
        <v>513</v>
      </c>
      <c r="L93" s="301" t="s">
        <v>514</v>
      </c>
      <c r="M93" s="301" t="s">
        <v>515</v>
      </c>
      <c r="N93" s="301" t="s">
        <v>516</v>
      </c>
      <c r="O93" s="301" t="s">
        <v>517</v>
      </c>
      <c r="P93" s="301" t="s">
        <v>325</v>
      </c>
      <c r="Q93" s="301" t="s">
        <v>328</v>
      </c>
      <c r="R93" s="301" t="s">
        <v>1013</v>
      </c>
      <c r="S93" s="301" t="s">
        <v>1014</v>
      </c>
      <c r="T93" s="301" t="s">
        <v>520</v>
      </c>
      <c r="U93" s="301">
        <v>0</v>
      </c>
      <c r="V93" s="301" t="s">
        <v>1015</v>
      </c>
      <c r="W93" s="301" t="s">
        <v>522</v>
      </c>
      <c r="X93" s="301" t="s">
        <v>523</v>
      </c>
      <c r="Y93" s="301">
        <v>0</v>
      </c>
      <c r="Z93" s="301" t="s">
        <v>524</v>
      </c>
      <c r="AA93" s="301" t="s">
        <v>525</v>
      </c>
      <c r="AB93" s="302">
        <v>1</v>
      </c>
      <c r="AC93" s="302">
        <v>1</v>
      </c>
      <c r="AD93" s="302">
        <v>9</v>
      </c>
      <c r="AE93" s="301">
        <v>1</v>
      </c>
      <c r="AF93" s="301">
        <v>10</v>
      </c>
      <c r="AG93" s="303">
        <v>19647000</v>
      </c>
      <c r="AH93" s="301">
        <v>0</v>
      </c>
      <c r="AI93" s="301">
        <v>0</v>
      </c>
      <c r="AJ93" s="301">
        <v>0</v>
      </c>
      <c r="AK93" s="301" t="s">
        <v>526</v>
      </c>
      <c r="AL93" s="301" t="s">
        <v>527</v>
      </c>
      <c r="AM93" s="301">
        <v>0</v>
      </c>
      <c r="AN93" s="301">
        <v>0</v>
      </c>
      <c r="AO93" s="301" t="s">
        <v>257</v>
      </c>
      <c r="AP93" s="301" t="s">
        <v>1041</v>
      </c>
      <c r="AQ93" s="301">
        <v>20220779</v>
      </c>
      <c r="AR93" s="301">
        <v>754</v>
      </c>
      <c r="AS93" s="301">
        <v>44579</v>
      </c>
      <c r="AT93" s="301">
        <v>19647000</v>
      </c>
      <c r="AU93" s="301">
        <v>712</v>
      </c>
      <c r="AV93" s="301">
        <v>44584</v>
      </c>
      <c r="AW93" s="301">
        <v>19647000</v>
      </c>
      <c r="AX93" s="301">
        <v>0</v>
      </c>
      <c r="AY93" s="301">
        <v>2183000</v>
      </c>
      <c r="AZ93" s="301" t="s">
        <v>529</v>
      </c>
      <c r="BA93" s="301" t="s">
        <v>530</v>
      </c>
      <c r="BB93" s="301" t="s">
        <v>531</v>
      </c>
      <c r="BC93" s="301">
        <v>3778917</v>
      </c>
      <c r="BD93" s="301" t="s">
        <v>532</v>
      </c>
      <c r="BE93" s="301" t="s">
        <v>533</v>
      </c>
      <c r="BF93" s="301" t="s">
        <v>534</v>
      </c>
      <c r="BG93" s="301" t="s">
        <v>534</v>
      </c>
      <c r="BH93" s="301" t="s">
        <v>534</v>
      </c>
      <c r="BI93" s="301" t="s">
        <v>535</v>
      </c>
      <c r="BJ93" s="301" t="s">
        <v>536</v>
      </c>
      <c r="BK93" s="301">
        <v>4954580000</v>
      </c>
      <c r="BL93" s="301" t="s">
        <v>537</v>
      </c>
      <c r="BM93" s="301">
        <v>16842</v>
      </c>
      <c r="BN93" s="301">
        <v>0</v>
      </c>
      <c r="BO93" s="301" t="s">
        <v>328</v>
      </c>
      <c r="BP93" s="301" t="s">
        <v>328</v>
      </c>
      <c r="BQ93" s="301" t="s">
        <v>538</v>
      </c>
      <c r="BR93" s="301">
        <v>20220779</v>
      </c>
      <c r="BS93" s="301" t="s">
        <v>1042</v>
      </c>
      <c r="BT93" s="301" t="s">
        <v>538</v>
      </c>
      <c r="BU93" s="301" t="s">
        <v>1043</v>
      </c>
      <c r="BV93" s="301" t="s">
        <v>1043</v>
      </c>
      <c r="BW93" s="301" t="s">
        <v>538</v>
      </c>
      <c r="BX93" s="301" t="s">
        <v>1019</v>
      </c>
      <c r="BY93" s="301" t="s">
        <v>1019</v>
      </c>
      <c r="BZ93" s="301" t="s">
        <v>1020</v>
      </c>
      <c r="CA93" s="301" t="s">
        <v>542</v>
      </c>
      <c r="CB93" s="301" t="s">
        <v>1013</v>
      </c>
      <c r="CC93" s="301" t="s">
        <v>1013</v>
      </c>
      <c r="CD93" s="301" t="s">
        <v>1013</v>
      </c>
      <c r="CE93" s="301" t="s">
        <v>543</v>
      </c>
      <c r="CF93" s="301" t="s">
        <v>544</v>
      </c>
      <c r="CG93" s="301" t="s">
        <v>544</v>
      </c>
      <c r="CH93" s="301" t="s">
        <v>544</v>
      </c>
      <c r="CI93" s="301" t="s">
        <v>543</v>
      </c>
      <c r="CJ93" s="301">
        <v>754</v>
      </c>
      <c r="CK93" s="301">
        <v>754</v>
      </c>
      <c r="CL93" s="301" t="s">
        <v>538</v>
      </c>
      <c r="CM93" s="301">
        <v>19647000</v>
      </c>
      <c r="CN93" s="303">
        <v>19647000</v>
      </c>
      <c r="CO93" s="301" t="s">
        <v>538</v>
      </c>
      <c r="CP93" s="301">
        <v>712</v>
      </c>
      <c r="CQ93" s="301">
        <v>712</v>
      </c>
      <c r="CR93" s="301" t="s">
        <v>538</v>
      </c>
      <c r="CS93" s="301">
        <v>19647000</v>
      </c>
      <c r="CT93" s="303">
        <v>19647000</v>
      </c>
      <c r="CU93" s="301" t="s">
        <v>545</v>
      </c>
      <c r="CV93" s="301" t="s">
        <v>538</v>
      </c>
      <c r="CW93" s="303">
        <v>2183000</v>
      </c>
      <c r="CX93" s="301" t="s">
        <v>546</v>
      </c>
      <c r="CY93" s="301">
        <v>2783</v>
      </c>
      <c r="CZ93" s="301">
        <v>2783</v>
      </c>
      <c r="DA93" s="301" t="s">
        <v>547</v>
      </c>
      <c r="DB93" s="303">
        <f>+Tabla2[[#This Row],[VALOR TOTAL ESTIMADO VIGENCIA ACTUAL]]-Tabla2[[#This Row],[Valor CDP BD]]</f>
        <v>0</v>
      </c>
      <c r="DC93" s="303">
        <f>+Tabla2[[#This Row],[Valor CDP BD]]-Tabla2[[#This Row],[Valor RP BD]]</f>
        <v>0</v>
      </c>
    </row>
    <row r="94" spans="1:107" ht="16.149999999999999" customHeight="1" x14ac:dyDescent="0.25">
      <c r="A94" s="301" t="s">
        <v>1044</v>
      </c>
      <c r="B94" s="301" t="s">
        <v>1045</v>
      </c>
      <c r="C94" s="301">
        <v>7710</v>
      </c>
      <c r="D94" s="301" t="s">
        <v>1044</v>
      </c>
      <c r="E94" s="301">
        <v>932022</v>
      </c>
      <c r="F94" s="301">
        <v>7710</v>
      </c>
      <c r="G94" s="301" t="s">
        <v>545</v>
      </c>
      <c r="H94" s="301">
        <v>2790</v>
      </c>
      <c r="I94" s="301" t="s">
        <v>1002</v>
      </c>
      <c r="J94" s="301" t="s">
        <v>512</v>
      </c>
      <c r="K94" s="301" t="s">
        <v>513</v>
      </c>
      <c r="L94" s="301" t="s">
        <v>514</v>
      </c>
      <c r="M94" s="301" t="s">
        <v>515</v>
      </c>
      <c r="N94" s="301" t="s">
        <v>516</v>
      </c>
      <c r="O94" s="301" t="s">
        <v>517</v>
      </c>
      <c r="P94" s="301" t="s">
        <v>325</v>
      </c>
      <c r="Q94" s="301" t="s">
        <v>328</v>
      </c>
      <c r="R94" s="301" t="s">
        <v>1003</v>
      </c>
      <c r="S94" s="301" t="s">
        <v>1004</v>
      </c>
      <c r="T94" s="301" t="s">
        <v>520</v>
      </c>
      <c r="U94" s="301">
        <v>0</v>
      </c>
      <c r="V94" s="301" t="s">
        <v>1046</v>
      </c>
      <c r="W94" s="301" t="s">
        <v>522</v>
      </c>
      <c r="X94" s="301" t="s">
        <v>523</v>
      </c>
      <c r="Y94" s="301">
        <v>0</v>
      </c>
      <c r="Z94" s="301" t="s">
        <v>524</v>
      </c>
      <c r="AA94" s="301" t="s">
        <v>525</v>
      </c>
      <c r="AB94" s="302">
        <v>6</v>
      </c>
      <c r="AC94" s="302">
        <v>6</v>
      </c>
      <c r="AD94" s="302">
        <v>6</v>
      </c>
      <c r="AE94" s="301">
        <v>1</v>
      </c>
      <c r="AF94" s="301">
        <v>12</v>
      </c>
      <c r="AG94" s="303">
        <v>45540000</v>
      </c>
      <c r="AH94" s="301">
        <v>0</v>
      </c>
      <c r="AI94" s="301">
        <v>0</v>
      </c>
      <c r="AJ94" s="301">
        <v>0</v>
      </c>
      <c r="AK94" s="301" t="s">
        <v>526</v>
      </c>
      <c r="AL94" s="301" t="s">
        <v>527</v>
      </c>
      <c r="AM94" s="301">
        <v>0</v>
      </c>
      <c r="AN94" s="301">
        <v>0</v>
      </c>
      <c r="AO94" s="301" t="s">
        <v>257</v>
      </c>
      <c r="AP94" s="301" t="s">
        <v>545</v>
      </c>
      <c r="AQ94" s="301" t="s">
        <v>545</v>
      </c>
      <c r="AR94" s="301" t="s">
        <v>545</v>
      </c>
      <c r="AS94" s="301" t="s">
        <v>545</v>
      </c>
      <c r="AT94" s="301">
        <v>0</v>
      </c>
      <c r="AU94" s="301" t="s">
        <v>545</v>
      </c>
      <c r="AV94" s="301" t="s">
        <v>545</v>
      </c>
      <c r="AW94" s="301">
        <v>0</v>
      </c>
      <c r="AX94" s="301">
        <v>0</v>
      </c>
      <c r="AY94" s="301">
        <v>7590000</v>
      </c>
      <c r="AZ94" s="301" t="s">
        <v>529</v>
      </c>
      <c r="BA94" s="301" t="s">
        <v>530</v>
      </c>
      <c r="BB94" s="301" t="s">
        <v>531</v>
      </c>
      <c r="BC94" s="301">
        <v>3778917</v>
      </c>
      <c r="BD94" s="301" t="s">
        <v>532</v>
      </c>
      <c r="BE94" s="301" t="s">
        <v>533</v>
      </c>
      <c r="BF94" s="301" t="s">
        <v>534</v>
      </c>
      <c r="BG94" s="301" t="s">
        <v>534</v>
      </c>
      <c r="BH94" s="301" t="s">
        <v>534</v>
      </c>
      <c r="BI94" s="301" t="s">
        <v>535</v>
      </c>
      <c r="BJ94" s="301" t="s">
        <v>536</v>
      </c>
      <c r="BK94" s="301">
        <v>4954580000</v>
      </c>
      <c r="BL94" s="301" t="s">
        <v>545</v>
      </c>
      <c r="BM94" s="301" t="s">
        <v>545</v>
      </c>
      <c r="BN94" s="301">
        <v>0</v>
      </c>
      <c r="BO94" s="301" t="s">
        <v>328</v>
      </c>
      <c r="BP94" s="301" t="s">
        <v>545</v>
      </c>
      <c r="BQ94" s="301" t="s">
        <v>545</v>
      </c>
      <c r="BR94" s="301" t="s">
        <v>545</v>
      </c>
      <c r="BS94" s="301" t="s">
        <v>545</v>
      </c>
      <c r="BT94" s="301" t="s">
        <v>545</v>
      </c>
      <c r="BU94" s="301" t="s">
        <v>545</v>
      </c>
      <c r="BV94" s="301" t="s">
        <v>545</v>
      </c>
      <c r="BW94" s="301" t="s">
        <v>545</v>
      </c>
      <c r="BX94" s="301" t="s">
        <v>1047</v>
      </c>
      <c r="BY94" s="301" t="s">
        <v>545</v>
      </c>
      <c r="BZ94" s="301" t="s">
        <v>545</v>
      </c>
      <c r="CA94" s="301" t="s">
        <v>545</v>
      </c>
      <c r="CB94" s="301" t="s">
        <v>1003</v>
      </c>
      <c r="CC94" s="301" t="s">
        <v>545</v>
      </c>
      <c r="CD94" s="301" t="s">
        <v>545</v>
      </c>
      <c r="CE94" s="301" t="s">
        <v>545</v>
      </c>
      <c r="CF94" s="301" t="s">
        <v>544</v>
      </c>
      <c r="CG94" s="301" t="s">
        <v>545</v>
      </c>
      <c r="CH94" s="301" t="s">
        <v>545</v>
      </c>
      <c r="CI94" s="301" t="s">
        <v>545</v>
      </c>
      <c r="CJ94" s="301" t="s">
        <v>545</v>
      </c>
      <c r="CK94" s="301" t="s">
        <v>545</v>
      </c>
      <c r="CL94" s="301" t="s">
        <v>538</v>
      </c>
      <c r="CM94" s="301">
        <v>0</v>
      </c>
      <c r="CN94" s="303">
        <v>0</v>
      </c>
      <c r="CO94" s="301" t="s">
        <v>538</v>
      </c>
      <c r="CP94" s="301">
        <v>0</v>
      </c>
      <c r="CQ94" s="301">
        <v>0</v>
      </c>
      <c r="CR94" s="301" t="s">
        <v>545</v>
      </c>
      <c r="CS94" s="301">
        <v>0</v>
      </c>
      <c r="CT94" s="303">
        <v>0</v>
      </c>
      <c r="CU94" s="301" t="s">
        <v>545</v>
      </c>
      <c r="CV94" s="301" t="s">
        <v>545</v>
      </c>
      <c r="CW94" s="303">
        <v>0</v>
      </c>
      <c r="CX94" s="301" t="s">
        <v>545</v>
      </c>
      <c r="CY94" s="301">
        <v>2790</v>
      </c>
      <c r="CZ94" s="301">
        <v>0</v>
      </c>
      <c r="DA94" s="301" t="s">
        <v>841</v>
      </c>
      <c r="DB94" s="303">
        <f>+Tabla2[[#This Row],[VALOR TOTAL ESTIMADO VIGENCIA ACTUAL]]-Tabla2[[#This Row],[Valor CDP BD]]</f>
        <v>45540000</v>
      </c>
      <c r="DC94" s="303">
        <f>+Tabla2[[#This Row],[Valor CDP BD]]-Tabla2[[#This Row],[Valor RP BD]]</f>
        <v>0</v>
      </c>
    </row>
    <row r="95" spans="1:107" ht="16.149999999999999" customHeight="1" x14ac:dyDescent="0.25">
      <c r="A95" s="301" t="s">
        <v>1048</v>
      </c>
      <c r="B95" s="301" t="s">
        <v>1045</v>
      </c>
      <c r="C95" s="301">
        <v>7710</v>
      </c>
      <c r="D95" s="301" t="s">
        <v>1048</v>
      </c>
      <c r="E95" s="301">
        <v>942022</v>
      </c>
      <c r="F95" s="301">
        <v>7710</v>
      </c>
      <c r="G95" s="301" t="s">
        <v>545</v>
      </c>
      <c r="H95" s="301">
        <v>2790</v>
      </c>
      <c r="I95" s="301" t="s">
        <v>1002</v>
      </c>
      <c r="J95" s="301" t="s">
        <v>512</v>
      </c>
      <c r="K95" s="301" t="s">
        <v>513</v>
      </c>
      <c r="L95" s="301" t="s">
        <v>514</v>
      </c>
      <c r="M95" s="301" t="s">
        <v>515</v>
      </c>
      <c r="N95" s="301" t="s">
        <v>516</v>
      </c>
      <c r="O95" s="301" t="s">
        <v>517</v>
      </c>
      <c r="P95" s="301" t="s">
        <v>325</v>
      </c>
      <c r="Q95" s="301" t="s">
        <v>328</v>
      </c>
      <c r="R95" s="301" t="s">
        <v>1003</v>
      </c>
      <c r="S95" s="301" t="s">
        <v>1004</v>
      </c>
      <c r="T95" s="301" t="s">
        <v>520</v>
      </c>
      <c r="U95" s="301">
        <v>0</v>
      </c>
      <c r="V95" s="301" t="s">
        <v>1046</v>
      </c>
      <c r="W95" s="301" t="s">
        <v>522</v>
      </c>
      <c r="X95" s="301" t="s">
        <v>523</v>
      </c>
      <c r="Y95" s="301">
        <v>0</v>
      </c>
      <c r="Z95" s="301" t="s">
        <v>524</v>
      </c>
      <c r="AA95" s="301" t="s">
        <v>525</v>
      </c>
      <c r="AB95" s="302">
        <v>6</v>
      </c>
      <c r="AC95" s="302">
        <v>6</v>
      </c>
      <c r="AD95" s="302">
        <v>6</v>
      </c>
      <c r="AE95" s="301">
        <v>1</v>
      </c>
      <c r="AF95" s="301">
        <v>12</v>
      </c>
      <c r="AG95" s="303">
        <v>45540000</v>
      </c>
      <c r="AH95" s="301">
        <v>0</v>
      </c>
      <c r="AI95" s="301">
        <v>0</v>
      </c>
      <c r="AJ95" s="301">
        <v>0</v>
      </c>
      <c r="AK95" s="301" t="s">
        <v>526</v>
      </c>
      <c r="AL95" s="301" t="s">
        <v>527</v>
      </c>
      <c r="AM95" s="301">
        <v>0</v>
      </c>
      <c r="AN95" s="301">
        <v>0</v>
      </c>
      <c r="AO95" s="301" t="s">
        <v>257</v>
      </c>
      <c r="AP95" s="301" t="s">
        <v>545</v>
      </c>
      <c r="AQ95" s="301" t="s">
        <v>545</v>
      </c>
      <c r="AR95" s="301" t="s">
        <v>545</v>
      </c>
      <c r="AS95" s="301" t="s">
        <v>545</v>
      </c>
      <c r="AT95" s="301">
        <v>0</v>
      </c>
      <c r="AU95" s="301" t="s">
        <v>545</v>
      </c>
      <c r="AV95" s="301" t="s">
        <v>545</v>
      </c>
      <c r="AW95" s="301">
        <v>0</v>
      </c>
      <c r="AX95" s="301">
        <v>0</v>
      </c>
      <c r="AY95" s="301">
        <v>7590000</v>
      </c>
      <c r="AZ95" s="301" t="s">
        <v>529</v>
      </c>
      <c r="BA95" s="301" t="s">
        <v>530</v>
      </c>
      <c r="BB95" s="301" t="s">
        <v>531</v>
      </c>
      <c r="BC95" s="301">
        <v>3778917</v>
      </c>
      <c r="BD95" s="301" t="s">
        <v>532</v>
      </c>
      <c r="BE95" s="301" t="s">
        <v>533</v>
      </c>
      <c r="BF95" s="301" t="s">
        <v>534</v>
      </c>
      <c r="BG95" s="301" t="s">
        <v>534</v>
      </c>
      <c r="BH95" s="301" t="s">
        <v>534</v>
      </c>
      <c r="BI95" s="301" t="s">
        <v>535</v>
      </c>
      <c r="BJ95" s="301" t="s">
        <v>536</v>
      </c>
      <c r="BK95" s="301">
        <v>4954580000</v>
      </c>
      <c r="BL95" s="301" t="s">
        <v>545</v>
      </c>
      <c r="BM95" s="301" t="s">
        <v>545</v>
      </c>
      <c r="BN95" s="301">
        <v>0</v>
      </c>
      <c r="BO95" s="301" t="s">
        <v>328</v>
      </c>
      <c r="BP95" s="301" t="s">
        <v>545</v>
      </c>
      <c r="BQ95" s="301" t="s">
        <v>545</v>
      </c>
      <c r="BR95" s="301" t="s">
        <v>545</v>
      </c>
      <c r="BS95" s="301" t="s">
        <v>545</v>
      </c>
      <c r="BT95" s="301" t="s">
        <v>545</v>
      </c>
      <c r="BU95" s="301" t="s">
        <v>545</v>
      </c>
      <c r="BV95" s="301" t="s">
        <v>545</v>
      </c>
      <c r="BW95" s="301" t="s">
        <v>545</v>
      </c>
      <c r="BX95" s="301" t="s">
        <v>1047</v>
      </c>
      <c r="BY95" s="301" t="s">
        <v>545</v>
      </c>
      <c r="BZ95" s="301" t="s">
        <v>545</v>
      </c>
      <c r="CA95" s="301" t="s">
        <v>545</v>
      </c>
      <c r="CB95" s="301" t="s">
        <v>1003</v>
      </c>
      <c r="CC95" s="301" t="s">
        <v>545</v>
      </c>
      <c r="CD95" s="301" t="s">
        <v>545</v>
      </c>
      <c r="CE95" s="301" t="s">
        <v>545</v>
      </c>
      <c r="CF95" s="301" t="s">
        <v>544</v>
      </c>
      <c r="CG95" s="301" t="s">
        <v>545</v>
      </c>
      <c r="CH95" s="301" t="s">
        <v>545</v>
      </c>
      <c r="CI95" s="301" t="s">
        <v>545</v>
      </c>
      <c r="CJ95" s="301" t="s">
        <v>545</v>
      </c>
      <c r="CK95" s="301" t="s">
        <v>545</v>
      </c>
      <c r="CL95" s="301" t="s">
        <v>538</v>
      </c>
      <c r="CM95" s="301">
        <v>0</v>
      </c>
      <c r="CN95" s="303">
        <v>0</v>
      </c>
      <c r="CO95" s="301" t="s">
        <v>538</v>
      </c>
      <c r="CP95" s="301">
        <v>0</v>
      </c>
      <c r="CQ95" s="301">
        <v>0</v>
      </c>
      <c r="CR95" s="301" t="s">
        <v>545</v>
      </c>
      <c r="CS95" s="301">
        <v>0</v>
      </c>
      <c r="CT95" s="303">
        <v>0</v>
      </c>
      <c r="CU95" s="301" t="s">
        <v>545</v>
      </c>
      <c r="CV95" s="301" t="s">
        <v>545</v>
      </c>
      <c r="CW95" s="303">
        <v>0</v>
      </c>
      <c r="CX95" s="301" t="s">
        <v>545</v>
      </c>
      <c r="CY95" s="301">
        <v>2790</v>
      </c>
      <c r="CZ95" s="301">
        <v>0</v>
      </c>
      <c r="DA95" s="301" t="s">
        <v>841</v>
      </c>
      <c r="DB95" s="303">
        <f>+Tabla2[[#This Row],[VALOR TOTAL ESTIMADO VIGENCIA ACTUAL]]-Tabla2[[#This Row],[Valor CDP BD]]</f>
        <v>45540000</v>
      </c>
      <c r="DC95" s="303">
        <f>+Tabla2[[#This Row],[Valor CDP BD]]-Tabla2[[#This Row],[Valor RP BD]]</f>
        <v>0</v>
      </c>
    </row>
    <row r="96" spans="1:107" ht="16.149999999999999" customHeight="1" x14ac:dyDescent="0.25">
      <c r="A96" s="301" t="s">
        <v>1049</v>
      </c>
      <c r="B96" s="301" t="s">
        <v>1045</v>
      </c>
      <c r="C96" s="301">
        <v>7710</v>
      </c>
      <c r="D96" s="301" t="s">
        <v>1049</v>
      </c>
      <c r="E96" s="301">
        <v>952022</v>
      </c>
      <c r="F96" s="301">
        <v>7710</v>
      </c>
      <c r="G96" s="301" t="s">
        <v>545</v>
      </c>
      <c r="H96" s="301">
        <v>2790</v>
      </c>
      <c r="I96" s="301" t="s">
        <v>1002</v>
      </c>
      <c r="J96" s="301" t="s">
        <v>512</v>
      </c>
      <c r="K96" s="301" t="s">
        <v>513</v>
      </c>
      <c r="L96" s="301" t="s">
        <v>514</v>
      </c>
      <c r="M96" s="301" t="s">
        <v>515</v>
      </c>
      <c r="N96" s="301" t="s">
        <v>516</v>
      </c>
      <c r="O96" s="301" t="s">
        <v>517</v>
      </c>
      <c r="P96" s="301" t="s">
        <v>325</v>
      </c>
      <c r="Q96" s="301" t="s">
        <v>328</v>
      </c>
      <c r="R96" s="301" t="s">
        <v>1003</v>
      </c>
      <c r="S96" s="301" t="s">
        <v>1004</v>
      </c>
      <c r="T96" s="301" t="s">
        <v>520</v>
      </c>
      <c r="U96" s="301">
        <v>0</v>
      </c>
      <c r="V96" s="301" t="s">
        <v>1046</v>
      </c>
      <c r="W96" s="301" t="s">
        <v>522</v>
      </c>
      <c r="X96" s="301" t="s">
        <v>523</v>
      </c>
      <c r="Y96" s="301">
        <v>0</v>
      </c>
      <c r="Z96" s="301" t="s">
        <v>524</v>
      </c>
      <c r="AA96" s="301" t="s">
        <v>525</v>
      </c>
      <c r="AB96" s="302">
        <v>6</v>
      </c>
      <c r="AC96" s="302">
        <v>6</v>
      </c>
      <c r="AD96" s="302">
        <v>4</v>
      </c>
      <c r="AE96" s="301">
        <v>1</v>
      </c>
      <c r="AF96" s="301">
        <v>10</v>
      </c>
      <c r="AG96" s="303">
        <v>30360000</v>
      </c>
      <c r="AH96" s="301">
        <v>0</v>
      </c>
      <c r="AI96" s="301">
        <v>0</v>
      </c>
      <c r="AJ96" s="301">
        <v>0</v>
      </c>
      <c r="AK96" s="301" t="s">
        <v>526</v>
      </c>
      <c r="AL96" s="301" t="s">
        <v>527</v>
      </c>
      <c r="AM96" s="301">
        <v>0</v>
      </c>
      <c r="AN96" s="301">
        <v>0</v>
      </c>
      <c r="AO96" s="301" t="s">
        <v>257</v>
      </c>
      <c r="AP96" s="301" t="s">
        <v>545</v>
      </c>
      <c r="AQ96" s="301" t="s">
        <v>545</v>
      </c>
      <c r="AR96" s="301" t="s">
        <v>545</v>
      </c>
      <c r="AS96" s="301" t="s">
        <v>545</v>
      </c>
      <c r="AT96" s="301">
        <v>0</v>
      </c>
      <c r="AU96" s="301" t="s">
        <v>545</v>
      </c>
      <c r="AV96" s="301" t="s">
        <v>545</v>
      </c>
      <c r="AW96" s="301">
        <v>0</v>
      </c>
      <c r="AX96" s="301">
        <v>0</v>
      </c>
      <c r="AY96" s="301">
        <v>7590000</v>
      </c>
      <c r="AZ96" s="301" t="s">
        <v>529</v>
      </c>
      <c r="BA96" s="301" t="s">
        <v>530</v>
      </c>
      <c r="BB96" s="301" t="s">
        <v>531</v>
      </c>
      <c r="BC96" s="301">
        <v>3778917</v>
      </c>
      <c r="BD96" s="301" t="s">
        <v>532</v>
      </c>
      <c r="BE96" s="301" t="s">
        <v>533</v>
      </c>
      <c r="BF96" s="301" t="s">
        <v>534</v>
      </c>
      <c r="BG96" s="301" t="s">
        <v>534</v>
      </c>
      <c r="BH96" s="301" t="s">
        <v>534</v>
      </c>
      <c r="BI96" s="301" t="s">
        <v>535</v>
      </c>
      <c r="BJ96" s="301" t="s">
        <v>536</v>
      </c>
      <c r="BK96" s="301">
        <v>4954580000</v>
      </c>
      <c r="BL96" s="301" t="s">
        <v>545</v>
      </c>
      <c r="BM96" s="301" t="s">
        <v>545</v>
      </c>
      <c r="BN96" s="301">
        <v>0</v>
      </c>
      <c r="BO96" s="301" t="s">
        <v>328</v>
      </c>
      <c r="BP96" s="301" t="s">
        <v>545</v>
      </c>
      <c r="BQ96" s="301" t="s">
        <v>545</v>
      </c>
      <c r="BR96" s="301" t="s">
        <v>545</v>
      </c>
      <c r="BS96" s="301" t="s">
        <v>545</v>
      </c>
      <c r="BT96" s="301" t="s">
        <v>545</v>
      </c>
      <c r="BU96" s="301" t="s">
        <v>545</v>
      </c>
      <c r="BV96" s="301" t="s">
        <v>545</v>
      </c>
      <c r="BW96" s="301" t="s">
        <v>545</v>
      </c>
      <c r="BX96" s="301" t="s">
        <v>1047</v>
      </c>
      <c r="BY96" s="301" t="s">
        <v>545</v>
      </c>
      <c r="BZ96" s="301" t="s">
        <v>545</v>
      </c>
      <c r="CA96" s="301" t="s">
        <v>545</v>
      </c>
      <c r="CB96" s="301" t="s">
        <v>1003</v>
      </c>
      <c r="CC96" s="301" t="s">
        <v>545</v>
      </c>
      <c r="CD96" s="301" t="s">
        <v>545</v>
      </c>
      <c r="CE96" s="301" t="s">
        <v>545</v>
      </c>
      <c r="CF96" s="301" t="s">
        <v>544</v>
      </c>
      <c r="CG96" s="301" t="s">
        <v>545</v>
      </c>
      <c r="CH96" s="301" t="s">
        <v>545</v>
      </c>
      <c r="CI96" s="301" t="s">
        <v>545</v>
      </c>
      <c r="CJ96" s="301" t="s">
        <v>545</v>
      </c>
      <c r="CK96" s="301" t="s">
        <v>545</v>
      </c>
      <c r="CL96" s="301" t="s">
        <v>538</v>
      </c>
      <c r="CM96" s="301">
        <v>0</v>
      </c>
      <c r="CN96" s="303">
        <v>0</v>
      </c>
      <c r="CO96" s="301" t="s">
        <v>538</v>
      </c>
      <c r="CP96" s="301">
        <v>0</v>
      </c>
      <c r="CQ96" s="301">
        <v>0</v>
      </c>
      <c r="CR96" s="301" t="s">
        <v>545</v>
      </c>
      <c r="CS96" s="301">
        <v>0</v>
      </c>
      <c r="CT96" s="303">
        <v>0</v>
      </c>
      <c r="CU96" s="301" t="s">
        <v>545</v>
      </c>
      <c r="CV96" s="301" t="s">
        <v>545</v>
      </c>
      <c r="CW96" s="303">
        <v>0</v>
      </c>
      <c r="CX96" s="301" t="s">
        <v>545</v>
      </c>
      <c r="CY96" s="301">
        <v>2790</v>
      </c>
      <c r="CZ96" s="301">
        <v>0</v>
      </c>
      <c r="DA96" s="301" t="s">
        <v>841</v>
      </c>
      <c r="DB96" s="303">
        <f>+Tabla2[[#This Row],[VALOR TOTAL ESTIMADO VIGENCIA ACTUAL]]-Tabla2[[#This Row],[Valor CDP BD]]</f>
        <v>30360000</v>
      </c>
      <c r="DC96" s="303">
        <f>+Tabla2[[#This Row],[Valor CDP BD]]-Tabla2[[#This Row],[Valor RP BD]]</f>
        <v>0</v>
      </c>
    </row>
    <row r="97" spans="1:107" ht="16.149999999999999" customHeight="1" x14ac:dyDescent="0.25">
      <c r="A97" s="301" t="s">
        <v>1050</v>
      </c>
      <c r="B97" s="301" t="s">
        <v>1045</v>
      </c>
      <c r="C97" s="301">
        <v>7710</v>
      </c>
      <c r="D97" s="301" t="s">
        <v>1050</v>
      </c>
      <c r="E97" s="301">
        <v>962022</v>
      </c>
      <c r="F97" s="301">
        <v>7710</v>
      </c>
      <c r="G97" s="301" t="s">
        <v>545</v>
      </c>
      <c r="H97" s="301">
        <v>2790</v>
      </c>
      <c r="I97" s="301" t="s">
        <v>1002</v>
      </c>
      <c r="J97" s="301" t="s">
        <v>512</v>
      </c>
      <c r="K97" s="301" t="s">
        <v>513</v>
      </c>
      <c r="L97" s="301" t="s">
        <v>514</v>
      </c>
      <c r="M97" s="301" t="s">
        <v>515</v>
      </c>
      <c r="N97" s="301" t="s">
        <v>516</v>
      </c>
      <c r="O97" s="301" t="s">
        <v>517</v>
      </c>
      <c r="P97" s="301" t="s">
        <v>325</v>
      </c>
      <c r="Q97" s="301" t="s">
        <v>328</v>
      </c>
      <c r="R97" s="301" t="s">
        <v>1003</v>
      </c>
      <c r="S97" s="301" t="s">
        <v>1004</v>
      </c>
      <c r="T97" s="301" t="s">
        <v>520</v>
      </c>
      <c r="U97" s="301">
        <v>0</v>
      </c>
      <c r="V97" s="301" t="s">
        <v>1051</v>
      </c>
      <c r="W97" s="301" t="s">
        <v>69</v>
      </c>
      <c r="X97" s="301" t="s">
        <v>69</v>
      </c>
      <c r="Y97" s="301">
        <v>0</v>
      </c>
      <c r="Z97" s="301" t="s">
        <v>534</v>
      </c>
      <c r="AA97" s="301" t="s">
        <v>69</v>
      </c>
      <c r="AB97" s="302" t="s">
        <v>69</v>
      </c>
      <c r="AC97" s="302" t="s">
        <v>69</v>
      </c>
      <c r="AD97" s="302" t="s">
        <v>69</v>
      </c>
      <c r="AE97" s="301" t="s">
        <v>69</v>
      </c>
      <c r="AF97" s="301" t="s">
        <v>69</v>
      </c>
      <c r="AG97" s="303">
        <v>6270000</v>
      </c>
      <c r="AH97" s="301">
        <v>0</v>
      </c>
      <c r="AI97" s="301">
        <v>0</v>
      </c>
      <c r="AJ97" s="301">
        <v>0</v>
      </c>
      <c r="AK97" s="301" t="s">
        <v>526</v>
      </c>
      <c r="AL97" s="301" t="s">
        <v>527</v>
      </c>
      <c r="AM97" s="301">
        <v>0</v>
      </c>
      <c r="AN97" s="301">
        <v>0</v>
      </c>
      <c r="AO97" s="301" t="s">
        <v>257</v>
      </c>
      <c r="AP97" s="301" t="s">
        <v>545</v>
      </c>
      <c r="AQ97" s="301" t="s">
        <v>545</v>
      </c>
      <c r="AR97" s="301" t="s">
        <v>545</v>
      </c>
      <c r="AS97" s="301" t="s">
        <v>545</v>
      </c>
      <c r="AT97" s="301">
        <v>0</v>
      </c>
      <c r="AU97" s="301" t="s">
        <v>545</v>
      </c>
      <c r="AV97" s="301" t="s">
        <v>545</v>
      </c>
      <c r="AW97" s="301">
        <v>0</v>
      </c>
      <c r="AX97" s="301">
        <v>0</v>
      </c>
      <c r="AY97" s="301">
        <v>0</v>
      </c>
      <c r="AZ97" s="301" t="s">
        <v>529</v>
      </c>
      <c r="BA97" s="301" t="s">
        <v>530</v>
      </c>
      <c r="BB97" s="301" t="s">
        <v>531</v>
      </c>
      <c r="BC97" s="301">
        <v>3778917</v>
      </c>
      <c r="BD97" s="301" t="s">
        <v>532</v>
      </c>
      <c r="BE97" s="301" t="s">
        <v>533</v>
      </c>
      <c r="BF97" s="301" t="s">
        <v>534</v>
      </c>
      <c r="BG97" s="301" t="s">
        <v>534</v>
      </c>
      <c r="BH97" s="301" t="s">
        <v>534</v>
      </c>
      <c r="BI97" s="301" t="s">
        <v>535</v>
      </c>
      <c r="BJ97" s="301" t="s">
        <v>545</v>
      </c>
      <c r="BK97" s="301">
        <v>4954580000</v>
      </c>
      <c r="BL97" s="301" t="s">
        <v>545</v>
      </c>
      <c r="BM97" s="301" t="s">
        <v>545</v>
      </c>
      <c r="BN97" s="301">
        <v>0</v>
      </c>
      <c r="BO97" s="301" t="s">
        <v>328</v>
      </c>
      <c r="BP97" s="301" t="s">
        <v>545</v>
      </c>
      <c r="BQ97" s="301" t="s">
        <v>545</v>
      </c>
      <c r="BR97" s="301" t="s">
        <v>545</v>
      </c>
      <c r="BS97" s="301" t="s">
        <v>545</v>
      </c>
      <c r="BT97" s="301" t="s">
        <v>545</v>
      </c>
      <c r="BU97" s="301" t="s">
        <v>545</v>
      </c>
      <c r="BV97" s="301" t="s">
        <v>545</v>
      </c>
      <c r="BW97" s="301" t="s">
        <v>545</v>
      </c>
      <c r="BX97" s="301" t="s">
        <v>1052</v>
      </c>
      <c r="BY97" s="301" t="s">
        <v>545</v>
      </c>
      <c r="BZ97" s="301" t="s">
        <v>545</v>
      </c>
      <c r="CA97" s="301" t="s">
        <v>545</v>
      </c>
      <c r="CB97" s="301" t="s">
        <v>1003</v>
      </c>
      <c r="CC97" s="301" t="s">
        <v>545</v>
      </c>
      <c r="CD97" s="301" t="s">
        <v>545</v>
      </c>
      <c r="CE97" s="301" t="s">
        <v>545</v>
      </c>
      <c r="CF97" s="301" t="s">
        <v>544</v>
      </c>
      <c r="CG97" s="301" t="s">
        <v>545</v>
      </c>
      <c r="CH97" s="301" t="s">
        <v>545</v>
      </c>
      <c r="CI97" s="301" t="s">
        <v>545</v>
      </c>
      <c r="CJ97" s="301" t="s">
        <v>545</v>
      </c>
      <c r="CK97" s="301" t="s">
        <v>545</v>
      </c>
      <c r="CL97" s="301" t="s">
        <v>538</v>
      </c>
      <c r="CM97" s="301">
        <v>0</v>
      </c>
      <c r="CN97" s="303">
        <v>0</v>
      </c>
      <c r="CO97" s="301" t="s">
        <v>538</v>
      </c>
      <c r="CP97" s="301">
        <v>0</v>
      </c>
      <c r="CQ97" s="301">
        <v>0</v>
      </c>
      <c r="CR97" s="301" t="s">
        <v>545</v>
      </c>
      <c r="CS97" s="301">
        <v>0</v>
      </c>
      <c r="CT97" s="303">
        <v>0</v>
      </c>
      <c r="CU97" s="301" t="s">
        <v>545</v>
      </c>
      <c r="CV97" s="301" t="s">
        <v>545</v>
      </c>
      <c r="CW97" s="303">
        <v>0</v>
      </c>
      <c r="CX97" s="301" t="s">
        <v>545</v>
      </c>
      <c r="CY97" s="301">
        <v>2790</v>
      </c>
      <c r="CZ97" s="301">
        <v>0</v>
      </c>
      <c r="DA97" s="301" t="s">
        <v>1053</v>
      </c>
      <c r="DB97" s="303">
        <f>+Tabla2[[#This Row],[VALOR TOTAL ESTIMADO VIGENCIA ACTUAL]]-Tabla2[[#This Row],[Valor CDP BD]]</f>
        <v>6270000</v>
      </c>
      <c r="DC97" s="303">
        <f>+Tabla2[[#This Row],[Valor CDP BD]]-Tabla2[[#This Row],[Valor RP BD]]</f>
        <v>0</v>
      </c>
    </row>
    <row r="98" spans="1:107" ht="16.149999999999999" customHeight="1" x14ac:dyDescent="0.25">
      <c r="A98" s="301" t="s">
        <v>1054</v>
      </c>
      <c r="B98" s="301" t="s">
        <v>1055</v>
      </c>
      <c r="C98" s="301">
        <v>7710</v>
      </c>
      <c r="D98" s="301" t="s">
        <v>1054</v>
      </c>
      <c r="E98" s="301">
        <v>972022</v>
      </c>
      <c r="F98" s="301">
        <v>7710</v>
      </c>
      <c r="G98" s="301" t="s">
        <v>545</v>
      </c>
      <c r="H98" s="301">
        <v>2783</v>
      </c>
      <c r="I98" s="301" t="s">
        <v>1012</v>
      </c>
      <c r="J98" s="301" t="s">
        <v>512</v>
      </c>
      <c r="K98" s="301" t="s">
        <v>513</v>
      </c>
      <c r="L98" s="301" t="s">
        <v>514</v>
      </c>
      <c r="M98" s="301" t="s">
        <v>515</v>
      </c>
      <c r="N98" s="301" t="s">
        <v>516</v>
      </c>
      <c r="O98" s="301" t="s">
        <v>517</v>
      </c>
      <c r="P98" s="301" t="s">
        <v>325</v>
      </c>
      <c r="Q98" s="301" t="s">
        <v>328</v>
      </c>
      <c r="R98" s="301" t="s">
        <v>1013</v>
      </c>
      <c r="S98" s="301" t="s">
        <v>1014</v>
      </c>
      <c r="T98" s="301" t="s">
        <v>520</v>
      </c>
      <c r="U98" s="301">
        <v>0</v>
      </c>
      <c r="V98" s="301" t="s">
        <v>1051</v>
      </c>
      <c r="W98" s="301" t="s">
        <v>69</v>
      </c>
      <c r="X98" s="301" t="s">
        <v>69</v>
      </c>
      <c r="Y98" s="301">
        <v>0</v>
      </c>
      <c r="Z98" s="301" t="s">
        <v>534</v>
      </c>
      <c r="AA98" s="301" t="s">
        <v>69</v>
      </c>
      <c r="AB98" s="302" t="s">
        <v>69</v>
      </c>
      <c r="AC98" s="302" t="s">
        <v>69</v>
      </c>
      <c r="AD98" s="302" t="s">
        <v>69</v>
      </c>
      <c r="AE98" s="301" t="s">
        <v>69</v>
      </c>
      <c r="AF98" s="301" t="s">
        <v>69</v>
      </c>
      <c r="AG98" s="303">
        <v>1786000</v>
      </c>
      <c r="AH98" s="301">
        <v>0</v>
      </c>
      <c r="AI98" s="301">
        <v>0</v>
      </c>
      <c r="AJ98" s="301">
        <v>0</v>
      </c>
      <c r="AK98" s="301" t="s">
        <v>526</v>
      </c>
      <c r="AL98" s="301" t="s">
        <v>527</v>
      </c>
      <c r="AM98" s="301">
        <v>0</v>
      </c>
      <c r="AN98" s="301">
        <v>0</v>
      </c>
      <c r="AO98" s="301" t="s">
        <v>257</v>
      </c>
      <c r="AP98" s="301" t="s">
        <v>545</v>
      </c>
      <c r="AQ98" s="301" t="s">
        <v>545</v>
      </c>
      <c r="AR98" s="301" t="s">
        <v>545</v>
      </c>
      <c r="AS98" s="301" t="s">
        <v>545</v>
      </c>
      <c r="AT98" s="301">
        <v>0</v>
      </c>
      <c r="AU98" s="301" t="s">
        <v>545</v>
      </c>
      <c r="AV98" s="301" t="s">
        <v>545</v>
      </c>
      <c r="AW98" s="301">
        <v>0</v>
      </c>
      <c r="AX98" s="301">
        <v>0</v>
      </c>
      <c r="AY98" s="301">
        <v>0</v>
      </c>
      <c r="AZ98" s="301" t="s">
        <v>529</v>
      </c>
      <c r="BA98" s="301" t="s">
        <v>530</v>
      </c>
      <c r="BB98" s="301" t="s">
        <v>531</v>
      </c>
      <c r="BC98" s="301">
        <v>3778917</v>
      </c>
      <c r="BD98" s="301" t="s">
        <v>532</v>
      </c>
      <c r="BE98" s="301" t="s">
        <v>533</v>
      </c>
      <c r="BF98" s="301" t="s">
        <v>534</v>
      </c>
      <c r="BG98" s="301" t="s">
        <v>534</v>
      </c>
      <c r="BH98" s="301" t="s">
        <v>534</v>
      </c>
      <c r="BI98" s="301" t="s">
        <v>535</v>
      </c>
      <c r="BJ98" s="301" t="s">
        <v>545</v>
      </c>
      <c r="BK98" s="301">
        <v>4954580000</v>
      </c>
      <c r="BL98" s="301" t="s">
        <v>545</v>
      </c>
      <c r="BM98" s="301" t="s">
        <v>545</v>
      </c>
      <c r="BN98" s="301">
        <v>0</v>
      </c>
      <c r="BO98" s="301" t="s">
        <v>328</v>
      </c>
      <c r="BP98" s="301" t="s">
        <v>545</v>
      </c>
      <c r="BQ98" s="301" t="s">
        <v>545</v>
      </c>
      <c r="BR98" s="301" t="s">
        <v>545</v>
      </c>
      <c r="BS98" s="301" t="s">
        <v>545</v>
      </c>
      <c r="BT98" s="301" t="s">
        <v>545</v>
      </c>
      <c r="BU98" s="301" t="s">
        <v>545</v>
      </c>
      <c r="BV98" s="301" t="s">
        <v>545</v>
      </c>
      <c r="BW98" s="301" t="s">
        <v>545</v>
      </c>
      <c r="BX98" s="301" t="s">
        <v>1052</v>
      </c>
      <c r="BY98" s="301" t="s">
        <v>545</v>
      </c>
      <c r="BZ98" s="301" t="s">
        <v>545</v>
      </c>
      <c r="CA98" s="301" t="s">
        <v>545</v>
      </c>
      <c r="CB98" s="301" t="s">
        <v>1013</v>
      </c>
      <c r="CC98" s="301" t="s">
        <v>545</v>
      </c>
      <c r="CD98" s="301" t="s">
        <v>545</v>
      </c>
      <c r="CE98" s="301" t="s">
        <v>545</v>
      </c>
      <c r="CF98" s="301" t="s">
        <v>544</v>
      </c>
      <c r="CG98" s="301" t="s">
        <v>545</v>
      </c>
      <c r="CH98" s="301" t="s">
        <v>545</v>
      </c>
      <c r="CI98" s="301" t="s">
        <v>545</v>
      </c>
      <c r="CJ98" s="301" t="s">
        <v>545</v>
      </c>
      <c r="CK98" s="301" t="s">
        <v>545</v>
      </c>
      <c r="CL98" s="301" t="s">
        <v>538</v>
      </c>
      <c r="CM98" s="301">
        <v>0</v>
      </c>
      <c r="CN98" s="303">
        <v>0</v>
      </c>
      <c r="CO98" s="301" t="s">
        <v>538</v>
      </c>
      <c r="CP98" s="301">
        <v>0</v>
      </c>
      <c r="CQ98" s="301">
        <v>0</v>
      </c>
      <c r="CR98" s="301" t="s">
        <v>545</v>
      </c>
      <c r="CS98" s="301">
        <v>0</v>
      </c>
      <c r="CT98" s="303">
        <v>0</v>
      </c>
      <c r="CU98" s="301" t="s">
        <v>545</v>
      </c>
      <c r="CV98" s="301" t="s">
        <v>545</v>
      </c>
      <c r="CW98" s="303">
        <v>0</v>
      </c>
      <c r="CX98" s="301" t="s">
        <v>545</v>
      </c>
      <c r="CY98" s="301">
        <v>2783</v>
      </c>
      <c r="CZ98" s="301">
        <v>0</v>
      </c>
      <c r="DA98" s="301" t="s">
        <v>1053</v>
      </c>
      <c r="DB98" s="303">
        <f>+Tabla2[[#This Row],[VALOR TOTAL ESTIMADO VIGENCIA ACTUAL]]-Tabla2[[#This Row],[Valor CDP BD]]</f>
        <v>1786000</v>
      </c>
      <c r="DC98" s="303">
        <f>+Tabla2[[#This Row],[Valor CDP BD]]-Tabla2[[#This Row],[Valor RP BD]]</f>
        <v>0</v>
      </c>
    </row>
    <row r="99" spans="1:107" ht="16.149999999999999" customHeight="1" x14ac:dyDescent="0.25">
      <c r="A99" s="301" t="s">
        <v>1056</v>
      </c>
      <c r="B99" s="301" t="s">
        <v>1057</v>
      </c>
      <c r="C99" s="301">
        <v>7710</v>
      </c>
      <c r="D99" s="301" t="s">
        <v>1056</v>
      </c>
      <c r="E99" s="301">
        <v>982022</v>
      </c>
      <c r="F99" s="301">
        <v>7710</v>
      </c>
      <c r="G99" s="301" t="s">
        <v>545</v>
      </c>
      <c r="H99" s="301">
        <v>2786</v>
      </c>
      <c r="I99" s="301" t="s">
        <v>938</v>
      </c>
      <c r="J99" s="301" t="s">
        <v>512</v>
      </c>
      <c r="K99" s="301" t="s">
        <v>513</v>
      </c>
      <c r="L99" s="301" t="s">
        <v>514</v>
      </c>
      <c r="M99" s="301" t="s">
        <v>515</v>
      </c>
      <c r="N99" s="301" t="s">
        <v>516</v>
      </c>
      <c r="O99" s="301" t="s">
        <v>517</v>
      </c>
      <c r="P99" s="301" t="s">
        <v>325</v>
      </c>
      <c r="Q99" s="301" t="s">
        <v>328</v>
      </c>
      <c r="R99" s="301" t="s">
        <v>939</v>
      </c>
      <c r="S99" s="301" t="s">
        <v>940</v>
      </c>
      <c r="T99" s="301" t="s">
        <v>520</v>
      </c>
      <c r="U99" s="301">
        <v>0</v>
      </c>
      <c r="V99" s="301" t="s">
        <v>1051</v>
      </c>
      <c r="W99" s="301" t="s">
        <v>69</v>
      </c>
      <c r="X99" s="301" t="s">
        <v>69</v>
      </c>
      <c r="Y99" s="301">
        <v>0</v>
      </c>
      <c r="Z99" s="301" t="s">
        <v>534</v>
      </c>
      <c r="AA99" s="301" t="s">
        <v>69</v>
      </c>
      <c r="AB99" s="302" t="s">
        <v>69</v>
      </c>
      <c r="AC99" s="302" t="s">
        <v>69</v>
      </c>
      <c r="AD99" s="302" t="s">
        <v>69</v>
      </c>
      <c r="AE99" s="301" t="s">
        <v>69</v>
      </c>
      <c r="AF99" s="301" t="s">
        <v>69</v>
      </c>
      <c r="AG99" s="303">
        <v>1950000</v>
      </c>
      <c r="AH99" s="301">
        <v>0</v>
      </c>
      <c r="AI99" s="301">
        <v>0</v>
      </c>
      <c r="AJ99" s="301">
        <v>0</v>
      </c>
      <c r="AK99" s="301" t="s">
        <v>526</v>
      </c>
      <c r="AL99" s="301" t="s">
        <v>527</v>
      </c>
      <c r="AM99" s="301">
        <v>0</v>
      </c>
      <c r="AN99" s="301">
        <v>0</v>
      </c>
      <c r="AO99" s="301" t="s">
        <v>257</v>
      </c>
      <c r="AP99" s="301" t="s">
        <v>545</v>
      </c>
      <c r="AQ99" s="301" t="s">
        <v>545</v>
      </c>
      <c r="AR99" s="301" t="s">
        <v>545</v>
      </c>
      <c r="AS99" s="301" t="s">
        <v>545</v>
      </c>
      <c r="AT99" s="301">
        <v>0</v>
      </c>
      <c r="AU99" s="301" t="s">
        <v>545</v>
      </c>
      <c r="AV99" s="301" t="s">
        <v>545</v>
      </c>
      <c r="AW99" s="301">
        <v>0</v>
      </c>
      <c r="AX99" s="301">
        <v>0</v>
      </c>
      <c r="AY99" s="301">
        <v>0</v>
      </c>
      <c r="AZ99" s="301" t="s">
        <v>529</v>
      </c>
      <c r="BA99" s="301" t="s">
        <v>530</v>
      </c>
      <c r="BB99" s="301" t="s">
        <v>531</v>
      </c>
      <c r="BC99" s="301">
        <v>3778917</v>
      </c>
      <c r="BD99" s="301" t="s">
        <v>532</v>
      </c>
      <c r="BE99" s="301" t="s">
        <v>533</v>
      </c>
      <c r="BF99" s="301" t="s">
        <v>534</v>
      </c>
      <c r="BG99" s="301" t="s">
        <v>534</v>
      </c>
      <c r="BH99" s="301" t="s">
        <v>534</v>
      </c>
      <c r="BI99" s="301" t="s">
        <v>535</v>
      </c>
      <c r="BJ99" s="301" t="s">
        <v>545</v>
      </c>
      <c r="BK99" s="301">
        <v>4954580000</v>
      </c>
      <c r="BL99" s="301" t="s">
        <v>545</v>
      </c>
      <c r="BM99" s="301" t="s">
        <v>545</v>
      </c>
      <c r="BN99" s="301">
        <v>0</v>
      </c>
      <c r="BO99" s="301" t="s">
        <v>328</v>
      </c>
      <c r="BP99" s="301" t="s">
        <v>545</v>
      </c>
      <c r="BQ99" s="301" t="s">
        <v>545</v>
      </c>
      <c r="BR99" s="301" t="s">
        <v>545</v>
      </c>
      <c r="BS99" s="301" t="s">
        <v>545</v>
      </c>
      <c r="BT99" s="301" t="s">
        <v>545</v>
      </c>
      <c r="BU99" s="301" t="s">
        <v>545</v>
      </c>
      <c r="BV99" s="301" t="s">
        <v>545</v>
      </c>
      <c r="BW99" s="301" t="s">
        <v>545</v>
      </c>
      <c r="BX99" s="301" t="s">
        <v>1052</v>
      </c>
      <c r="BY99" s="301" t="s">
        <v>545</v>
      </c>
      <c r="BZ99" s="301" t="s">
        <v>545</v>
      </c>
      <c r="CA99" s="301" t="s">
        <v>545</v>
      </c>
      <c r="CB99" s="301" t="s">
        <v>939</v>
      </c>
      <c r="CC99" s="301" t="s">
        <v>545</v>
      </c>
      <c r="CD99" s="301" t="s">
        <v>545</v>
      </c>
      <c r="CE99" s="301" t="s">
        <v>545</v>
      </c>
      <c r="CF99" s="301" t="s">
        <v>544</v>
      </c>
      <c r="CG99" s="301" t="s">
        <v>545</v>
      </c>
      <c r="CH99" s="301" t="s">
        <v>545</v>
      </c>
      <c r="CI99" s="301" t="s">
        <v>545</v>
      </c>
      <c r="CJ99" s="301" t="s">
        <v>545</v>
      </c>
      <c r="CK99" s="301" t="s">
        <v>545</v>
      </c>
      <c r="CL99" s="301" t="s">
        <v>538</v>
      </c>
      <c r="CM99" s="301">
        <v>0</v>
      </c>
      <c r="CN99" s="303">
        <v>0</v>
      </c>
      <c r="CO99" s="301" t="s">
        <v>538</v>
      </c>
      <c r="CP99" s="301">
        <v>0</v>
      </c>
      <c r="CQ99" s="301">
        <v>0</v>
      </c>
      <c r="CR99" s="301" t="s">
        <v>545</v>
      </c>
      <c r="CS99" s="301">
        <v>0</v>
      </c>
      <c r="CT99" s="303">
        <v>0</v>
      </c>
      <c r="CU99" s="301" t="s">
        <v>545</v>
      </c>
      <c r="CV99" s="301" t="s">
        <v>545</v>
      </c>
      <c r="CW99" s="303">
        <v>0</v>
      </c>
      <c r="CX99" s="301" t="s">
        <v>545</v>
      </c>
      <c r="CY99" s="301">
        <v>2786</v>
      </c>
      <c r="CZ99" s="301">
        <v>0</v>
      </c>
      <c r="DA99" s="301" t="s">
        <v>1053</v>
      </c>
      <c r="DB99" s="303">
        <f>+Tabla2[[#This Row],[VALOR TOTAL ESTIMADO VIGENCIA ACTUAL]]-Tabla2[[#This Row],[Valor CDP BD]]</f>
        <v>1950000</v>
      </c>
      <c r="DC99" s="303">
        <f>+Tabla2[[#This Row],[Valor CDP BD]]-Tabla2[[#This Row],[Valor RP BD]]</f>
        <v>0</v>
      </c>
    </row>
    <row r="100" spans="1:107" ht="16.149999999999999" customHeight="1" x14ac:dyDescent="0.25">
      <c r="A100" s="301" t="s">
        <v>1058</v>
      </c>
      <c r="B100" s="301" t="s">
        <v>1059</v>
      </c>
      <c r="C100" s="301">
        <v>7710</v>
      </c>
      <c r="D100" s="301" t="s">
        <v>1058</v>
      </c>
      <c r="E100" s="301">
        <v>992022</v>
      </c>
      <c r="F100" s="301">
        <v>7710</v>
      </c>
      <c r="G100" s="301" t="s">
        <v>545</v>
      </c>
      <c r="H100" s="301">
        <v>2788</v>
      </c>
      <c r="I100" s="301" t="s">
        <v>976</v>
      </c>
      <c r="J100" s="301" t="s">
        <v>512</v>
      </c>
      <c r="K100" s="301" t="s">
        <v>513</v>
      </c>
      <c r="L100" s="301" t="s">
        <v>514</v>
      </c>
      <c r="M100" s="301" t="s">
        <v>515</v>
      </c>
      <c r="N100" s="301" t="s">
        <v>516</v>
      </c>
      <c r="O100" s="301" t="s">
        <v>517</v>
      </c>
      <c r="P100" s="301" t="s">
        <v>325</v>
      </c>
      <c r="Q100" s="301" t="s">
        <v>328</v>
      </c>
      <c r="R100" s="301" t="s">
        <v>977</v>
      </c>
      <c r="S100" s="301" t="s">
        <v>978</v>
      </c>
      <c r="T100" s="301" t="s">
        <v>520</v>
      </c>
      <c r="U100" s="301">
        <v>0</v>
      </c>
      <c r="V100" s="301" t="s">
        <v>1051</v>
      </c>
      <c r="W100" s="301" t="s">
        <v>69</v>
      </c>
      <c r="X100" s="301" t="s">
        <v>69</v>
      </c>
      <c r="Y100" s="301">
        <v>0</v>
      </c>
      <c r="Z100" s="301" t="s">
        <v>534</v>
      </c>
      <c r="AA100" s="301" t="s">
        <v>69</v>
      </c>
      <c r="AB100" s="302" t="s">
        <v>69</v>
      </c>
      <c r="AC100" s="302" t="s">
        <v>69</v>
      </c>
      <c r="AD100" s="302" t="s">
        <v>69</v>
      </c>
      <c r="AE100" s="301" t="s">
        <v>69</v>
      </c>
      <c r="AF100" s="301" t="s">
        <v>69</v>
      </c>
      <c r="AG100" s="303">
        <v>3143000</v>
      </c>
      <c r="AH100" s="301">
        <v>0</v>
      </c>
      <c r="AI100" s="301">
        <v>0</v>
      </c>
      <c r="AJ100" s="301">
        <v>0</v>
      </c>
      <c r="AK100" s="301" t="s">
        <v>526</v>
      </c>
      <c r="AL100" s="301" t="s">
        <v>527</v>
      </c>
      <c r="AM100" s="301">
        <v>0</v>
      </c>
      <c r="AN100" s="301">
        <v>0</v>
      </c>
      <c r="AO100" s="301" t="s">
        <v>257</v>
      </c>
      <c r="AP100" s="301" t="s">
        <v>545</v>
      </c>
      <c r="AQ100" s="301" t="s">
        <v>545</v>
      </c>
      <c r="AR100" s="301" t="s">
        <v>545</v>
      </c>
      <c r="AS100" s="301" t="s">
        <v>545</v>
      </c>
      <c r="AT100" s="301">
        <v>0</v>
      </c>
      <c r="AU100" s="301" t="s">
        <v>545</v>
      </c>
      <c r="AV100" s="301" t="s">
        <v>545</v>
      </c>
      <c r="AW100" s="301">
        <v>0</v>
      </c>
      <c r="AX100" s="301">
        <v>0</v>
      </c>
      <c r="AY100" s="301">
        <v>0</v>
      </c>
      <c r="AZ100" s="301" t="s">
        <v>529</v>
      </c>
      <c r="BA100" s="301" t="s">
        <v>530</v>
      </c>
      <c r="BB100" s="301" t="s">
        <v>531</v>
      </c>
      <c r="BC100" s="301">
        <v>3778917</v>
      </c>
      <c r="BD100" s="301" t="s">
        <v>532</v>
      </c>
      <c r="BE100" s="301" t="s">
        <v>533</v>
      </c>
      <c r="BF100" s="301" t="s">
        <v>534</v>
      </c>
      <c r="BG100" s="301" t="s">
        <v>534</v>
      </c>
      <c r="BH100" s="301" t="s">
        <v>534</v>
      </c>
      <c r="BI100" s="301" t="s">
        <v>535</v>
      </c>
      <c r="BJ100" s="301" t="s">
        <v>545</v>
      </c>
      <c r="BK100" s="301">
        <v>4954580000</v>
      </c>
      <c r="BL100" s="301" t="s">
        <v>545</v>
      </c>
      <c r="BM100" s="301" t="s">
        <v>545</v>
      </c>
      <c r="BN100" s="301">
        <v>0</v>
      </c>
      <c r="BO100" s="301" t="s">
        <v>328</v>
      </c>
      <c r="BP100" s="301" t="s">
        <v>545</v>
      </c>
      <c r="BQ100" s="301" t="s">
        <v>545</v>
      </c>
      <c r="BR100" s="301" t="s">
        <v>545</v>
      </c>
      <c r="BS100" s="301" t="s">
        <v>545</v>
      </c>
      <c r="BT100" s="301" t="s">
        <v>545</v>
      </c>
      <c r="BU100" s="301" t="s">
        <v>545</v>
      </c>
      <c r="BV100" s="301" t="s">
        <v>545</v>
      </c>
      <c r="BW100" s="301" t="s">
        <v>545</v>
      </c>
      <c r="BX100" s="301" t="s">
        <v>1052</v>
      </c>
      <c r="BY100" s="301" t="s">
        <v>545</v>
      </c>
      <c r="BZ100" s="301" t="s">
        <v>545</v>
      </c>
      <c r="CA100" s="301" t="s">
        <v>545</v>
      </c>
      <c r="CB100" s="301" t="s">
        <v>977</v>
      </c>
      <c r="CC100" s="301" t="s">
        <v>545</v>
      </c>
      <c r="CD100" s="301" t="s">
        <v>545</v>
      </c>
      <c r="CE100" s="301" t="s">
        <v>545</v>
      </c>
      <c r="CF100" s="301" t="s">
        <v>544</v>
      </c>
      <c r="CG100" s="301" t="s">
        <v>545</v>
      </c>
      <c r="CH100" s="301" t="s">
        <v>545</v>
      </c>
      <c r="CI100" s="301" t="s">
        <v>545</v>
      </c>
      <c r="CJ100" s="301" t="s">
        <v>545</v>
      </c>
      <c r="CK100" s="301" t="s">
        <v>545</v>
      </c>
      <c r="CL100" s="301" t="s">
        <v>538</v>
      </c>
      <c r="CM100" s="301">
        <v>0</v>
      </c>
      <c r="CN100" s="303">
        <v>0</v>
      </c>
      <c r="CO100" s="301" t="s">
        <v>538</v>
      </c>
      <c r="CP100" s="301">
        <v>0</v>
      </c>
      <c r="CQ100" s="301">
        <v>0</v>
      </c>
      <c r="CR100" s="301" t="s">
        <v>545</v>
      </c>
      <c r="CS100" s="301">
        <v>0</v>
      </c>
      <c r="CT100" s="303">
        <v>0</v>
      </c>
      <c r="CU100" s="301" t="s">
        <v>545</v>
      </c>
      <c r="CV100" s="301" t="s">
        <v>545</v>
      </c>
      <c r="CW100" s="303">
        <v>0</v>
      </c>
      <c r="CX100" s="301" t="s">
        <v>545</v>
      </c>
      <c r="CY100" s="301">
        <v>2788</v>
      </c>
      <c r="CZ100" s="301">
        <v>0</v>
      </c>
      <c r="DA100" s="301" t="s">
        <v>1053</v>
      </c>
      <c r="DB100" s="303">
        <f>+Tabla2[[#This Row],[VALOR TOTAL ESTIMADO VIGENCIA ACTUAL]]-Tabla2[[#This Row],[Valor CDP BD]]</f>
        <v>3143000</v>
      </c>
      <c r="DC100" s="303">
        <f>+Tabla2[[#This Row],[Valor CDP BD]]-Tabla2[[#This Row],[Valor RP BD]]</f>
        <v>0</v>
      </c>
    </row>
    <row r="101" spans="1:107" ht="16.149999999999999" customHeight="1" x14ac:dyDescent="0.25">
      <c r="A101" s="301" t="s">
        <v>1060</v>
      </c>
      <c r="B101" s="301" t="s">
        <v>1061</v>
      </c>
      <c r="C101" s="301">
        <v>7710</v>
      </c>
      <c r="D101" s="301" t="s">
        <v>1060</v>
      </c>
      <c r="E101" s="301">
        <v>1002022</v>
      </c>
      <c r="F101" s="301">
        <v>7710</v>
      </c>
      <c r="G101" s="301" t="s">
        <v>545</v>
      </c>
      <c r="H101" s="301">
        <v>2785</v>
      </c>
      <c r="I101" s="301" t="s">
        <v>585</v>
      </c>
      <c r="J101" s="301" t="s">
        <v>512</v>
      </c>
      <c r="K101" s="301" t="s">
        <v>513</v>
      </c>
      <c r="L101" s="301" t="s">
        <v>514</v>
      </c>
      <c r="M101" s="301" t="s">
        <v>515</v>
      </c>
      <c r="N101" s="301" t="s">
        <v>516</v>
      </c>
      <c r="O101" s="301" t="s">
        <v>517</v>
      </c>
      <c r="P101" s="301" t="s">
        <v>325</v>
      </c>
      <c r="Q101" s="301" t="s">
        <v>328</v>
      </c>
      <c r="R101" s="301" t="s">
        <v>586</v>
      </c>
      <c r="S101" s="301" t="s">
        <v>587</v>
      </c>
      <c r="T101" s="301" t="s">
        <v>520</v>
      </c>
      <c r="U101" s="301">
        <v>0</v>
      </c>
      <c r="V101" s="301" t="s">
        <v>1051</v>
      </c>
      <c r="W101" s="301" t="s">
        <v>69</v>
      </c>
      <c r="X101" s="301" t="s">
        <v>69</v>
      </c>
      <c r="Y101" s="301">
        <v>0</v>
      </c>
      <c r="Z101" s="301" t="s">
        <v>534</v>
      </c>
      <c r="AA101" s="301" t="s">
        <v>69</v>
      </c>
      <c r="AB101" s="302" t="s">
        <v>69</v>
      </c>
      <c r="AC101" s="302" t="s">
        <v>69</v>
      </c>
      <c r="AD101" s="302" t="s">
        <v>69</v>
      </c>
      <c r="AE101" s="301" t="s">
        <v>69</v>
      </c>
      <c r="AF101" s="301" t="s">
        <v>69</v>
      </c>
      <c r="AG101" s="303">
        <v>2229000</v>
      </c>
      <c r="AH101" s="301">
        <v>0</v>
      </c>
      <c r="AI101" s="301">
        <v>0</v>
      </c>
      <c r="AJ101" s="301">
        <v>0</v>
      </c>
      <c r="AK101" s="301" t="s">
        <v>526</v>
      </c>
      <c r="AL101" s="301" t="s">
        <v>527</v>
      </c>
      <c r="AM101" s="301">
        <v>0</v>
      </c>
      <c r="AN101" s="301">
        <v>0</v>
      </c>
      <c r="AO101" s="301" t="s">
        <v>257</v>
      </c>
      <c r="AP101" s="301" t="s">
        <v>545</v>
      </c>
      <c r="AQ101" s="301" t="s">
        <v>545</v>
      </c>
      <c r="AR101" s="301" t="s">
        <v>545</v>
      </c>
      <c r="AS101" s="301" t="s">
        <v>545</v>
      </c>
      <c r="AT101" s="301">
        <v>0</v>
      </c>
      <c r="AU101" s="301" t="s">
        <v>545</v>
      </c>
      <c r="AV101" s="301" t="s">
        <v>545</v>
      </c>
      <c r="AW101" s="301">
        <v>0</v>
      </c>
      <c r="AX101" s="301">
        <v>0</v>
      </c>
      <c r="AY101" s="301">
        <v>0</v>
      </c>
      <c r="AZ101" s="301" t="s">
        <v>529</v>
      </c>
      <c r="BA101" s="301" t="s">
        <v>530</v>
      </c>
      <c r="BB101" s="301" t="s">
        <v>531</v>
      </c>
      <c r="BC101" s="301">
        <v>3778917</v>
      </c>
      <c r="BD101" s="301" t="s">
        <v>532</v>
      </c>
      <c r="BE101" s="301" t="s">
        <v>533</v>
      </c>
      <c r="BF101" s="301" t="s">
        <v>534</v>
      </c>
      <c r="BG101" s="301" t="s">
        <v>534</v>
      </c>
      <c r="BH101" s="301" t="s">
        <v>534</v>
      </c>
      <c r="BI101" s="301" t="s">
        <v>535</v>
      </c>
      <c r="BJ101" s="301" t="s">
        <v>545</v>
      </c>
      <c r="BK101" s="301">
        <v>4954580000</v>
      </c>
      <c r="BL101" s="301" t="s">
        <v>545</v>
      </c>
      <c r="BM101" s="301" t="s">
        <v>545</v>
      </c>
      <c r="BN101" s="301">
        <v>0</v>
      </c>
      <c r="BO101" s="301" t="s">
        <v>328</v>
      </c>
      <c r="BP101" s="301" t="s">
        <v>545</v>
      </c>
      <c r="BQ101" s="301" t="s">
        <v>545</v>
      </c>
      <c r="BR101" s="301" t="s">
        <v>545</v>
      </c>
      <c r="BS101" s="301" t="s">
        <v>545</v>
      </c>
      <c r="BT101" s="301" t="s">
        <v>545</v>
      </c>
      <c r="BU101" s="301" t="s">
        <v>545</v>
      </c>
      <c r="BV101" s="301" t="s">
        <v>545</v>
      </c>
      <c r="BW101" s="301" t="s">
        <v>545</v>
      </c>
      <c r="BX101" s="301" t="s">
        <v>1052</v>
      </c>
      <c r="BY101" s="301" t="s">
        <v>545</v>
      </c>
      <c r="BZ101" s="301" t="s">
        <v>545</v>
      </c>
      <c r="CA101" s="301" t="s">
        <v>545</v>
      </c>
      <c r="CB101" s="301" t="s">
        <v>586</v>
      </c>
      <c r="CC101" s="301" t="s">
        <v>545</v>
      </c>
      <c r="CD101" s="301" t="s">
        <v>545</v>
      </c>
      <c r="CE101" s="301" t="s">
        <v>545</v>
      </c>
      <c r="CF101" s="301" t="s">
        <v>544</v>
      </c>
      <c r="CG101" s="301" t="s">
        <v>545</v>
      </c>
      <c r="CH101" s="301" t="s">
        <v>545</v>
      </c>
      <c r="CI101" s="301" t="s">
        <v>545</v>
      </c>
      <c r="CJ101" s="301" t="s">
        <v>545</v>
      </c>
      <c r="CK101" s="301" t="s">
        <v>545</v>
      </c>
      <c r="CL101" s="301" t="s">
        <v>538</v>
      </c>
      <c r="CM101" s="301">
        <v>0</v>
      </c>
      <c r="CN101" s="303">
        <v>0</v>
      </c>
      <c r="CO101" s="301" t="s">
        <v>538</v>
      </c>
      <c r="CP101" s="301">
        <v>0</v>
      </c>
      <c r="CQ101" s="301">
        <v>0</v>
      </c>
      <c r="CR101" s="301" t="s">
        <v>545</v>
      </c>
      <c r="CS101" s="301">
        <v>0</v>
      </c>
      <c r="CT101" s="303">
        <v>0</v>
      </c>
      <c r="CU101" s="301" t="s">
        <v>545</v>
      </c>
      <c r="CV101" s="301" t="s">
        <v>545</v>
      </c>
      <c r="CW101" s="303">
        <v>0</v>
      </c>
      <c r="CX101" s="301" t="s">
        <v>545</v>
      </c>
      <c r="CY101" s="301">
        <v>2785</v>
      </c>
      <c r="CZ101" s="301">
        <v>0</v>
      </c>
      <c r="DA101" s="301" t="s">
        <v>1053</v>
      </c>
      <c r="DB101" s="303">
        <f>+Tabla2[[#This Row],[VALOR TOTAL ESTIMADO VIGENCIA ACTUAL]]-Tabla2[[#This Row],[Valor CDP BD]]</f>
        <v>2229000</v>
      </c>
      <c r="DC101" s="303">
        <f>+Tabla2[[#This Row],[Valor CDP BD]]-Tabla2[[#This Row],[Valor RP BD]]</f>
        <v>0</v>
      </c>
    </row>
    <row r="102" spans="1:107" ht="16.149999999999999" customHeight="1" x14ac:dyDescent="0.25">
      <c r="A102" s="301" t="s">
        <v>1062</v>
      </c>
      <c r="B102" s="301" t="s">
        <v>1063</v>
      </c>
      <c r="C102" s="301">
        <v>7710</v>
      </c>
      <c r="D102" s="301" t="s">
        <v>1062</v>
      </c>
      <c r="E102" s="301">
        <v>1012022</v>
      </c>
      <c r="F102" s="301">
        <v>7710</v>
      </c>
      <c r="G102" s="301" t="s">
        <v>545</v>
      </c>
      <c r="H102" s="301">
        <v>2789</v>
      </c>
      <c r="I102" s="301" t="s">
        <v>985</v>
      </c>
      <c r="J102" s="301" t="s">
        <v>512</v>
      </c>
      <c r="K102" s="301" t="s">
        <v>513</v>
      </c>
      <c r="L102" s="301" t="s">
        <v>514</v>
      </c>
      <c r="M102" s="301" t="s">
        <v>515</v>
      </c>
      <c r="N102" s="301" t="s">
        <v>516</v>
      </c>
      <c r="O102" s="301" t="s">
        <v>517</v>
      </c>
      <c r="P102" s="301" t="s">
        <v>325</v>
      </c>
      <c r="Q102" s="301" t="s">
        <v>328</v>
      </c>
      <c r="R102" s="301" t="s">
        <v>986</v>
      </c>
      <c r="S102" s="301" t="s">
        <v>987</v>
      </c>
      <c r="T102" s="301" t="s">
        <v>520</v>
      </c>
      <c r="U102" s="301">
        <v>0</v>
      </c>
      <c r="V102" s="301" t="s">
        <v>1051</v>
      </c>
      <c r="W102" s="301" t="s">
        <v>69</v>
      </c>
      <c r="X102" s="301" t="s">
        <v>69</v>
      </c>
      <c r="Y102" s="301">
        <v>0</v>
      </c>
      <c r="Z102" s="301" t="s">
        <v>534</v>
      </c>
      <c r="AA102" s="301" t="s">
        <v>69</v>
      </c>
      <c r="AB102" s="302" t="s">
        <v>69</v>
      </c>
      <c r="AC102" s="302" t="s">
        <v>69</v>
      </c>
      <c r="AD102" s="302" t="s">
        <v>69</v>
      </c>
      <c r="AE102" s="301" t="s">
        <v>69</v>
      </c>
      <c r="AF102" s="301" t="s">
        <v>69</v>
      </c>
      <c r="AG102" s="303">
        <v>1618000</v>
      </c>
      <c r="AH102" s="301">
        <v>0</v>
      </c>
      <c r="AI102" s="301">
        <v>0</v>
      </c>
      <c r="AJ102" s="301">
        <v>0</v>
      </c>
      <c r="AK102" s="301" t="s">
        <v>526</v>
      </c>
      <c r="AL102" s="301" t="s">
        <v>527</v>
      </c>
      <c r="AM102" s="301">
        <v>0</v>
      </c>
      <c r="AN102" s="301">
        <v>0</v>
      </c>
      <c r="AO102" s="301" t="s">
        <v>257</v>
      </c>
      <c r="AP102" s="301" t="s">
        <v>545</v>
      </c>
      <c r="AQ102" s="301" t="s">
        <v>545</v>
      </c>
      <c r="AR102" s="301" t="s">
        <v>545</v>
      </c>
      <c r="AS102" s="301" t="s">
        <v>545</v>
      </c>
      <c r="AT102" s="301">
        <v>0</v>
      </c>
      <c r="AU102" s="301" t="s">
        <v>545</v>
      </c>
      <c r="AV102" s="301" t="s">
        <v>545</v>
      </c>
      <c r="AW102" s="301">
        <v>0</v>
      </c>
      <c r="AX102" s="301">
        <v>0</v>
      </c>
      <c r="AY102" s="301">
        <v>0</v>
      </c>
      <c r="AZ102" s="301" t="s">
        <v>529</v>
      </c>
      <c r="BA102" s="301" t="s">
        <v>530</v>
      </c>
      <c r="BB102" s="301" t="s">
        <v>531</v>
      </c>
      <c r="BC102" s="301">
        <v>3778917</v>
      </c>
      <c r="BD102" s="301" t="s">
        <v>532</v>
      </c>
      <c r="BE102" s="301" t="s">
        <v>533</v>
      </c>
      <c r="BF102" s="301" t="s">
        <v>534</v>
      </c>
      <c r="BG102" s="301" t="s">
        <v>534</v>
      </c>
      <c r="BH102" s="301" t="s">
        <v>534</v>
      </c>
      <c r="BI102" s="301" t="s">
        <v>535</v>
      </c>
      <c r="BJ102" s="301" t="s">
        <v>545</v>
      </c>
      <c r="BK102" s="301">
        <v>4954580000</v>
      </c>
      <c r="BL102" s="301" t="s">
        <v>545</v>
      </c>
      <c r="BM102" s="301" t="s">
        <v>545</v>
      </c>
      <c r="BN102" s="301">
        <v>0</v>
      </c>
      <c r="BO102" s="301" t="s">
        <v>328</v>
      </c>
      <c r="BP102" s="301" t="s">
        <v>545</v>
      </c>
      <c r="BQ102" s="301" t="s">
        <v>545</v>
      </c>
      <c r="BR102" s="301" t="s">
        <v>545</v>
      </c>
      <c r="BS102" s="301" t="s">
        <v>545</v>
      </c>
      <c r="BT102" s="301" t="s">
        <v>545</v>
      </c>
      <c r="BU102" s="301" t="s">
        <v>545</v>
      </c>
      <c r="BV102" s="301" t="s">
        <v>545</v>
      </c>
      <c r="BW102" s="301" t="s">
        <v>545</v>
      </c>
      <c r="BX102" s="301" t="s">
        <v>1052</v>
      </c>
      <c r="BY102" s="301" t="s">
        <v>545</v>
      </c>
      <c r="BZ102" s="301" t="s">
        <v>545</v>
      </c>
      <c r="CA102" s="301" t="s">
        <v>545</v>
      </c>
      <c r="CB102" s="301" t="s">
        <v>986</v>
      </c>
      <c r="CC102" s="301" t="s">
        <v>545</v>
      </c>
      <c r="CD102" s="301" t="s">
        <v>545</v>
      </c>
      <c r="CE102" s="301" t="s">
        <v>545</v>
      </c>
      <c r="CF102" s="301" t="s">
        <v>544</v>
      </c>
      <c r="CG102" s="301" t="s">
        <v>545</v>
      </c>
      <c r="CH102" s="301" t="s">
        <v>545</v>
      </c>
      <c r="CI102" s="301" t="s">
        <v>545</v>
      </c>
      <c r="CJ102" s="301" t="s">
        <v>545</v>
      </c>
      <c r="CK102" s="301" t="s">
        <v>545</v>
      </c>
      <c r="CL102" s="301" t="s">
        <v>538</v>
      </c>
      <c r="CM102" s="301">
        <v>0</v>
      </c>
      <c r="CN102" s="303">
        <v>0</v>
      </c>
      <c r="CO102" s="301" t="s">
        <v>538</v>
      </c>
      <c r="CP102" s="301">
        <v>0</v>
      </c>
      <c r="CQ102" s="301">
        <v>0</v>
      </c>
      <c r="CR102" s="301" t="s">
        <v>545</v>
      </c>
      <c r="CS102" s="301">
        <v>0</v>
      </c>
      <c r="CT102" s="303">
        <v>0</v>
      </c>
      <c r="CU102" s="301" t="s">
        <v>545</v>
      </c>
      <c r="CV102" s="301" t="s">
        <v>545</v>
      </c>
      <c r="CW102" s="303">
        <v>0</v>
      </c>
      <c r="CX102" s="301" t="s">
        <v>545</v>
      </c>
      <c r="CY102" s="301">
        <v>2789</v>
      </c>
      <c r="CZ102" s="301">
        <v>0</v>
      </c>
      <c r="DA102" s="301" t="s">
        <v>1053</v>
      </c>
      <c r="DB102" s="303">
        <f>+Tabla2[[#This Row],[VALOR TOTAL ESTIMADO VIGENCIA ACTUAL]]-Tabla2[[#This Row],[Valor CDP BD]]</f>
        <v>1618000</v>
      </c>
      <c r="DC102" s="303">
        <f>+Tabla2[[#This Row],[Valor CDP BD]]-Tabla2[[#This Row],[Valor RP BD]]</f>
        <v>0</v>
      </c>
    </row>
    <row r="103" spans="1:107" ht="16.149999999999999" customHeight="1" x14ac:dyDescent="0.25">
      <c r="A103" s="301" t="s">
        <v>1064</v>
      </c>
      <c r="B103" s="301" t="s">
        <v>1065</v>
      </c>
      <c r="C103" s="301">
        <v>7710</v>
      </c>
      <c r="D103" s="301" t="s">
        <v>1064</v>
      </c>
      <c r="E103" s="301">
        <v>1022022</v>
      </c>
      <c r="F103" s="301">
        <v>7710</v>
      </c>
      <c r="G103" s="301" t="s">
        <v>545</v>
      </c>
      <c r="H103" s="301">
        <v>2787</v>
      </c>
      <c r="I103" s="301" t="s">
        <v>947</v>
      </c>
      <c r="J103" s="301" t="s">
        <v>512</v>
      </c>
      <c r="K103" s="301" t="s">
        <v>513</v>
      </c>
      <c r="L103" s="301" t="s">
        <v>514</v>
      </c>
      <c r="M103" s="301" t="s">
        <v>515</v>
      </c>
      <c r="N103" s="301" t="s">
        <v>516</v>
      </c>
      <c r="O103" s="301" t="s">
        <v>517</v>
      </c>
      <c r="P103" s="301" t="s">
        <v>325</v>
      </c>
      <c r="Q103" s="301" t="s">
        <v>328</v>
      </c>
      <c r="R103" s="301" t="s">
        <v>948</v>
      </c>
      <c r="S103" s="301" t="s">
        <v>949</v>
      </c>
      <c r="T103" s="301" t="s">
        <v>520</v>
      </c>
      <c r="U103" s="301">
        <v>0</v>
      </c>
      <c r="V103" s="301" t="s">
        <v>1051</v>
      </c>
      <c r="W103" s="301" t="s">
        <v>69</v>
      </c>
      <c r="X103" s="301" t="s">
        <v>69</v>
      </c>
      <c r="Y103" s="301">
        <v>0</v>
      </c>
      <c r="Z103" s="301" t="s">
        <v>534</v>
      </c>
      <c r="AA103" s="301" t="s">
        <v>69</v>
      </c>
      <c r="AB103" s="302" t="s">
        <v>69</v>
      </c>
      <c r="AC103" s="302" t="s">
        <v>69</v>
      </c>
      <c r="AD103" s="302" t="s">
        <v>69</v>
      </c>
      <c r="AE103" s="301" t="s">
        <v>69</v>
      </c>
      <c r="AF103" s="301" t="s">
        <v>69</v>
      </c>
      <c r="AG103" s="303">
        <v>1950000</v>
      </c>
      <c r="AH103" s="301">
        <v>0</v>
      </c>
      <c r="AI103" s="301">
        <v>0</v>
      </c>
      <c r="AJ103" s="301">
        <v>0</v>
      </c>
      <c r="AK103" s="301" t="s">
        <v>526</v>
      </c>
      <c r="AL103" s="301" t="s">
        <v>527</v>
      </c>
      <c r="AM103" s="301">
        <v>0</v>
      </c>
      <c r="AN103" s="301">
        <v>0</v>
      </c>
      <c r="AO103" s="301" t="s">
        <v>257</v>
      </c>
      <c r="AP103" s="301" t="s">
        <v>545</v>
      </c>
      <c r="AQ103" s="301" t="s">
        <v>545</v>
      </c>
      <c r="AR103" s="301" t="s">
        <v>545</v>
      </c>
      <c r="AS103" s="301" t="s">
        <v>545</v>
      </c>
      <c r="AT103" s="301">
        <v>0</v>
      </c>
      <c r="AU103" s="301" t="s">
        <v>545</v>
      </c>
      <c r="AV103" s="301" t="s">
        <v>545</v>
      </c>
      <c r="AW103" s="301">
        <v>0</v>
      </c>
      <c r="AX103" s="301">
        <v>0</v>
      </c>
      <c r="AY103" s="301">
        <v>0</v>
      </c>
      <c r="AZ103" s="301" t="s">
        <v>529</v>
      </c>
      <c r="BA103" s="301" t="s">
        <v>530</v>
      </c>
      <c r="BB103" s="301" t="s">
        <v>531</v>
      </c>
      <c r="BC103" s="301">
        <v>3778917</v>
      </c>
      <c r="BD103" s="301" t="s">
        <v>532</v>
      </c>
      <c r="BE103" s="301" t="s">
        <v>533</v>
      </c>
      <c r="BF103" s="301" t="s">
        <v>534</v>
      </c>
      <c r="BG103" s="301" t="s">
        <v>534</v>
      </c>
      <c r="BH103" s="301" t="s">
        <v>534</v>
      </c>
      <c r="BI103" s="301" t="s">
        <v>535</v>
      </c>
      <c r="BJ103" s="301" t="s">
        <v>545</v>
      </c>
      <c r="BK103" s="301">
        <v>4954580000</v>
      </c>
      <c r="BL103" s="301" t="s">
        <v>545</v>
      </c>
      <c r="BM103" s="301" t="s">
        <v>545</v>
      </c>
      <c r="BN103" s="301">
        <v>0</v>
      </c>
      <c r="BO103" s="301" t="s">
        <v>328</v>
      </c>
      <c r="BP103" s="301" t="s">
        <v>545</v>
      </c>
      <c r="BQ103" s="301" t="s">
        <v>545</v>
      </c>
      <c r="BR103" s="301" t="s">
        <v>545</v>
      </c>
      <c r="BS103" s="301" t="s">
        <v>545</v>
      </c>
      <c r="BT103" s="301" t="s">
        <v>545</v>
      </c>
      <c r="BU103" s="301" t="s">
        <v>545</v>
      </c>
      <c r="BV103" s="301" t="s">
        <v>545</v>
      </c>
      <c r="BW103" s="301" t="s">
        <v>545</v>
      </c>
      <c r="BX103" s="301" t="s">
        <v>1052</v>
      </c>
      <c r="BY103" s="301" t="s">
        <v>545</v>
      </c>
      <c r="BZ103" s="301" t="s">
        <v>545</v>
      </c>
      <c r="CA103" s="301" t="s">
        <v>545</v>
      </c>
      <c r="CB103" s="301" t="s">
        <v>948</v>
      </c>
      <c r="CC103" s="301" t="s">
        <v>545</v>
      </c>
      <c r="CD103" s="301" t="s">
        <v>545</v>
      </c>
      <c r="CE103" s="301" t="s">
        <v>545</v>
      </c>
      <c r="CF103" s="301" t="s">
        <v>544</v>
      </c>
      <c r="CG103" s="301" t="s">
        <v>545</v>
      </c>
      <c r="CH103" s="301" t="s">
        <v>545</v>
      </c>
      <c r="CI103" s="301" t="s">
        <v>545</v>
      </c>
      <c r="CJ103" s="301" t="s">
        <v>545</v>
      </c>
      <c r="CK103" s="301" t="s">
        <v>545</v>
      </c>
      <c r="CL103" s="301" t="s">
        <v>538</v>
      </c>
      <c r="CM103" s="301">
        <v>0</v>
      </c>
      <c r="CN103" s="303">
        <v>0</v>
      </c>
      <c r="CO103" s="301" t="s">
        <v>538</v>
      </c>
      <c r="CP103" s="301">
        <v>0</v>
      </c>
      <c r="CQ103" s="301">
        <v>0</v>
      </c>
      <c r="CR103" s="301" t="s">
        <v>545</v>
      </c>
      <c r="CS103" s="301">
        <v>0</v>
      </c>
      <c r="CT103" s="303">
        <v>0</v>
      </c>
      <c r="CU103" s="301" t="s">
        <v>545</v>
      </c>
      <c r="CV103" s="301" t="s">
        <v>545</v>
      </c>
      <c r="CW103" s="303">
        <v>0</v>
      </c>
      <c r="CX103" s="301" t="s">
        <v>545</v>
      </c>
      <c r="CY103" s="301">
        <v>2787</v>
      </c>
      <c r="CZ103" s="301">
        <v>0</v>
      </c>
      <c r="DA103" s="301" t="s">
        <v>1053</v>
      </c>
      <c r="DB103" s="303">
        <f>+Tabla2[[#This Row],[VALOR TOTAL ESTIMADO VIGENCIA ACTUAL]]-Tabla2[[#This Row],[Valor CDP BD]]</f>
        <v>1950000</v>
      </c>
      <c r="DC103" s="303">
        <f>+Tabla2[[#This Row],[Valor CDP BD]]-Tabla2[[#This Row],[Valor RP BD]]</f>
        <v>0</v>
      </c>
    </row>
    <row r="104" spans="1:107" ht="16.149999999999999" customHeight="1" x14ac:dyDescent="0.25">
      <c r="A104" s="301" t="s">
        <v>1066</v>
      </c>
      <c r="B104" s="301" t="s">
        <v>840</v>
      </c>
      <c r="C104" s="301">
        <v>7710</v>
      </c>
      <c r="D104" s="301" t="s">
        <v>1066</v>
      </c>
      <c r="E104" s="301">
        <v>1032022</v>
      </c>
      <c r="F104" s="301">
        <v>7710</v>
      </c>
      <c r="G104" s="301" t="s">
        <v>545</v>
      </c>
      <c r="H104" s="301">
        <v>2784</v>
      </c>
      <c r="I104" s="301" t="s">
        <v>511</v>
      </c>
      <c r="J104" s="301" t="s">
        <v>512</v>
      </c>
      <c r="K104" s="301" t="s">
        <v>513</v>
      </c>
      <c r="L104" s="301" t="s">
        <v>514</v>
      </c>
      <c r="M104" s="301" t="s">
        <v>515</v>
      </c>
      <c r="N104" s="301" t="s">
        <v>516</v>
      </c>
      <c r="O104" s="301" t="s">
        <v>517</v>
      </c>
      <c r="P104" s="301" t="s">
        <v>325</v>
      </c>
      <c r="Q104" s="301" t="s">
        <v>328</v>
      </c>
      <c r="R104" s="301" t="s">
        <v>518</v>
      </c>
      <c r="S104" s="301" t="s">
        <v>519</v>
      </c>
      <c r="T104" s="301" t="s">
        <v>520</v>
      </c>
      <c r="U104" s="301">
        <v>0</v>
      </c>
      <c r="V104" s="301" t="s">
        <v>1051</v>
      </c>
      <c r="W104" s="301" t="s">
        <v>69</v>
      </c>
      <c r="X104" s="301" t="s">
        <v>69</v>
      </c>
      <c r="Y104" s="301">
        <v>0</v>
      </c>
      <c r="Z104" s="301" t="s">
        <v>534</v>
      </c>
      <c r="AA104" s="301" t="s">
        <v>69</v>
      </c>
      <c r="AB104" s="302" t="s">
        <v>69</v>
      </c>
      <c r="AC104" s="302" t="s">
        <v>69</v>
      </c>
      <c r="AD104" s="302" t="s">
        <v>69</v>
      </c>
      <c r="AE104" s="301" t="s">
        <v>69</v>
      </c>
      <c r="AF104" s="301" t="s">
        <v>69</v>
      </c>
      <c r="AG104" s="303">
        <v>2924000</v>
      </c>
      <c r="AH104" s="301">
        <v>0</v>
      </c>
      <c r="AI104" s="301">
        <v>0</v>
      </c>
      <c r="AJ104" s="301">
        <v>0</v>
      </c>
      <c r="AK104" s="301" t="s">
        <v>526</v>
      </c>
      <c r="AL104" s="301" t="s">
        <v>527</v>
      </c>
      <c r="AM104" s="301">
        <v>0</v>
      </c>
      <c r="AN104" s="301">
        <v>0</v>
      </c>
      <c r="AO104" s="301" t="s">
        <v>257</v>
      </c>
      <c r="AP104" s="301" t="s">
        <v>545</v>
      </c>
      <c r="AQ104" s="301" t="s">
        <v>545</v>
      </c>
      <c r="AR104" s="301" t="s">
        <v>545</v>
      </c>
      <c r="AS104" s="301" t="s">
        <v>545</v>
      </c>
      <c r="AT104" s="301">
        <v>0</v>
      </c>
      <c r="AU104" s="301" t="s">
        <v>545</v>
      </c>
      <c r="AV104" s="301" t="s">
        <v>545</v>
      </c>
      <c r="AW104" s="301">
        <v>0</v>
      </c>
      <c r="AX104" s="301">
        <v>0</v>
      </c>
      <c r="AY104" s="301">
        <v>0</v>
      </c>
      <c r="AZ104" s="301" t="s">
        <v>529</v>
      </c>
      <c r="BA104" s="301" t="s">
        <v>530</v>
      </c>
      <c r="BB104" s="301" t="s">
        <v>531</v>
      </c>
      <c r="BC104" s="301">
        <v>3778917</v>
      </c>
      <c r="BD104" s="301" t="s">
        <v>532</v>
      </c>
      <c r="BE104" s="301" t="s">
        <v>533</v>
      </c>
      <c r="BF104" s="301" t="s">
        <v>534</v>
      </c>
      <c r="BG104" s="301" t="s">
        <v>534</v>
      </c>
      <c r="BH104" s="301" t="s">
        <v>534</v>
      </c>
      <c r="BI104" s="301" t="s">
        <v>535</v>
      </c>
      <c r="BJ104" s="301" t="s">
        <v>545</v>
      </c>
      <c r="BK104" s="301">
        <v>4954580000</v>
      </c>
      <c r="BL104" s="301" t="s">
        <v>545</v>
      </c>
      <c r="BM104" s="301" t="s">
        <v>545</v>
      </c>
      <c r="BN104" s="301">
        <v>0</v>
      </c>
      <c r="BO104" s="301" t="s">
        <v>328</v>
      </c>
      <c r="BP104" s="301" t="s">
        <v>545</v>
      </c>
      <c r="BQ104" s="301" t="s">
        <v>545</v>
      </c>
      <c r="BR104" s="301" t="s">
        <v>545</v>
      </c>
      <c r="BS104" s="301" t="s">
        <v>545</v>
      </c>
      <c r="BT104" s="301" t="s">
        <v>545</v>
      </c>
      <c r="BU104" s="301" t="s">
        <v>545</v>
      </c>
      <c r="BV104" s="301" t="s">
        <v>545</v>
      </c>
      <c r="BW104" s="301" t="s">
        <v>545</v>
      </c>
      <c r="BX104" s="301" t="s">
        <v>1052</v>
      </c>
      <c r="BY104" s="301" t="s">
        <v>545</v>
      </c>
      <c r="BZ104" s="301" t="s">
        <v>545</v>
      </c>
      <c r="CA104" s="301" t="s">
        <v>545</v>
      </c>
      <c r="CB104" s="301" t="s">
        <v>518</v>
      </c>
      <c r="CC104" s="301" t="s">
        <v>545</v>
      </c>
      <c r="CD104" s="301" t="s">
        <v>545</v>
      </c>
      <c r="CE104" s="301" t="s">
        <v>545</v>
      </c>
      <c r="CF104" s="301" t="s">
        <v>544</v>
      </c>
      <c r="CG104" s="301" t="s">
        <v>545</v>
      </c>
      <c r="CH104" s="301" t="s">
        <v>545</v>
      </c>
      <c r="CI104" s="301" t="s">
        <v>545</v>
      </c>
      <c r="CJ104" s="301" t="s">
        <v>545</v>
      </c>
      <c r="CK104" s="301" t="s">
        <v>545</v>
      </c>
      <c r="CL104" s="301" t="s">
        <v>538</v>
      </c>
      <c r="CM104" s="301">
        <v>0</v>
      </c>
      <c r="CN104" s="303">
        <v>0</v>
      </c>
      <c r="CO104" s="301" t="s">
        <v>538</v>
      </c>
      <c r="CP104" s="301">
        <v>0</v>
      </c>
      <c r="CQ104" s="301">
        <v>0</v>
      </c>
      <c r="CR104" s="301" t="s">
        <v>545</v>
      </c>
      <c r="CS104" s="301">
        <v>0</v>
      </c>
      <c r="CT104" s="303">
        <v>0</v>
      </c>
      <c r="CU104" s="301" t="s">
        <v>545</v>
      </c>
      <c r="CV104" s="301" t="s">
        <v>545</v>
      </c>
      <c r="CW104" s="303">
        <v>0</v>
      </c>
      <c r="CX104" s="301" t="s">
        <v>545</v>
      </c>
      <c r="CY104" s="301">
        <v>2784</v>
      </c>
      <c r="CZ104" s="301">
        <v>0</v>
      </c>
      <c r="DA104" s="301" t="s">
        <v>1053</v>
      </c>
      <c r="DB104" s="303">
        <f>+Tabla2[[#This Row],[VALOR TOTAL ESTIMADO VIGENCIA ACTUAL]]-Tabla2[[#This Row],[Valor CDP BD]]</f>
        <v>2924000</v>
      </c>
      <c r="DC104" s="303">
        <f>+Tabla2[[#This Row],[Valor CDP BD]]-Tabla2[[#This Row],[Valor RP BD]]</f>
        <v>0</v>
      </c>
    </row>
    <row r="105" spans="1:107" ht="16.149999999999999" customHeight="1" x14ac:dyDescent="0.25">
      <c r="A105" s="301" t="s">
        <v>1067</v>
      </c>
      <c r="B105" s="301" t="s">
        <v>1068</v>
      </c>
      <c r="C105" s="301">
        <v>7710</v>
      </c>
      <c r="D105" s="301" t="s">
        <v>1067</v>
      </c>
      <c r="E105" s="301">
        <v>1042022</v>
      </c>
      <c r="F105" s="301">
        <v>7710</v>
      </c>
      <c r="G105" s="301" t="s">
        <v>545</v>
      </c>
      <c r="H105" s="301">
        <v>2780</v>
      </c>
      <c r="I105" s="301" t="s">
        <v>844</v>
      </c>
      <c r="J105" s="301" t="s">
        <v>512</v>
      </c>
      <c r="K105" s="301" t="s">
        <v>513</v>
      </c>
      <c r="L105" s="301" t="s">
        <v>514</v>
      </c>
      <c r="M105" s="301" t="s">
        <v>515</v>
      </c>
      <c r="N105" s="301" t="s">
        <v>516</v>
      </c>
      <c r="O105" s="301" t="s">
        <v>517</v>
      </c>
      <c r="P105" s="301" t="s">
        <v>325</v>
      </c>
      <c r="Q105" s="301" t="s">
        <v>328</v>
      </c>
      <c r="R105" s="301" t="s">
        <v>845</v>
      </c>
      <c r="S105" s="301" t="s">
        <v>846</v>
      </c>
      <c r="T105" s="301" t="s">
        <v>520</v>
      </c>
      <c r="U105" s="301">
        <v>0</v>
      </c>
      <c r="V105" s="301" t="s">
        <v>1051</v>
      </c>
      <c r="W105" s="301" t="s">
        <v>69</v>
      </c>
      <c r="X105" s="301" t="s">
        <v>69</v>
      </c>
      <c r="Y105" s="301">
        <v>0</v>
      </c>
      <c r="Z105" s="301" t="s">
        <v>534</v>
      </c>
      <c r="AA105" s="301" t="s">
        <v>69</v>
      </c>
      <c r="AB105" s="302" t="s">
        <v>69</v>
      </c>
      <c r="AC105" s="302" t="s">
        <v>69</v>
      </c>
      <c r="AD105" s="302" t="s">
        <v>69</v>
      </c>
      <c r="AE105" s="301" t="s">
        <v>69</v>
      </c>
      <c r="AF105" s="301" t="s">
        <v>69</v>
      </c>
      <c r="AG105" s="303">
        <v>199000</v>
      </c>
      <c r="AH105" s="301">
        <v>0</v>
      </c>
      <c r="AI105" s="301">
        <v>0</v>
      </c>
      <c r="AJ105" s="301">
        <v>0</v>
      </c>
      <c r="AK105" s="301" t="s">
        <v>526</v>
      </c>
      <c r="AL105" s="301" t="s">
        <v>527</v>
      </c>
      <c r="AM105" s="301">
        <v>0</v>
      </c>
      <c r="AN105" s="301">
        <v>0</v>
      </c>
      <c r="AO105" s="301" t="s">
        <v>257</v>
      </c>
      <c r="AP105" s="301" t="s">
        <v>545</v>
      </c>
      <c r="AQ105" s="301" t="s">
        <v>545</v>
      </c>
      <c r="AR105" s="301" t="s">
        <v>545</v>
      </c>
      <c r="AS105" s="301" t="s">
        <v>545</v>
      </c>
      <c r="AT105" s="301">
        <v>0</v>
      </c>
      <c r="AU105" s="301" t="s">
        <v>545</v>
      </c>
      <c r="AV105" s="301" t="s">
        <v>545</v>
      </c>
      <c r="AW105" s="301">
        <v>0</v>
      </c>
      <c r="AX105" s="301">
        <v>0</v>
      </c>
      <c r="AY105" s="301">
        <v>0</v>
      </c>
      <c r="AZ105" s="301" t="s">
        <v>529</v>
      </c>
      <c r="BA105" s="301" t="s">
        <v>530</v>
      </c>
      <c r="BB105" s="301" t="s">
        <v>531</v>
      </c>
      <c r="BC105" s="301">
        <v>3778917</v>
      </c>
      <c r="BD105" s="301" t="s">
        <v>532</v>
      </c>
      <c r="BE105" s="301" t="s">
        <v>533</v>
      </c>
      <c r="BF105" s="301" t="s">
        <v>534</v>
      </c>
      <c r="BG105" s="301" t="s">
        <v>534</v>
      </c>
      <c r="BH105" s="301" t="s">
        <v>534</v>
      </c>
      <c r="BI105" s="301" t="s">
        <v>535</v>
      </c>
      <c r="BJ105" s="301" t="s">
        <v>545</v>
      </c>
      <c r="BK105" s="301">
        <v>4954580000</v>
      </c>
      <c r="BL105" s="301" t="s">
        <v>545</v>
      </c>
      <c r="BM105" s="301" t="s">
        <v>545</v>
      </c>
      <c r="BN105" s="301">
        <v>0</v>
      </c>
      <c r="BO105" s="301" t="s">
        <v>328</v>
      </c>
      <c r="BP105" s="301" t="s">
        <v>545</v>
      </c>
      <c r="BQ105" s="301" t="s">
        <v>545</v>
      </c>
      <c r="BR105" s="301" t="s">
        <v>545</v>
      </c>
      <c r="BS105" s="301" t="s">
        <v>545</v>
      </c>
      <c r="BT105" s="301" t="s">
        <v>545</v>
      </c>
      <c r="BU105" s="301" t="s">
        <v>545</v>
      </c>
      <c r="BV105" s="301" t="s">
        <v>545</v>
      </c>
      <c r="BW105" s="301" t="s">
        <v>545</v>
      </c>
      <c r="BX105" s="301" t="s">
        <v>1052</v>
      </c>
      <c r="BY105" s="301" t="s">
        <v>545</v>
      </c>
      <c r="BZ105" s="301" t="s">
        <v>545</v>
      </c>
      <c r="CA105" s="301" t="s">
        <v>545</v>
      </c>
      <c r="CB105" s="301" t="s">
        <v>845</v>
      </c>
      <c r="CC105" s="301" t="s">
        <v>545</v>
      </c>
      <c r="CD105" s="301" t="s">
        <v>545</v>
      </c>
      <c r="CE105" s="301" t="s">
        <v>545</v>
      </c>
      <c r="CF105" s="301" t="s">
        <v>544</v>
      </c>
      <c r="CG105" s="301" t="s">
        <v>545</v>
      </c>
      <c r="CH105" s="301" t="s">
        <v>545</v>
      </c>
      <c r="CI105" s="301" t="s">
        <v>545</v>
      </c>
      <c r="CJ105" s="301" t="s">
        <v>545</v>
      </c>
      <c r="CK105" s="301" t="s">
        <v>545</v>
      </c>
      <c r="CL105" s="301" t="s">
        <v>538</v>
      </c>
      <c r="CM105" s="301">
        <v>0</v>
      </c>
      <c r="CN105" s="303">
        <v>0</v>
      </c>
      <c r="CO105" s="301" t="s">
        <v>538</v>
      </c>
      <c r="CP105" s="301">
        <v>0</v>
      </c>
      <c r="CQ105" s="301">
        <v>0</v>
      </c>
      <c r="CR105" s="301" t="s">
        <v>545</v>
      </c>
      <c r="CS105" s="301">
        <v>0</v>
      </c>
      <c r="CT105" s="303">
        <v>0</v>
      </c>
      <c r="CU105" s="301" t="s">
        <v>545</v>
      </c>
      <c r="CV105" s="301" t="s">
        <v>545</v>
      </c>
      <c r="CW105" s="303">
        <v>0</v>
      </c>
      <c r="CX105" s="301" t="s">
        <v>545</v>
      </c>
      <c r="CY105" s="301">
        <v>2780</v>
      </c>
      <c r="CZ105" s="301">
        <v>0</v>
      </c>
      <c r="DA105" s="301" t="s">
        <v>1053</v>
      </c>
      <c r="DB105" s="303">
        <f>+Tabla2[[#This Row],[VALOR TOTAL ESTIMADO VIGENCIA ACTUAL]]-Tabla2[[#This Row],[Valor CDP BD]]</f>
        <v>199000</v>
      </c>
      <c r="DC105" s="303">
        <f>+Tabla2[[#This Row],[Valor CDP BD]]-Tabla2[[#This Row],[Valor RP BD]]</f>
        <v>0</v>
      </c>
    </row>
    <row r="106" spans="1:107" ht="16.149999999999999" customHeight="1" x14ac:dyDescent="0.25">
      <c r="A106" s="301" t="s">
        <v>1069</v>
      </c>
      <c r="B106" s="301" t="s">
        <v>1070</v>
      </c>
      <c r="C106" s="301">
        <v>7710</v>
      </c>
      <c r="D106" s="301" t="s">
        <v>1069</v>
      </c>
      <c r="E106" s="301">
        <v>1052022</v>
      </c>
      <c r="F106" s="301">
        <v>7710</v>
      </c>
      <c r="G106" s="301" t="s">
        <v>545</v>
      </c>
      <c r="H106" s="301">
        <v>2792</v>
      </c>
      <c r="I106" s="301" t="s">
        <v>958</v>
      </c>
      <c r="J106" s="301" t="s">
        <v>512</v>
      </c>
      <c r="K106" s="301" t="s">
        <v>513</v>
      </c>
      <c r="L106" s="301" t="s">
        <v>514</v>
      </c>
      <c r="M106" s="301" t="s">
        <v>515</v>
      </c>
      <c r="N106" s="301" t="s">
        <v>516</v>
      </c>
      <c r="O106" s="301" t="s">
        <v>517</v>
      </c>
      <c r="P106" s="301" t="s">
        <v>325</v>
      </c>
      <c r="Q106" s="301" t="s">
        <v>328</v>
      </c>
      <c r="R106" s="301" t="s">
        <v>959</v>
      </c>
      <c r="S106" s="301" t="s">
        <v>960</v>
      </c>
      <c r="T106" s="301" t="s">
        <v>520</v>
      </c>
      <c r="U106" s="301">
        <v>0</v>
      </c>
      <c r="V106" s="301" t="s">
        <v>1051</v>
      </c>
      <c r="W106" s="301" t="s">
        <v>69</v>
      </c>
      <c r="X106" s="301" t="s">
        <v>69</v>
      </c>
      <c r="Y106" s="301">
        <v>0</v>
      </c>
      <c r="Z106" s="301" t="s">
        <v>534</v>
      </c>
      <c r="AA106" s="301" t="s">
        <v>69</v>
      </c>
      <c r="AB106" s="302" t="s">
        <v>69</v>
      </c>
      <c r="AC106" s="302" t="s">
        <v>69</v>
      </c>
      <c r="AD106" s="302" t="s">
        <v>69</v>
      </c>
      <c r="AE106" s="301" t="s">
        <v>69</v>
      </c>
      <c r="AF106" s="301" t="s">
        <v>69</v>
      </c>
      <c r="AG106" s="303">
        <v>950000</v>
      </c>
      <c r="AH106" s="301">
        <v>0</v>
      </c>
      <c r="AI106" s="301">
        <v>0</v>
      </c>
      <c r="AJ106" s="301">
        <v>0</v>
      </c>
      <c r="AK106" s="301" t="s">
        <v>526</v>
      </c>
      <c r="AL106" s="301" t="s">
        <v>527</v>
      </c>
      <c r="AM106" s="301">
        <v>0</v>
      </c>
      <c r="AN106" s="301">
        <v>0</v>
      </c>
      <c r="AO106" s="301" t="s">
        <v>257</v>
      </c>
      <c r="AP106" s="301" t="s">
        <v>545</v>
      </c>
      <c r="AQ106" s="301" t="s">
        <v>545</v>
      </c>
      <c r="AR106" s="301" t="s">
        <v>545</v>
      </c>
      <c r="AS106" s="301" t="s">
        <v>545</v>
      </c>
      <c r="AT106" s="301">
        <v>0</v>
      </c>
      <c r="AU106" s="301" t="s">
        <v>545</v>
      </c>
      <c r="AV106" s="301" t="s">
        <v>545</v>
      </c>
      <c r="AW106" s="301">
        <v>0</v>
      </c>
      <c r="AX106" s="301">
        <v>0</v>
      </c>
      <c r="AY106" s="301">
        <v>0</v>
      </c>
      <c r="AZ106" s="301" t="s">
        <v>529</v>
      </c>
      <c r="BA106" s="301" t="s">
        <v>530</v>
      </c>
      <c r="BB106" s="301" t="s">
        <v>531</v>
      </c>
      <c r="BC106" s="301">
        <v>3778917</v>
      </c>
      <c r="BD106" s="301" t="s">
        <v>532</v>
      </c>
      <c r="BE106" s="301" t="s">
        <v>533</v>
      </c>
      <c r="BF106" s="301" t="s">
        <v>534</v>
      </c>
      <c r="BG106" s="301" t="s">
        <v>534</v>
      </c>
      <c r="BH106" s="301" t="s">
        <v>534</v>
      </c>
      <c r="BI106" s="301" t="s">
        <v>535</v>
      </c>
      <c r="BJ106" s="301" t="s">
        <v>545</v>
      </c>
      <c r="BK106" s="301">
        <v>4954580000</v>
      </c>
      <c r="BL106" s="301" t="s">
        <v>545</v>
      </c>
      <c r="BM106" s="301" t="s">
        <v>545</v>
      </c>
      <c r="BN106" s="301">
        <v>0</v>
      </c>
      <c r="BO106" s="301" t="s">
        <v>328</v>
      </c>
      <c r="BP106" s="301" t="s">
        <v>545</v>
      </c>
      <c r="BQ106" s="301" t="s">
        <v>545</v>
      </c>
      <c r="BR106" s="301" t="s">
        <v>545</v>
      </c>
      <c r="BS106" s="301" t="s">
        <v>545</v>
      </c>
      <c r="BT106" s="301" t="s">
        <v>545</v>
      </c>
      <c r="BU106" s="301" t="s">
        <v>545</v>
      </c>
      <c r="BV106" s="301" t="s">
        <v>545</v>
      </c>
      <c r="BW106" s="301" t="s">
        <v>545</v>
      </c>
      <c r="BX106" s="301" t="s">
        <v>1052</v>
      </c>
      <c r="BY106" s="301" t="s">
        <v>545</v>
      </c>
      <c r="BZ106" s="301" t="s">
        <v>545</v>
      </c>
      <c r="CA106" s="301" t="s">
        <v>545</v>
      </c>
      <c r="CB106" s="301" t="s">
        <v>959</v>
      </c>
      <c r="CC106" s="301" t="s">
        <v>545</v>
      </c>
      <c r="CD106" s="301" t="s">
        <v>545</v>
      </c>
      <c r="CE106" s="301" t="s">
        <v>545</v>
      </c>
      <c r="CF106" s="301" t="s">
        <v>544</v>
      </c>
      <c r="CG106" s="301" t="s">
        <v>545</v>
      </c>
      <c r="CH106" s="301" t="s">
        <v>545</v>
      </c>
      <c r="CI106" s="301" t="s">
        <v>545</v>
      </c>
      <c r="CJ106" s="301" t="s">
        <v>545</v>
      </c>
      <c r="CK106" s="301" t="s">
        <v>545</v>
      </c>
      <c r="CL106" s="301" t="s">
        <v>538</v>
      </c>
      <c r="CM106" s="301">
        <v>0</v>
      </c>
      <c r="CN106" s="303">
        <v>0</v>
      </c>
      <c r="CO106" s="301" t="s">
        <v>538</v>
      </c>
      <c r="CP106" s="301">
        <v>0</v>
      </c>
      <c r="CQ106" s="301">
        <v>0</v>
      </c>
      <c r="CR106" s="301" t="s">
        <v>545</v>
      </c>
      <c r="CS106" s="301">
        <v>0</v>
      </c>
      <c r="CT106" s="303">
        <v>0</v>
      </c>
      <c r="CU106" s="301" t="s">
        <v>545</v>
      </c>
      <c r="CV106" s="301" t="s">
        <v>545</v>
      </c>
      <c r="CW106" s="303">
        <v>0</v>
      </c>
      <c r="CX106" s="301" t="s">
        <v>545</v>
      </c>
      <c r="CY106" s="301">
        <v>2792</v>
      </c>
      <c r="CZ106" s="301">
        <v>0</v>
      </c>
      <c r="DA106" s="301" t="s">
        <v>1053</v>
      </c>
      <c r="DB106" s="303">
        <f>+Tabla2[[#This Row],[VALOR TOTAL ESTIMADO VIGENCIA ACTUAL]]-Tabla2[[#This Row],[Valor CDP BD]]</f>
        <v>950000</v>
      </c>
      <c r="DC106" s="303">
        <f>+Tabla2[[#This Row],[Valor CDP BD]]-Tabla2[[#This Row],[Valor RP BD]]</f>
        <v>0</v>
      </c>
    </row>
    <row r="107" spans="1:107" ht="16.149999999999999" customHeight="1" x14ac:dyDescent="0.25">
      <c r="A107" s="301" t="s">
        <v>1071</v>
      </c>
      <c r="B107" s="301" t="s">
        <v>1072</v>
      </c>
      <c r="C107" s="301">
        <v>7710</v>
      </c>
      <c r="D107" s="301" t="s">
        <v>1071</v>
      </c>
      <c r="E107" s="301">
        <v>1062022</v>
      </c>
      <c r="F107" s="301">
        <v>7710</v>
      </c>
      <c r="G107" s="301" t="s">
        <v>545</v>
      </c>
      <c r="H107" s="301">
        <v>2791</v>
      </c>
      <c r="I107" s="301" t="s">
        <v>1073</v>
      </c>
      <c r="J107" s="301" t="s">
        <v>512</v>
      </c>
      <c r="K107" s="301" t="s">
        <v>513</v>
      </c>
      <c r="L107" s="301" t="s">
        <v>514</v>
      </c>
      <c r="M107" s="301" t="s">
        <v>515</v>
      </c>
      <c r="N107" s="301" t="s">
        <v>516</v>
      </c>
      <c r="O107" s="301" t="s">
        <v>517</v>
      </c>
      <c r="P107" s="301" t="s">
        <v>325</v>
      </c>
      <c r="Q107" s="301" t="s">
        <v>328</v>
      </c>
      <c r="R107" s="301" t="s">
        <v>1074</v>
      </c>
      <c r="S107" s="301" t="s">
        <v>1075</v>
      </c>
      <c r="T107" s="301" t="s">
        <v>520</v>
      </c>
      <c r="U107" s="301">
        <v>0</v>
      </c>
      <c r="V107" s="301" t="s">
        <v>1076</v>
      </c>
      <c r="W107" s="301" t="s">
        <v>1077</v>
      </c>
      <c r="X107" s="301" t="s">
        <v>1078</v>
      </c>
      <c r="Y107" s="301">
        <v>0</v>
      </c>
      <c r="Z107" s="301" t="s">
        <v>534</v>
      </c>
      <c r="AA107" s="301" t="s">
        <v>1079</v>
      </c>
      <c r="AB107" s="302">
        <v>4</v>
      </c>
      <c r="AC107" s="302">
        <v>4</v>
      </c>
      <c r="AD107" s="302">
        <v>8</v>
      </c>
      <c r="AE107" s="301">
        <v>1</v>
      </c>
      <c r="AF107" s="301">
        <v>12</v>
      </c>
      <c r="AG107" s="303">
        <v>18000000</v>
      </c>
      <c r="AH107" s="301">
        <v>0</v>
      </c>
      <c r="AI107" s="301">
        <v>0</v>
      </c>
      <c r="AJ107" s="301">
        <v>0</v>
      </c>
      <c r="AK107" s="301" t="s">
        <v>526</v>
      </c>
      <c r="AL107" s="301" t="s">
        <v>527</v>
      </c>
      <c r="AM107" s="301">
        <v>0</v>
      </c>
      <c r="AN107" s="301">
        <v>0</v>
      </c>
      <c r="AO107" s="301" t="s">
        <v>257</v>
      </c>
      <c r="AP107" s="301" t="s">
        <v>545</v>
      </c>
      <c r="AQ107" s="301" t="s">
        <v>545</v>
      </c>
      <c r="AR107" s="301" t="s">
        <v>545</v>
      </c>
      <c r="AS107" s="301" t="s">
        <v>545</v>
      </c>
      <c r="AT107" s="301">
        <v>0</v>
      </c>
      <c r="AU107" s="301" t="s">
        <v>545</v>
      </c>
      <c r="AV107" s="301" t="s">
        <v>545</v>
      </c>
      <c r="AW107" s="301">
        <v>0</v>
      </c>
      <c r="AX107" s="301">
        <v>0</v>
      </c>
      <c r="AY107" s="301">
        <v>0</v>
      </c>
      <c r="AZ107" s="301" t="s">
        <v>529</v>
      </c>
      <c r="BA107" s="301" t="s">
        <v>530</v>
      </c>
      <c r="BB107" s="301" t="s">
        <v>531</v>
      </c>
      <c r="BC107" s="301">
        <v>3778917</v>
      </c>
      <c r="BD107" s="301" t="s">
        <v>532</v>
      </c>
      <c r="BE107" s="301" t="s">
        <v>533</v>
      </c>
      <c r="BF107" s="301" t="s">
        <v>534</v>
      </c>
      <c r="BG107" s="301" t="s">
        <v>524</v>
      </c>
      <c r="BH107" s="301" t="s">
        <v>534</v>
      </c>
      <c r="BI107" s="301" t="s">
        <v>535</v>
      </c>
      <c r="BJ107" s="301" t="s">
        <v>1080</v>
      </c>
      <c r="BK107" s="301">
        <v>4954580000</v>
      </c>
      <c r="BL107" s="301" t="s">
        <v>545</v>
      </c>
      <c r="BM107" s="301" t="s">
        <v>545</v>
      </c>
      <c r="BN107" s="301">
        <v>0</v>
      </c>
      <c r="BO107" s="301" t="s">
        <v>328</v>
      </c>
      <c r="BP107" s="301" t="s">
        <v>545</v>
      </c>
      <c r="BQ107" s="301" t="s">
        <v>545</v>
      </c>
      <c r="BR107" s="301" t="s">
        <v>545</v>
      </c>
      <c r="BS107" s="301" t="s">
        <v>545</v>
      </c>
      <c r="BT107" s="301" t="s">
        <v>545</v>
      </c>
      <c r="BU107" s="301" t="s">
        <v>545</v>
      </c>
      <c r="BV107" s="301" t="s">
        <v>545</v>
      </c>
      <c r="BW107" s="301" t="s">
        <v>545</v>
      </c>
      <c r="BX107" s="301" t="s">
        <v>1081</v>
      </c>
      <c r="BY107" s="301" t="s">
        <v>545</v>
      </c>
      <c r="BZ107" s="301" t="s">
        <v>545</v>
      </c>
      <c r="CA107" s="301" t="s">
        <v>545</v>
      </c>
      <c r="CB107" s="301" t="s">
        <v>1074</v>
      </c>
      <c r="CC107" s="301" t="s">
        <v>545</v>
      </c>
      <c r="CD107" s="301" t="s">
        <v>545</v>
      </c>
      <c r="CE107" s="301" t="s">
        <v>545</v>
      </c>
      <c r="CF107" s="301" t="s">
        <v>544</v>
      </c>
      <c r="CG107" s="301" t="s">
        <v>545</v>
      </c>
      <c r="CH107" s="301" t="s">
        <v>545</v>
      </c>
      <c r="CI107" s="301" t="s">
        <v>545</v>
      </c>
      <c r="CJ107" s="301" t="s">
        <v>545</v>
      </c>
      <c r="CK107" s="301" t="s">
        <v>545</v>
      </c>
      <c r="CL107" s="301" t="s">
        <v>538</v>
      </c>
      <c r="CM107" s="301">
        <v>0</v>
      </c>
      <c r="CN107" s="303">
        <v>0</v>
      </c>
      <c r="CO107" s="301" t="s">
        <v>538</v>
      </c>
      <c r="CP107" s="301">
        <v>0</v>
      </c>
      <c r="CQ107" s="301">
        <v>0</v>
      </c>
      <c r="CR107" s="301" t="s">
        <v>545</v>
      </c>
      <c r="CS107" s="301">
        <v>0</v>
      </c>
      <c r="CT107" s="303">
        <v>0</v>
      </c>
      <c r="CU107" s="301" t="s">
        <v>545</v>
      </c>
      <c r="CV107" s="301" t="s">
        <v>545</v>
      </c>
      <c r="CW107" s="303">
        <v>0</v>
      </c>
      <c r="CX107" s="301" t="s">
        <v>545</v>
      </c>
      <c r="CY107" s="301">
        <v>2791</v>
      </c>
      <c r="CZ107" s="301">
        <v>0</v>
      </c>
      <c r="DA107" s="301" t="s">
        <v>841</v>
      </c>
      <c r="DB107" s="303">
        <f>+Tabla2[[#This Row],[VALOR TOTAL ESTIMADO VIGENCIA ACTUAL]]-Tabla2[[#This Row],[Valor CDP BD]]</f>
        <v>18000000</v>
      </c>
      <c r="DC107" s="303">
        <f>+Tabla2[[#This Row],[Valor CDP BD]]-Tabla2[[#This Row],[Valor RP BD]]</f>
        <v>0</v>
      </c>
    </row>
    <row r="108" spans="1:107" ht="16.149999999999999" customHeight="1" x14ac:dyDescent="0.25">
      <c r="A108" s="301" t="s">
        <v>1082</v>
      </c>
      <c r="B108" s="301" t="s">
        <v>1083</v>
      </c>
      <c r="C108" s="301">
        <v>7710</v>
      </c>
      <c r="D108" s="301" t="s">
        <v>1082</v>
      </c>
      <c r="E108" s="301">
        <v>1072022</v>
      </c>
      <c r="F108" s="301">
        <v>7710</v>
      </c>
      <c r="G108" s="301" t="s">
        <v>545</v>
      </c>
      <c r="H108" s="301">
        <v>2781</v>
      </c>
      <c r="I108" s="301" t="s">
        <v>1084</v>
      </c>
      <c r="J108" s="301" t="s">
        <v>512</v>
      </c>
      <c r="K108" s="301" t="s">
        <v>513</v>
      </c>
      <c r="L108" s="301" t="s">
        <v>514</v>
      </c>
      <c r="M108" s="301" t="s">
        <v>515</v>
      </c>
      <c r="N108" s="301" t="s">
        <v>516</v>
      </c>
      <c r="O108" s="301" t="s">
        <v>517</v>
      </c>
      <c r="P108" s="301" t="s">
        <v>325</v>
      </c>
      <c r="Q108" s="301" t="s">
        <v>328</v>
      </c>
      <c r="R108" s="301" t="s">
        <v>1085</v>
      </c>
      <c r="S108" s="301" t="s">
        <v>1086</v>
      </c>
      <c r="T108" s="301" t="s">
        <v>520</v>
      </c>
      <c r="U108" s="301">
        <v>0</v>
      </c>
      <c r="V108" s="301" t="s">
        <v>1087</v>
      </c>
      <c r="W108" s="301" t="s">
        <v>522</v>
      </c>
      <c r="X108" s="301" t="s">
        <v>523</v>
      </c>
      <c r="Y108" s="301">
        <v>0</v>
      </c>
      <c r="Z108" s="301" t="s">
        <v>534</v>
      </c>
      <c r="AA108" s="301" t="s">
        <v>1088</v>
      </c>
      <c r="AB108" s="302">
        <v>8</v>
      </c>
      <c r="AC108" s="302">
        <v>8</v>
      </c>
      <c r="AD108" s="302">
        <v>4</v>
      </c>
      <c r="AE108" s="301">
        <v>1</v>
      </c>
      <c r="AF108" s="301">
        <v>12</v>
      </c>
      <c r="AG108" s="303">
        <v>8000000</v>
      </c>
      <c r="AH108" s="301">
        <v>0</v>
      </c>
      <c r="AI108" s="301">
        <v>0</v>
      </c>
      <c r="AJ108" s="301">
        <v>0</v>
      </c>
      <c r="AK108" s="301" t="s">
        <v>526</v>
      </c>
      <c r="AL108" s="301" t="s">
        <v>527</v>
      </c>
      <c r="AM108" s="301">
        <v>0</v>
      </c>
      <c r="AN108" s="301">
        <v>0</v>
      </c>
      <c r="AO108" s="301" t="s">
        <v>257</v>
      </c>
      <c r="AP108" s="301" t="s">
        <v>545</v>
      </c>
      <c r="AQ108" s="301" t="s">
        <v>545</v>
      </c>
      <c r="AR108" s="301" t="s">
        <v>545</v>
      </c>
      <c r="AS108" s="301" t="s">
        <v>545</v>
      </c>
      <c r="AT108" s="301">
        <v>0</v>
      </c>
      <c r="AU108" s="301" t="s">
        <v>545</v>
      </c>
      <c r="AV108" s="301" t="s">
        <v>545</v>
      </c>
      <c r="AW108" s="301">
        <v>0</v>
      </c>
      <c r="AX108" s="301">
        <v>0</v>
      </c>
      <c r="AY108" s="301">
        <v>0</v>
      </c>
      <c r="AZ108" s="301" t="s">
        <v>529</v>
      </c>
      <c r="BA108" s="301" t="s">
        <v>530</v>
      </c>
      <c r="BB108" s="301" t="s">
        <v>531</v>
      </c>
      <c r="BC108" s="301">
        <v>3778917</v>
      </c>
      <c r="BD108" s="301" t="s">
        <v>532</v>
      </c>
      <c r="BE108" s="301" t="s">
        <v>533</v>
      </c>
      <c r="BF108" s="301" t="s">
        <v>534</v>
      </c>
      <c r="BG108" s="301" t="s">
        <v>524</v>
      </c>
      <c r="BH108" s="301" t="s">
        <v>534</v>
      </c>
      <c r="BI108" s="301" t="s">
        <v>535</v>
      </c>
      <c r="BJ108" s="301" t="s">
        <v>536</v>
      </c>
      <c r="BK108" s="301">
        <v>4954580000</v>
      </c>
      <c r="BL108" s="301" t="s">
        <v>545</v>
      </c>
      <c r="BM108" s="301" t="s">
        <v>545</v>
      </c>
      <c r="BN108" s="301">
        <v>0</v>
      </c>
      <c r="BO108" s="301" t="s">
        <v>328</v>
      </c>
      <c r="BP108" s="301" t="s">
        <v>545</v>
      </c>
      <c r="BQ108" s="301" t="s">
        <v>545</v>
      </c>
      <c r="BR108" s="301" t="s">
        <v>545</v>
      </c>
      <c r="BS108" s="301" t="s">
        <v>545</v>
      </c>
      <c r="BT108" s="301" t="s">
        <v>545</v>
      </c>
      <c r="BU108" s="301" t="s">
        <v>545</v>
      </c>
      <c r="BV108" s="301" t="s">
        <v>545</v>
      </c>
      <c r="BW108" s="301" t="s">
        <v>545</v>
      </c>
      <c r="BX108" s="301" t="s">
        <v>1089</v>
      </c>
      <c r="BY108" s="301" t="s">
        <v>545</v>
      </c>
      <c r="BZ108" s="301" t="s">
        <v>545</v>
      </c>
      <c r="CA108" s="301" t="s">
        <v>545</v>
      </c>
      <c r="CB108" s="301" t="s">
        <v>1085</v>
      </c>
      <c r="CC108" s="301" t="s">
        <v>545</v>
      </c>
      <c r="CD108" s="301" t="s">
        <v>545</v>
      </c>
      <c r="CE108" s="301" t="s">
        <v>545</v>
      </c>
      <c r="CF108" s="301" t="s">
        <v>544</v>
      </c>
      <c r="CG108" s="301" t="s">
        <v>545</v>
      </c>
      <c r="CH108" s="301" t="s">
        <v>545</v>
      </c>
      <c r="CI108" s="301" t="s">
        <v>545</v>
      </c>
      <c r="CJ108" s="301" t="s">
        <v>545</v>
      </c>
      <c r="CK108" s="301" t="s">
        <v>545</v>
      </c>
      <c r="CL108" s="301" t="s">
        <v>538</v>
      </c>
      <c r="CM108" s="301">
        <v>0</v>
      </c>
      <c r="CN108" s="303">
        <v>0</v>
      </c>
      <c r="CO108" s="301" t="s">
        <v>538</v>
      </c>
      <c r="CP108" s="301">
        <v>0</v>
      </c>
      <c r="CQ108" s="301">
        <v>0</v>
      </c>
      <c r="CR108" s="301" t="s">
        <v>545</v>
      </c>
      <c r="CS108" s="301">
        <v>0</v>
      </c>
      <c r="CT108" s="303">
        <v>0</v>
      </c>
      <c r="CU108" s="301" t="s">
        <v>545</v>
      </c>
      <c r="CV108" s="301" t="s">
        <v>545</v>
      </c>
      <c r="CW108" s="303">
        <v>0</v>
      </c>
      <c r="CX108" s="301" t="s">
        <v>545</v>
      </c>
      <c r="CY108" s="301">
        <v>2781</v>
      </c>
      <c r="CZ108" s="301">
        <v>0</v>
      </c>
      <c r="DA108" s="301" t="s">
        <v>841</v>
      </c>
      <c r="DB108" s="303">
        <f>+Tabla2[[#This Row],[VALOR TOTAL ESTIMADO VIGENCIA ACTUAL]]-Tabla2[[#This Row],[Valor CDP BD]]</f>
        <v>8000000</v>
      </c>
      <c r="DC108" s="303">
        <f>+Tabla2[[#This Row],[Valor CDP BD]]-Tabla2[[#This Row],[Valor RP BD]]</f>
        <v>0</v>
      </c>
    </row>
    <row r="109" spans="1:107" ht="16.149999999999999" hidden="1" customHeight="1" x14ac:dyDescent="0.25">
      <c r="A109" s="301" t="s">
        <v>1090</v>
      </c>
      <c r="B109" s="301" t="s">
        <v>1091</v>
      </c>
      <c r="C109" s="301">
        <v>7710</v>
      </c>
      <c r="D109" s="301" t="s">
        <v>1090</v>
      </c>
      <c r="E109" s="301">
        <v>1082022</v>
      </c>
      <c r="F109" s="301">
        <v>7710</v>
      </c>
      <c r="G109" s="301">
        <v>17661</v>
      </c>
      <c r="H109" s="301">
        <v>2782</v>
      </c>
      <c r="I109" s="301" t="s">
        <v>1092</v>
      </c>
      <c r="J109" s="301" t="s">
        <v>512</v>
      </c>
      <c r="K109" s="301" t="s">
        <v>513</v>
      </c>
      <c r="L109" s="301" t="s">
        <v>514</v>
      </c>
      <c r="M109" s="301" t="s">
        <v>515</v>
      </c>
      <c r="N109" s="301" t="s">
        <v>516</v>
      </c>
      <c r="O109" s="301" t="s">
        <v>517</v>
      </c>
      <c r="P109" s="301" t="s">
        <v>325</v>
      </c>
      <c r="Q109" s="301" t="s">
        <v>328</v>
      </c>
      <c r="R109" s="301" t="s">
        <v>1093</v>
      </c>
      <c r="S109" s="301" t="s">
        <v>1094</v>
      </c>
      <c r="T109" s="301" t="s">
        <v>520</v>
      </c>
      <c r="U109" s="301">
        <v>0</v>
      </c>
      <c r="V109" s="301" t="s">
        <v>1095</v>
      </c>
      <c r="W109" s="301" t="s">
        <v>1096</v>
      </c>
      <c r="X109" s="301" t="s">
        <v>1097</v>
      </c>
      <c r="Y109" s="301">
        <v>0</v>
      </c>
      <c r="Z109" s="301" t="s">
        <v>534</v>
      </c>
      <c r="AA109" s="301" t="s">
        <v>1098</v>
      </c>
      <c r="AB109" s="302">
        <v>1</v>
      </c>
      <c r="AC109" s="302">
        <v>1</v>
      </c>
      <c r="AD109" s="302">
        <v>11</v>
      </c>
      <c r="AE109" s="301">
        <v>1</v>
      </c>
      <c r="AF109" s="301">
        <v>12</v>
      </c>
      <c r="AG109" s="303">
        <v>625000000</v>
      </c>
      <c r="AH109" s="301">
        <v>1</v>
      </c>
      <c r="AI109" s="301">
        <v>625000000</v>
      </c>
      <c r="AJ109" s="301">
        <v>3</v>
      </c>
      <c r="AK109" s="301" t="s">
        <v>526</v>
      </c>
      <c r="AL109" s="301" t="s">
        <v>527</v>
      </c>
      <c r="AM109" s="301">
        <v>0</v>
      </c>
      <c r="AN109" s="301">
        <v>0</v>
      </c>
      <c r="AO109" s="301" t="s">
        <v>257</v>
      </c>
      <c r="AP109" s="301" t="s">
        <v>545</v>
      </c>
      <c r="AQ109" s="301" t="s">
        <v>545</v>
      </c>
      <c r="AR109" s="301">
        <v>0</v>
      </c>
      <c r="AS109" s="301" t="s">
        <v>545</v>
      </c>
      <c r="AT109" s="301">
        <v>0</v>
      </c>
      <c r="AU109" s="301" t="s">
        <v>545</v>
      </c>
      <c r="AV109" s="301" t="s">
        <v>1099</v>
      </c>
      <c r="AW109" s="301">
        <v>0</v>
      </c>
      <c r="AX109" s="301">
        <v>0</v>
      </c>
      <c r="AY109" s="301">
        <v>0</v>
      </c>
      <c r="AZ109" s="301" t="s">
        <v>529</v>
      </c>
      <c r="BA109" s="301" t="s">
        <v>530</v>
      </c>
      <c r="BB109" s="301" t="s">
        <v>531</v>
      </c>
      <c r="BC109" s="301">
        <v>3778917</v>
      </c>
      <c r="BD109" s="301" t="s">
        <v>532</v>
      </c>
      <c r="BE109" s="301" t="s">
        <v>533</v>
      </c>
      <c r="BF109" s="301" t="s">
        <v>534</v>
      </c>
      <c r="BG109" s="301" t="s">
        <v>524</v>
      </c>
      <c r="BH109" s="301" t="s">
        <v>534</v>
      </c>
      <c r="BI109" s="301" t="s">
        <v>535</v>
      </c>
      <c r="BJ109" s="301" t="s">
        <v>1100</v>
      </c>
      <c r="BK109" s="301">
        <v>4954580000</v>
      </c>
      <c r="BL109" s="301" t="s">
        <v>1099</v>
      </c>
      <c r="BM109" s="301">
        <v>17661</v>
      </c>
      <c r="BN109" s="301">
        <v>0</v>
      </c>
      <c r="BO109" s="301" t="s">
        <v>328</v>
      </c>
      <c r="BP109" s="301" t="s">
        <v>328</v>
      </c>
      <c r="BQ109" s="301" t="s">
        <v>538</v>
      </c>
      <c r="BR109" s="301" t="s">
        <v>545</v>
      </c>
      <c r="BS109" s="301" t="s">
        <v>1101</v>
      </c>
      <c r="BT109" s="301" t="s">
        <v>1102</v>
      </c>
      <c r="BU109" s="301" t="s">
        <v>69</v>
      </c>
      <c r="BV109" s="301" t="s">
        <v>1103</v>
      </c>
      <c r="BW109" s="301" t="s">
        <v>610</v>
      </c>
      <c r="BX109" s="301" t="s">
        <v>1104</v>
      </c>
      <c r="BY109" s="306" t="s">
        <v>1105</v>
      </c>
      <c r="BZ109" s="301" t="s">
        <v>1106</v>
      </c>
      <c r="CA109" s="301" t="s">
        <v>610</v>
      </c>
      <c r="CB109" s="301" t="s">
        <v>1093</v>
      </c>
      <c r="CC109" s="301" t="s">
        <v>1093</v>
      </c>
      <c r="CD109" s="301" t="s">
        <v>1093</v>
      </c>
      <c r="CE109" s="301" t="s">
        <v>543</v>
      </c>
      <c r="CF109" s="301" t="s">
        <v>544</v>
      </c>
      <c r="CG109" s="301" t="s">
        <v>544</v>
      </c>
      <c r="CH109" s="301" t="s">
        <v>544</v>
      </c>
      <c r="CI109" s="301" t="s">
        <v>543</v>
      </c>
      <c r="CJ109" s="301">
        <v>9</v>
      </c>
      <c r="CK109" s="301">
        <v>9</v>
      </c>
      <c r="CL109" s="301" t="s">
        <v>538</v>
      </c>
      <c r="CM109" s="301">
        <v>625000000</v>
      </c>
      <c r="CN109" s="303">
        <v>625000000</v>
      </c>
      <c r="CO109" s="301" t="s">
        <v>538</v>
      </c>
      <c r="CP109" s="301">
        <v>0</v>
      </c>
      <c r="CQ109" s="301">
        <v>10</v>
      </c>
      <c r="CR109" s="301" t="s">
        <v>1107</v>
      </c>
      <c r="CS109" s="301">
        <v>0</v>
      </c>
      <c r="CT109" s="303">
        <v>625000000</v>
      </c>
      <c r="CU109" s="301" t="s">
        <v>545</v>
      </c>
      <c r="CV109" s="301" t="s">
        <v>1107</v>
      </c>
      <c r="CW109" s="303">
        <v>118507336.30952381</v>
      </c>
      <c r="CX109" s="301" t="s">
        <v>1108</v>
      </c>
      <c r="CY109" s="301">
        <v>2782</v>
      </c>
      <c r="CZ109" s="301">
        <v>2782</v>
      </c>
      <c r="DA109" s="301" t="s">
        <v>547</v>
      </c>
      <c r="DB109" s="303">
        <f>+Tabla2[[#This Row],[VALOR TOTAL ESTIMADO VIGENCIA ACTUAL]]-Tabla2[[#This Row],[Valor CDP BD]]</f>
        <v>0</v>
      </c>
      <c r="DC109" s="303">
        <f>+Tabla2[[#This Row],[Valor CDP BD]]-Tabla2[[#This Row],[Valor RP BD]]</f>
        <v>0</v>
      </c>
    </row>
    <row r="110" spans="1:107" ht="16.149999999999999" hidden="1" customHeight="1" x14ac:dyDescent="0.25">
      <c r="A110" s="301" t="s">
        <v>1109</v>
      </c>
      <c r="B110" s="301" t="s">
        <v>1110</v>
      </c>
      <c r="C110" s="301">
        <v>7710</v>
      </c>
      <c r="D110" s="301" t="s">
        <v>1109</v>
      </c>
      <c r="E110" s="301">
        <v>1092022</v>
      </c>
      <c r="F110" s="301">
        <v>7710</v>
      </c>
      <c r="G110" s="301">
        <v>16503</v>
      </c>
      <c r="H110" s="301">
        <v>2793</v>
      </c>
      <c r="I110" s="301" t="s">
        <v>1111</v>
      </c>
      <c r="J110" s="301" t="s">
        <v>512</v>
      </c>
      <c r="K110" s="301" t="s">
        <v>513</v>
      </c>
      <c r="L110" s="301" t="s">
        <v>514</v>
      </c>
      <c r="M110" s="301" t="s">
        <v>1112</v>
      </c>
      <c r="N110" s="301" t="s">
        <v>516</v>
      </c>
      <c r="O110" s="301" t="s">
        <v>1113</v>
      </c>
      <c r="P110" s="301" t="s">
        <v>325</v>
      </c>
      <c r="Q110" s="301" t="s">
        <v>326</v>
      </c>
      <c r="R110" s="301" t="s">
        <v>1114</v>
      </c>
      <c r="S110" s="301" t="s">
        <v>1115</v>
      </c>
      <c r="T110" s="301" t="s">
        <v>520</v>
      </c>
      <c r="U110" s="301">
        <v>0</v>
      </c>
      <c r="V110" s="301" t="s">
        <v>1116</v>
      </c>
      <c r="W110" s="301" t="s">
        <v>522</v>
      </c>
      <c r="X110" s="301" t="s">
        <v>523</v>
      </c>
      <c r="Y110" s="301">
        <v>0</v>
      </c>
      <c r="Z110" s="301" t="s">
        <v>524</v>
      </c>
      <c r="AA110" s="301" t="s">
        <v>525</v>
      </c>
      <c r="AB110" s="302">
        <v>1</v>
      </c>
      <c r="AC110" s="302">
        <v>1</v>
      </c>
      <c r="AD110" s="302">
        <v>10</v>
      </c>
      <c r="AE110" s="301">
        <v>1</v>
      </c>
      <c r="AF110" s="301">
        <v>11</v>
      </c>
      <c r="AG110" s="303">
        <v>57450000</v>
      </c>
      <c r="AH110" s="301">
        <v>0</v>
      </c>
      <c r="AI110" s="301">
        <v>0</v>
      </c>
      <c r="AJ110" s="301">
        <v>0</v>
      </c>
      <c r="AK110" s="301" t="s">
        <v>1117</v>
      </c>
      <c r="AL110" s="301" t="s">
        <v>1118</v>
      </c>
      <c r="AM110" s="301">
        <v>0</v>
      </c>
      <c r="AN110" s="301">
        <v>0</v>
      </c>
      <c r="AO110" s="301" t="s">
        <v>257</v>
      </c>
      <c r="AP110" s="301" t="s">
        <v>1119</v>
      </c>
      <c r="AQ110" s="301">
        <v>20220389</v>
      </c>
      <c r="AR110" s="301">
        <v>318</v>
      </c>
      <c r="AS110" s="301">
        <v>44573</v>
      </c>
      <c r="AT110" s="301">
        <v>57450000</v>
      </c>
      <c r="AU110" s="301">
        <v>315</v>
      </c>
      <c r="AV110" s="301">
        <v>44578</v>
      </c>
      <c r="AW110" s="301">
        <v>57450000</v>
      </c>
      <c r="AX110" s="301">
        <v>0</v>
      </c>
      <c r="AY110" s="301">
        <v>5745000</v>
      </c>
      <c r="AZ110" s="301" t="s">
        <v>529</v>
      </c>
      <c r="BA110" s="301" t="s">
        <v>530</v>
      </c>
      <c r="BB110" s="301" t="s">
        <v>531</v>
      </c>
      <c r="BC110" s="301">
        <v>3778917</v>
      </c>
      <c r="BD110" s="301" t="s">
        <v>532</v>
      </c>
      <c r="BE110" s="301" t="s">
        <v>533</v>
      </c>
      <c r="BF110" s="301" t="s">
        <v>534</v>
      </c>
      <c r="BG110" s="301" t="s">
        <v>534</v>
      </c>
      <c r="BH110" s="301" t="s">
        <v>534</v>
      </c>
      <c r="BI110" s="301" t="s">
        <v>535</v>
      </c>
      <c r="BJ110" s="301" t="s">
        <v>536</v>
      </c>
      <c r="BK110" s="301">
        <v>934892000</v>
      </c>
      <c r="BL110" s="301" t="s">
        <v>537</v>
      </c>
      <c r="BM110" s="301">
        <v>16503</v>
      </c>
      <c r="BN110" s="301">
        <v>0</v>
      </c>
      <c r="BO110" s="301" t="s">
        <v>326</v>
      </c>
      <c r="BP110" s="301" t="s">
        <v>326</v>
      </c>
      <c r="BQ110" s="301" t="s">
        <v>538</v>
      </c>
      <c r="BR110" s="301">
        <v>20220389</v>
      </c>
      <c r="BS110" s="301" t="s">
        <v>1120</v>
      </c>
      <c r="BT110" s="301" t="s">
        <v>538</v>
      </c>
      <c r="BU110" s="301" t="s">
        <v>1121</v>
      </c>
      <c r="BV110" s="301" t="s">
        <v>1121</v>
      </c>
      <c r="BW110" s="301" t="s">
        <v>538</v>
      </c>
      <c r="BX110" s="301" t="s">
        <v>1122</v>
      </c>
      <c r="BY110" s="301" t="s">
        <v>1122</v>
      </c>
      <c r="BZ110" s="301" t="s">
        <v>1122</v>
      </c>
      <c r="CA110" s="301" t="s">
        <v>543</v>
      </c>
      <c r="CB110" s="301" t="s">
        <v>1114</v>
      </c>
      <c r="CC110" s="301" t="s">
        <v>1114</v>
      </c>
      <c r="CD110" s="301" t="s">
        <v>1114</v>
      </c>
      <c r="CE110" s="301" t="s">
        <v>543</v>
      </c>
      <c r="CF110" s="301" t="s">
        <v>544</v>
      </c>
      <c r="CG110" s="301" t="s">
        <v>544</v>
      </c>
      <c r="CH110" s="301" t="s">
        <v>544</v>
      </c>
      <c r="CI110" s="301" t="s">
        <v>543</v>
      </c>
      <c r="CJ110" s="301">
        <v>318</v>
      </c>
      <c r="CK110" s="301">
        <v>318</v>
      </c>
      <c r="CL110" s="301" t="s">
        <v>538</v>
      </c>
      <c r="CM110" s="301">
        <v>57450000</v>
      </c>
      <c r="CN110" s="303">
        <v>57450000</v>
      </c>
      <c r="CO110" s="301" t="s">
        <v>538</v>
      </c>
      <c r="CP110" s="301">
        <v>315</v>
      </c>
      <c r="CQ110" s="301">
        <v>315</v>
      </c>
      <c r="CR110" s="301" t="s">
        <v>538</v>
      </c>
      <c r="CS110" s="301">
        <v>57450000</v>
      </c>
      <c r="CT110" s="303">
        <v>57450000</v>
      </c>
      <c r="CU110" s="301" t="s">
        <v>545</v>
      </c>
      <c r="CV110" s="301" t="s">
        <v>538</v>
      </c>
      <c r="CW110" s="303">
        <v>7851500</v>
      </c>
      <c r="CX110" s="301" t="s">
        <v>546</v>
      </c>
      <c r="CY110" s="301">
        <v>2793</v>
      </c>
      <c r="CZ110" s="301">
        <v>2793</v>
      </c>
      <c r="DA110" s="301" t="s">
        <v>547</v>
      </c>
      <c r="DB110" s="303">
        <f>+Tabla2[[#This Row],[VALOR TOTAL ESTIMADO VIGENCIA ACTUAL]]-Tabla2[[#This Row],[Valor CDP BD]]</f>
        <v>0</v>
      </c>
      <c r="DC110" s="303">
        <f>+Tabla2[[#This Row],[Valor CDP BD]]-Tabla2[[#This Row],[Valor RP BD]]</f>
        <v>0</v>
      </c>
    </row>
    <row r="111" spans="1:107" ht="16.149999999999999" hidden="1" customHeight="1" x14ac:dyDescent="0.25">
      <c r="A111" s="301" t="s">
        <v>1123</v>
      </c>
      <c r="B111" s="301" t="s">
        <v>1124</v>
      </c>
      <c r="C111" s="301">
        <v>7710</v>
      </c>
      <c r="D111" s="301" t="s">
        <v>1123</v>
      </c>
      <c r="E111" s="301">
        <v>1102022</v>
      </c>
      <c r="F111" s="301">
        <v>7710</v>
      </c>
      <c r="G111" s="301">
        <v>16515</v>
      </c>
      <c r="H111" s="301">
        <v>2793</v>
      </c>
      <c r="I111" s="301" t="s">
        <v>1111</v>
      </c>
      <c r="J111" s="301" t="s">
        <v>512</v>
      </c>
      <c r="K111" s="301" t="s">
        <v>513</v>
      </c>
      <c r="L111" s="301" t="s">
        <v>514</v>
      </c>
      <c r="M111" s="301" t="s">
        <v>1112</v>
      </c>
      <c r="N111" s="301" t="s">
        <v>516</v>
      </c>
      <c r="O111" s="301" t="s">
        <v>1113</v>
      </c>
      <c r="P111" s="301" t="s">
        <v>325</v>
      </c>
      <c r="Q111" s="301" t="s">
        <v>326</v>
      </c>
      <c r="R111" s="301" t="s">
        <v>1114</v>
      </c>
      <c r="S111" s="301" t="s">
        <v>1115</v>
      </c>
      <c r="T111" s="301" t="s">
        <v>520</v>
      </c>
      <c r="U111" s="301">
        <v>0</v>
      </c>
      <c r="V111" s="301" t="s">
        <v>1125</v>
      </c>
      <c r="W111" s="301" t="s">
        <v>522</v>
      </c>
      <c r="X111" s="301" t="s">
        <v>523</v>
      </c>
      <c r="Y111" s="301">
        <v>0</v>
      </c>
      <c r="Z111" s="301" t="s">
        <v>524</v>
      </c>
      <c r="AA111" s="301" t="s">
        <v>525</v>
      </c>
      <c r="AB111" s="302">
        <v>1</v>
      </c>
      <c r="AC111" s="302">
        <v>1</v>
      </c>
      <c r="AD111" s="302">
        <v>10</v>
      </c>
      <c r="AE111" s="301">
        <v>1</v>
      </c>
      <c r="AF111" s="301">
        <v>11</v>
      </c>
      <c r="AG111" s="303">
        <v>57450000</v>
      </c>
      <c r="AH111" s="301">
        <v>0</v>
      </c>
      <c r="AI111" s="301">
        <v>0</v>
      </c>
      <c r="AJ111" s="301">
        <v>0</v>
      </c>
      <c r="AK111" s="301" t="s">
        <v>1117</v>
      </c>
      <c r="AL111" s="301" t="s">
        <v>1118</v>
      </c>
      <c r="AM111" s="301">
        <v>0</v>
      </c>
      <c r="AN111" s="301">
        <v>0</v>
      </c>
      <c r="AO111" s="301" t="s">
        <v>257</v>
      </c>
      <c r="AP111" s="301" t="s">
        <v>1126</v>
      </c>
      <c r="AQ111" s="301">
        <v>20220795</v>
      </c>
      <c r="AR111" s="301">
        <v>820</v>
      </c>
      <c r="AS111" s="301">
        <v>44580</v>
      </c>
      <c r="AT111" s="301">
        <v>57450000</v>
      </c>
      <c r="AU111" s="301">
        <v>696</v>
      </c>
      <c r="AV111" s="301">
        <v>44583</v>
      </c>
      <c r="AW111" s="301">
        <v>57450000</v>
      </c>
      <c r="AX111" s="301">
        <v>0</v>
      </c>
      <c r="AY111" s="301">
        <v>5745000</v>
      </c>
      <c r="AZ111" s="301" t="s">
        <v>529</v>
      </c>
      <c r="BA111" s="301" t="s">
        <v>530</v>
      </c>
      <c r="BB111" s="301" t="s">
        <v>531</v>
      </c>
      <c r="BC111" s="301">
        <v>3778917</v>
      </c>
      <c r="BD111" s="301" t="s">
        <v>532</v>
      </c>
      <c r="BE111" s="301" t="s">
        <v>533</v>
      </c>
      <c r="BF111" s="301" t="s">
        <v>534</v>
      </c>
      <c r="BG111" s="301" t="s">
        <v>534</v>
      </c>
      <c r="BH111" s="301" t="s">
        <v>534</v>
      </c>
      <c r="BI111" s="301" t="s">
        <v>535</v>
      </c>
      <c r="BJ111" s="301" t="s">
        <v>536</v>
      </c>
      <c r="BK111" s="301">
        <v>934892000</v>
      </c>
      <c r="BL111" s="301" t="s">
        <v>537</v>
      </c>
      <c r="BM111" s="301">
        <v>16515</v>
      </c>
      <c r="BN111" s="301">
        <v>0</v>
      </c>
      <c r="BO111" s="301" t="s">
        <v>326</v>
      </c>
      <c r="BP111" s="301" t="s">
        <v>326</v>
      </c>
      <c r="BQ111" s="301" t="s">
        <v>538</v>
      </c>
      <c r="BR111" s="301">
        <v>20220795</v>
      </c>
      <c r="BS111" s="301" t="s">
        <v>1127</v>
      </c>
      <c r="BT111" s="301" t="s">
        <v>538</v>
      </c>
      <c r="BU111" s="301" t="s">
        <v>1126</v>
      </c>
      <c r="BV111" s="301" t="s">
        <v>1126</v>
      </c>
      <c r="BW111" s="301" t="s">
        <v>538</v>
      </c>
      <c r="BX111" s="301" t="s">
        <v>1128</v>
      </c>
      <c r="BY111" s="301" t="s">
        <v>1128</v>
      </c>
      <c r="BZ111" s="301" t="s">
        <v>1128</v>
      </c>
      <c r="CA111" s="301" t="s">
        <v>543</v>
      </c>
      <c r="CB111" s="301" t="s">
        <v>1114</v>
      </c>
      <c r="CC111" s="301" t="s">
        <v>1114</v>
      </c>
      <c r="CD111" s="301" t="s">
        <v>1114</v>
      </c>
      <c r="CE111" s="301" t="s">
        <v>543</v>
      </c>
      <c r="CF111" s="301" t="s">
        <v>544</v>
      </c>
      <c r="CG111" s="301" t="s">
        <v>544</v>
      </c>
      <c r="CH111" s="301" t="s">
        <v>544</v>
      </c>
      <c r="CI111" s="301" t="s">
        <v>543</v>
      </c>
      <c r="CJ111" s="301">
        <v>820</v>
      </c>
      <c r="CK111" s="301">
        <v>820</v>
      </c>
      <c r="CL111" s="301" t="s">
        <v>538</v>
      </c>
      <c r="CM111" s="301">
        <v>57450000</v>
      </c>
      <c r="CN111" s="303">
        <v>57450000</v>
      </c>
      <c r="CO111" s="301" t="s">
        <v>538</v>
      </c>
      <c r="CP111" s="301">
        <v>696</v>
      </c>
      <c r="CQ111" s="301">
        <v>696</v>
      </c>
      <c r="CR111" s="301" t="s">
        <v>538</v>
      </c>
      <c r="CS111" s="301">
        <v>57450000</v>
      </c>
      <c r="CT111" s="303">
        <v>57450000</v>
      </c>
      <c r="CU111" s="301" t="s">
        <v>545</v>
      </c>
      <c r="CV111" s="301" t="s">
        <v>538</v>
      </c>
      <c r="CW111" s="303">
        <v>5745000</v>
      </c>
      <c r="CX111" s="301" t="s">
        <v>546</v>
      </c>
      <c r="CY111" s="301">
        <v>2793</v>
      </c>
      <c r="CZ111" s="301">
        <v>2793</v>
      </c>
      <c r="DA111" s="301" t="s">
        <v>547</v>
      </c>
      <c r="DB111" s="303">
        <f>+Tabla2[[#This Row],[VALOR TOTAL ESTIMADO VIGENCIA ACTUAL]]-Tabla2[[#This Row],[Valor CDP BD]]</f>
        <v>0</v>
      </c>
      <c r="DC111" s="303">
        <f>+Tabla2[[#This Row],[Valor CDP BD]]-Tabla2[[#This Row],[Valor RP BD]]</f>
        <v>0</v>
      </c>
    </row>
    <row r="112" spans="1:107" ht="16.149999999999999" hidden="1" customHeight="1" x14ac:dyDescent="0.25">
      <c r="A112" s="301" t="s">
        <v>1129</v>
      </c>
      <c r="B112" s="301" t="s">
        <v>1130</v>
      </c>
      <c r="C112" s="301">
        <v>7710</v>
      </c>
      <c r="D112" s="301" t="s">
        <v>1129</v>
      </c>
      <c r="E112" s="301">
        <v>1112022</v>
      </c>
      <c r="F112" s="301">
        <v>7710</v>
      </c>
      <c r="G112" s="301">
        <v>16522</v>
      </c>
      <c r="H112" s="301">
        <v>2793</v>
      </c>
      <c r="I112" s="301" t="s">
        <v>1111</v>
      </c>
      <c r="J112" s="301" t="s">
        <v>512</v>
      </c>
      <c r="K112" s="301" t="s">
        <v>513</v>
      </c>
      <c r="L112" s="301" t="s">
        <v>514</v>
      </c>
      <c r="M112" s="301" t="s">
        <v>1112</v>
      </c>
      <c r="N112" s="301" t="s">
        <v>516</v>
      </c>
      <c r="O112" s="301" t="s">
        <v>1113</v>
      </c>
      <c r="P112" s="301" t="s">
        <v>325</v>
      </c>
      <c r="Q112" s="301" t="s">
        <v>326</v>
      </c>
      <c r="R112" s="301" t="s">
        <v>1114</v>
      </c>
      <c r="S112" s="301" t="s">
        <v>1115</v>
      </c>
      <c r="T112" s="301" t="s">
        <v>520</v>
      </c>
      <c r="U112" s="301">
        <v>0</v>
      </c>
      <c r="V112" s="301" t="s">
        <v>1131</v>
      </c>
      <c r="W112" s="301" t="s">
        <v>522</v>
      </c>
      <c r="X112" s="301" t="s">
        <v>523</v>
      </c>
      <c r="Y112" s="301">
        <v>0</v>
      </c>
      <c r="Z112" s="301" t="s">
        <v>524</v>
      </c>
      <c r="AA112" s="301" t="s">
        <v>525</v>
      </c>
      <c r="AB112" s="302">
        <v>1</v>
      </c>
      <c r="AC112" s="302">
        <v>1</v>
      </c>
      <c r="AD112" s="302">
        <v>10</v>
      </c>
      <c r="AE112" s="301">
        <v>1</v>
      </c>
      <c r="AF112" s="301">
        <v>11</v>
      </c>
      <c r="AG112" s="303">
        <v>57450000</v>
      </c>
      <c r="AH112" s="301">
        <v>0</v>
      </c>
      <c r="AI112" s="301">
        <v>0</v>
      </c>
      <c r="AJ112" s="301">
        <v>0</v>
      </c>
      <c r="AK112" s="301" t="s">
        <v>1117</v>
      </c>
      <c r="AL112" s="301" t="s">
        <v>1118</v>
      </c>
      <c r="AM112" s="301">
        <v>0</v>
      </c>
      <c r="AN112" s="301">
        <v>0</v>
      </c>
      <c r="AO112" s="301" t="s">
        <v>257</v>
      </c>
      <c r="AP112" s="301" t="s">
        <v>1132</v>
      </c>
      <c r="AQ112" s="301">
        <v>20220759</v>
      </c>
      <c r="AR112" s="301">
        <v>810</v>
      </c>
      <c r="AS112" s="301">
        <v>44580</v>
      </c>
      <c r="AT112" s="301">
        <v>57450000</v>
      </c>
      <c r="AU112" s="301">
        <v>892</v>
      </c>
      <c r="AV112" s="301">
        <v>44586</v>
      </c>
      <c r="AW112" s="301">
        <v>57450000</v>
      </c>
      <c r="AX112" s="301">
        <v>0</v>
      </c>
      <c r="AY112" s="301">
        <v>5745000</v>
      </c>
      <c r="AZ112" s="301" t="s">
        <v>529</v>
      </c>
      <c r="BA112" s="301" t="s">
        <v>530</v>
      </c>
      <c r="BB112" s="301" t="s">
        <v>531</v>
      </c>
      <c r="BC112" s="301">
        <v>3778917</v>
      </c>
      <c r="BD112" s="301" t="s">
        <v>532</v>
      </c>
      <c r="BE112" s="301" t="s">
        <v>533</v>
      </c>
      <c r="BF112" s="301" t="s">
        <v>534</v>
      </c>
      <c r="BG112" s="301" t="s">
        <v>534</v>
      </c>
      <c r="BH112" s="301" t="s">
        <v>534</v>
      </c>
      <c r="BI112" s="301" t="s">
        <v>535</v>
      </c>
      <c r="BJ112" s="301" t="s">
        <v>536</v>
      </c>
      <c r="BK112" s="301">
        <v>934892000</v>
      </c>
      <c r="BL112" s="301" t="s">
        <v>537</v>
      </c>
      <c r="BM112" s="301">
        <v>16522</v>
      </c>
      <c r="BN112" s="301">
        <v>0</v>
      </c>
      <c r="BO112" s="301" t="s">
        <v>326</v>
      </c>
      <c r="BP112" s="301" t="s">
        <v>326</v>
      </c>
      <c r="BQ112" s="301" t="s">
        <v>538</v>
      </c>
      <c r="BR112" s="301">
        <v>20220759</v>
      </c>
      <c r="BS112" s="301" t="s">
        <v>1133</v>
      </c>
      <c r="BT112" s="301" t="s">
        <v>538</v>
      </c>
      <c r="BU112" s="301" t="s">
        <v>1132</v>
      </c>
      <c r="BV112" s="301" t="s">
        <v>1132</v>
      </c>
      <c r="BW112" s="301" t="s">
        <v>538</v>
      </c>
      <c r="BX112" s="301" t="s">
        <v>1134</v>
      </c>
      <c r="BY112" s="301" t="s">
        <v>1134</v>
      </c>
      <c r="BZ112" s="301" t="s">
        <v>1135</v>
      </c>
      <c r="CA112" s="301" t="s">
        <v>542</v>
      </c>
      <c r="CB112" s="301" t="s">
        <v>1114</v>
      </c>
      <c r="CC112" s="301" t="s">
        <v>1114</v>
      </c>
      <c r="CD112" s="301" t="s">
        <v>1114</v>
      </c>
      <c r="CE112" s="301" t="s">
        <v>543</v>
      </c>
      <c r="CF112" s="301" t="s">
        <v>544</v>
      </c>
      <c r="CG112" s="301" t="s">
        <v>544</v>
      </c>
      <c r="CH112" s="301" t="s">
        <v>544</v>
      </c>
      <c r="CI112" s="301" t="s">
        <v>543</v>
      </c>
      <c r="CJ112" s="301">
        <v>810</v>
      </c>
      <c r="CK112" s="301">
        <v>810</v>
      </c>
      <c r="CL112" s="301" t="s">
        <v>538</v>
      </c>
      <c r="CM112" s="301">
        <v>57450000</v>
      </c>
      <c r="CN112" s="303">
        <v>57450000</v>
      </c>
      <c r="CO112" s="301" t="s">
        <v>538</v>
      </c>
      <c r="CP112" s="301">
        <v>892</v>
      </c>
      <c r="CQ112" s="301">
        <v>892</v>
      </c>
      <c r="CR112" s="301" t="s">
        <v>538</v>
      </c>
      <c r="CS112" s="301">
        <v>57450000</v>
      </c>
      <c r="CT112" s="303">
        <v>57450000</v>
      </c>
      <c r="CU112" s="301" t="s">
        <v>545</v>
      </c>
      <c r="CV112" s="301" t="s">
        <v>538</v>
      </c>
      <c r="CW112" s="303">
        <v>5745000</v>
      </c>
      <c r="CX112" s="301" t="s">
        <v>546</v>
      </c>
      <c r="CY112" s="301">
        <v>2793</v>
      </c>
      <c r="CZ112" s="301">
        <v>2793</v>
      </c>
      <c r="DA112" s="301" t="s">
        <v>547</v>
      </c>
      <c r="DB112" s="303">
        <f>+Tabla2[[#This Row],[VALOR TOTAL ESTIMADO VIGENCIA ACTUAL]]-Tabla2[[#This Row],[Valor CDP BD]]</f>
        <v>0</v>
      </c>
      <c r="DC112" s="303">
        <f>+Tabla2[[#This Row],[Valor CDP BD]]-Tabla2[[#This Row],[Valor RP BD]]</f>
        <v>0</v>
      </c>
    </row>
    <row r="113" spans="1:107" ht="16.149999999999999" customHeight="1" x14ac:dyDescent="0.25">
      <c r="A113" s="301" t="s">
        <v>1136</v>
      </c>
      <c r="B113" s="301" t="s">
        <v>1137</v>
      </c>
      <c r="C113" s="301">
        <v>7710</v>
      </c>
      <c r="D113" s="301" t="s">
        <v>1136</v>
      </c>
      <c r="E113" s="301">
        <v>1122022</v>
      </c>
      <c r="F113" s="301">
        <v>7710</v>
      </c>
      <c r="G113" s="301" t="s">
        <v>545</v>
      </c>
      <c r="H113" s="301">
        <v>2793</v>
      </c>
      <c r="I113" s="301" t="s">
        <v>1111</v>
      </c>
      <c r="J113" s="301" t="s">
        <v>512</v>
      </c>
      <c r="K113" s="301" t="s">
        <v>513</v>
      </c>
      <c r="L113" s="301" t="s">
        <v>514</v>
      </c>
      <c r="M113" s="301" t="s">
        <v>1112</v>
      </c>
      <c r="N113" s="301" t="s">
        <v>516</v>
      </c>
      <c r="O113" s="301" t="s">
        <v>1113</v>
      </c>
      <c r="P113" s="301" t="s">
        <v>325</v>
      </c>
      <c r="Q113" s="301" t="s">
        <v>326</v>
      </c>
      <c r="R113" s="301" t="s">
        <v>1114</v>
      </c>
      <c r="S113" s="301" t="s">
        <v>1115</v>
      </c>
      <c r="T113" s="301" t="s">
        <v>520</v>
      </c>
      <c r="U113" s="301">
        <v>0</v>
      </c>
      <c r="V113" s="301" t="s">
        <v>1138</v>
      </c>
      <c r="W113" s="301" t="s">
        <v>522</v>
      </c>
      <c r="X113" s="301" t="s">
        <v>523</v>
      </c>
      <c r="Y113" s="301">
        <v>0</v>
      </c>
      <c r="Z113" s="301" t="s">
        <v>524</v>
      </c>
      <c r="AA113" s="301" t="s">
        <v>525</v>
      </c>
      <c r="AB113" s="302">
        <v>7</v>
      </c>
      <c r="AC113" s="302">
        <v>8</v>
      </c>
      <c r="AD113" s="302">
        <v>4</v>
      </c>
      <c r="AE113" s="301">
        <v>1</v>
      </c>
      <c r="AF113" s="301">
        <v>12</v>
      </c>
      <c r="AG113" s="303">
        <v>15652000</v>
      </c>
      <c r="AH113" s="301">
        <v>0</v>
      </c>
      <c r="AI113" s="301">
        <v>0</v>
      </c>
      <c r="AJ113" s="301">
        <v>0</v>
      </c>
      <c r="AK113" s="301" t="s">
        <v>1117</v>
      </c>
      <c r="AL113" s="301" t="s">
        <v>1118</v>
      </c>
      <c r="AM113" s="301">
        <v>0</v>
      </c>
      <c r="AN113" s="301">
        <v>0</v>
      </c>
      <c r="AO113" s="301" t="s">
        <v>257</v>
      </c>
      <c r="AP113" s="301" t="s">
        <v>545</v>
      </c>
      <c r="AQ113" s="301" t="s">
        <v>545</v>
      </c>
      <c r="AR113" s="301" t="s">
        <v>545</v>
      </c>
      <c r="AS113" s="301" t="s">
        <v>545</v>
      </c>
      <c r="AT113" s="301">
        <v>0</v>
      </c>
      <c r="AU113" s="301" t="s">
        <v>545</v>
      </c>
      <c r="AV113" s="301" t="s">
        <v>545</v>
      </c>
      <c r="AW113" s="301">
        <v>0</v>
      </c>
      <c r="AX113" s="301">
        <v>0</v>
      </c>
      <c r="AY113" s="301">
        <v>3913000</v>
      </c>
      <c r="AZ113" s="301" t="s">
        <v>529</v>
      </c>
      <c r="BA113" s="301" t="s">
        <v>530</v>
      </c>
      <c r="BB113" s="301" t="s">
        <v>531</v>
      </c>
      <c r="BC113" s="301">
        <v>3778917</v>
      </c>
      <c r="BD113" s="301" t="s">
        <v>532</v>
      </c>
      <c r="BE113" s="301" t="s">
        <v>533</v>
      </c>
      <c r="BF113" s="301" t="s">
        <v>534</v>
      </c>
      <c r="BG113" s="301" t="s">
        <v>534</v>
      </c>
      <c r="BH113" s="301" t="s">
        <v>534</v>
      </c>
      <c r="BI113" s="301" t="s">
        <v>535</v>
      </c>
      <c r="BJ113" s="301" t="s">
        <v>536</v>
      </c>
      <c r="BK113" s="301">
        <v>934892000</v>
      </c>
      <c r="BL113" s="301" t="s">
        <v>545</v>
      </c>
      <c r="BM113" s="301" t="s">
        <v>545</v>
      </c>
      <c r="BN113" s="301">
        <v>0</v>
      </c>
      <c r="BO113" s="301" t="s">
        <v>326</v>
      </c>
      <c r="BP113" s="301" t="s">
        <v>545</v>
      </c>
      <c r="BQ113" s="301" t="s">
        <v>545</v>
      </c>
      <c r="BR113" s="301" t="s">
        <v>545</v>
      </c>
      <c r="BS113" s="301" t="s">
        <v>545</v>
      </c>
      <c r="BT113" s="301" t="s">
        <v>545</v>
      </c>
      <c r="BU113" s="301" t="s">
        <v>545</v>
      </c>
      <c r="BV113" s="301" t="s">
        <v>545</v>
      </c>
      <c r="BW113" s="301" t="s">
        <v>545</v>
      </c>
      <c r="BX113" s="301" t="s">
        <v>1139</v>
      </c>
      <c r="BY113" s="301" t="s">
        <v>545</v>
      </c>
      <c r="BZ113" s="301" t="s">
        <v>545</v>
      </c>
      <c r="CA113" s="301" t="s">
        <v>545</v>
      </c>
      <c r="CB113" s="301" t="s">
        <v>1114</v>
      </c>
      <c r="CC113" s="301" t="s">
        <v>545</v>
      </c>
      <c r="CD113" s="301" t="s">
        <v>545</v>
      </c>
      <c r="CE113" s="301" t="s">
        <v>545</v>
      </c>
      <c r="CF113" s="301" t="s">
        <v>544</v>
      </c>
      <c r="CG113" s="301" t="s">
        <v>545</v>
      </c>
      <c r="CH113" s="301" t="s">
        <v>545</v>
      </c>
      <c r="CI113" s="301" t="s">
        <v>545</v>
      </c>
      <c r="CJ113" s="301" t="s">
        <v>545</v>
      </c>
      <c r="CK113" s="301" t="s">
        <v>545</v>
      </c>
      <c r="CL113" s="301" t="s">
        <v>538</v>
      </c>
      <c r="CM113" s="301">
        <v>0</v>
      </c>
      <c r="CN113" s="303">
        <v>0</v>
      </c>
      <c r="CO113" s="301" t="s">
        <v>538</v>
      </c>
      <c r="CP113" s="301">
        <v>0</v>
      </c>
      <c r="CQ113" s="301">
        <v>0</v>
      </c>
      <c r="CR113" s="301" t="s">
        <v>545</v>
      </c>
      <c r="CS113" s="301">
        <v>0</v>
      </c>
      <c r="CT113" s="303">
        <v>0</v>
      </c>
      <c r="CU113" s="301" t="s">
        <v>545</v>
      </c>
      <c r="CV113" s="301" t="s">
        <v>545</v>
      </c>
      <c r="CW113" s="303">
        <v>0</v>
      </c>
      <c r="CX113" s="301" t="s">
        <v>545</v>
      </c>
      <c r="CY113" s="301">
        <v>2793</v>
      </c>
      <c r="CZ113" s="301">
        <v>0</v>
      </c>
      <c r="DA113" s="301" t="s">
        <v>841</v>
      </c>
      <c r="DB113" s="303">
        <f>+Tabla2[[#This Row],[VALOR TOTAL ESTIMADO VIGENCIA ACTUAL]]-Tabla2[[#This Row],[Valor CDP BD]]</f>
        <v>15652000</v>
      </c>
      <c r="DC113" s="303">
        <f>+Tabla2[[#This Row],[Valor CDP BD]]-Tabla2[[#This Row],[Valor RP BD]]</f>
        <v>0</v>
      </c>
    </row>
    <row r="114" spans="1:107" ht="16.149999999999999" hidden="1" customHeight="1" x14ac:dyDescent="0.25">
      <c r="A114" s="301" t="s">
        <v>1140</v>
      </c>
      <c r="B114" s="301" t="s">
        <v>1141</v>
      </c>
      <c r="C114" s="301">
        <v>7710</v>
      </c>
      <c r="D114" s="301" t="s">
        <v>1140</v>
      </c>
      <c r="E114" s="301">
        <v>1132022</v>
      </c>
      <c r="F114" s="301">
        <v>7710</v>
      </c>
      <c r="G114" s="301">
        <v>16543</v>
      </c>
      <c r="H114" s="301">
        <v>2793</v>
      </c>
      <c r="I114" s="301" t="s">
        <v>1111</v>
      </c>
      <c r="J114" s="301" t="s">
        <v>512</v>
      </c>
      <c r="K114" s="301" t="s">
        <v>513</v>
      </c>
      <c r="L114" s="301" t="s">
        <v>514</v>
      </c>
      <c r="M114" s="301" t="s">
        <v>1112</v>
      </c>
      <c r="N114" s="301" t="s">
        <v>516</v>
      </c>
      <c r="O114" s="301" t="s">
        <v>1113</v>
      </c>
      <c r="P114" s="301" t="s">
        <v>325</v>
      </c>
      <c r="Q114" s="301" t="s">
        <v>326</v>
      </c>
      <c r="R114" s="301" t="s">
        <v>1114</v>
      </c>
      <c r="S114" s="301" t="s">
        <v>1115</v>
      </c>
      <c r="T114" s="301" t="s">
        <v>520</v>
      </c>
      <c r="U114" s="301">
        <v>0</v>
      </c>
      <c r="V114" s="301" t="s">
        <v>1142</v>
      </c>
      <c r="W114" s="301" t="s">
        <v>522</v>
      </c>
      <c r="X114" s="301" t="s">
        <v>523</v>
      </c>
      <c r="Y114" s="301">
        <v>0</v>
      </c>
      <c r="Z114" s="301" t="s">
        <v>524</v>
      </c>
      <c r="AA114" s="301" t="s">
        <v>525</v>
      </c>
      <c r="AB114" s="302">
        <v>1</v>
      </c>
      <c r="AC114" s="302">
        <v>1</v>
      </c>
      <c r="AD114" s="302">
        <v>10</v>
      </c>
      <c r="AE114" s="301">
        <v>1</v>
      </c>
      <c r="AF114" s="301">
        <v>11</v>
      </c>
      <c r="AG114" s="303">
        <v>39130000</v>
      </c>
      <c r="AH114" s="301">
        <v>0</v>
      </c>
      <c r="AI114" s="301">
        <v>0</v>
      </c>
      <c r="AJ114" s="301">
        <v>0</v>
      </c>
      <c r="AK114" s="301" t="s">
        <v>1117</v>
      </c>
      <c r="AL114" s="301" t="s">
        <v>1118</v>
      </c>
      <c r="AM114" s="301">
        <v>0</v>
      </c>
      <c r="AN114" s="301">
        <v>0</v>
      </c>
      <c r="AO114" s="301" t="s">
        <v>257</v>
      </c>
      <c r="AP114" s="301" t="s">
        <v>1143</v>
      </c>
      <c r="AQ114" s="301">
        <v>20220750</v>
      </c>
      <c r="AR114" s="301">
        <v>780</v>
      </c>
      <c r="AS114" s="301">
        <v>44579</v>
      </c>
      <c r="AT114" s="301">
        <v>39130000</v>
      </c>
      <c r="AU114" s="301">
        <v>701</v>
      </c>
      <c r="AV114" s="301">
        <v>44583</v>
      </c>
      <c r="AW114" s="301">
        <v>39130000</v>
      </c>
      <c r="AX114" s="301">
        <v>0</v>
      </c>
      <c r="AY114" s="301">
        <v>3913000</v>
      </c>
      <c r="AZ114" s="301" t="s">
        <v>529</v>
      </c>
      <c r="BA114" s="301" t="s">
        <v>530</v>
      </c>
      <c r="BB114" s="301" t="s">
        <v>531</v>
      </c>
      <c r="BC114" s="301">
        <v>3778917</v>
      </c>
      <c r="BD114" s="301" t="s">
        <v>532</v>
      </c>
      <c r="BE114" s="301" t="s">
        <v>533</v>
      </c>
      <c r="BF114" s="301" t="s">
        <v>534</v>
      </c>
      <c r="BG114" s="301" t="s">
        <v>534</v>
      </c>
      <c r="BH114" s="301" t="s">
        <v>534</v>
      </c>
      <c r="BI114" s="301" t="s">
        <v>535</v>
      </c>
      <c r="BJ114" s="301" t="s">
        <v>536</v>
      </c>
      <c r="BK114" s="301">
        <v>934892000</v>
      </c>
      <c r="BL114" s="301" t="s">
        <v>537</v>
      </c>
      <c r="BM114" s="301">
        <v>16543</v>
      </c>
      <c r="BN114" s="301">
        <v>0</v>
      </c>
      <c r="BO114" s="301" t="s">
        <v>326</v>
      </c>
      <c r="BP114" s="301" t="s">
        <v>326</v>
      </c>
      <c r="BQ114" s="301" t="s">
        <v>538</v>
      </c>
      <c r="BR114" s="301">
        <v>20220750</v>
      </c>
      <c r="BS114" s="301" t="s">
        <v>1144</v>
      </c>
      <c r="BT114" s="301" t="s">
        <v>538</v>
      </c>
      <c r="BU114" s="301" t="s">
        <v>1143</v>
      </c>
      <c r="BV114" s="301" t="s">
        <v>1143</v>
      </c>
      <c r="BW114" s="301" t="s">
        <v>538</v>
      </c>
      <c r="BX114" s="301" t="s">
        <v>1145</v>
      </c>
      <c r="BY114" s="301" t="s">
        <v>1145</v>
      </c>
      <c r="BZ114" s="301" t="s">
        <v>1145</v>
      </c>
      <c r="CA114" s="301" t="s">
        <v>543</v>
      </c>
      <c r="CB114" s="301" t="s">
        <v>1114</v>
      </c>
      <c r="CC114" s="301" t="s">
        <v>1114</v>
      </c>
      <c r="CD114" s="301" t="s">
        <v>1114</v>
      </c>
      <c r="CE114" s="301" t="s">
        <v>543</v>
      </c>
      <c r="CF114" s="301" t="s">
        <v>544</v>
      </c>
      <c r="CG114" s="301" t="s">
        <v>544</v>
      </c>
      <c r="CH114" s="301" t="s">
        <v>544</v>
      </c>
      <c r="CI114" s="301" t="s">
        <v>543</v>
      </c>
      <c r="CJ114" s="301">
        <v>780</v>
      </c>
      <c r="CK114" s="301">
        <v>780</v>
      </c>
      <c r="CL114" s="301" t="s">
        <v>538</v>
      </c>
      <c r="CM114" s="301">
        <v>39130000</v>
      </c>
      <c r="CN114" s="303">
        <v>39130000</v>
      </c>
      <c r="CO114" s="301" t="s">
        <v>538</v>
      </c>
      <c r="CP114" s="301">
        <v>701</v>
      </c>
      <c r="CQ114" s="301">
        <v>701</v>
      </c>
      <c r="CR114" s="301" t="s">
        <v>538</v>
      </c>
      <c r="CS114" s="301">
        <v>39130000</v>
      </c>
      <c r="CT114" s="303">
        <v>39130000</v>
      </c>
      <c r="CU114" s="301" t="s">
        <v>545</v>
      </c>
      <c r="CV114" s="301" t="s">
        <v>538</v>
      </c>
      <c r="CW114" s="303">
        <v>3913000</v>
      </c>
      <c r="CX114" s="301" t="s">
        <v>546</v>
      </c>
      <c r="CY114" s="301">
        <v>2793</v>
      </c>
      <c r="CZ114" s="301">
        <v>2793</v>
      </c>
      <c r="DA114" s="301" t="s">
        <v>547</v>
      </c>
      <c r="DB114" s="303">
        <f>+Tabla2[[#This Row],[VALOR TOTAL ESTIMADO VIGENCIA ACTUAL]]-Tabla2[[#This Row],[Valor CDP BD]]</f>
        <v>0</v>
      </c>
      <c r="DC114" s="303">
        <f>+Tabla2[[#This Row],[Valor CDP BD]]-Tabla2[[#This Row],[Valor RP BD]]</f>
        <v>0</v>
      </c>
    </row>
    <row r="115" spans="1:107" ht="16.149999999999999" hidden="1" customHeight="1" x14ac:dyDescent="0.25">
      <c r="A115" s="301" t="s">
        <v>1146</v>
      </c>
      <c r="B115" s="301" t="s">
        <v>1147</v>
      </c>
      <c r="C115" s="301">
        <v>7710</v>
      </c>
      <c r="D115" s="301" t="s">
        <v>1146</v>
      </c>
      <c r="E115" s="301">
        <v>1142022</v>
      </c>
      <c r="F115" s="301">
        <v>7710</v>
      </c>
      <c r="G115" s="301">
        <v>16553</v>
      </c>
      <c r="H115" s="301">
        <v>2793</v>
      </c>
      <c r="I115" s="301" t="s">
        <v>1111</v>
      </c>
      <c r="J115" s="301" t="s">
        <v>512</v>
      </c>
      <c r="K115" s="301" t="s">
        <v>513</v>
      </c>
      <c r="L115" s="301" t="s">
        <v>514</v>
      </c>
      <c r="M115" s="301" t="s">
        <v>1112</v>
      </c>
      <c r="N115" s="301" t="s">
        <v>516</v>
      </c>
      <c r="O115" s="301" t="s">
        <v>1113</v>
      </c>
      <c r="P115" s="301" t="s">
        <v>325</v>
      </c>
      <c r="Q115" s="301" t="s">
        <v>326</v>
      </c>
      <c r="R115" s="301" t="s">
        <v>1114</v>
      </c>
      <c r="S115" s="301" t="s">
        <v>1115</v>
      </c>
      <c r="T115" s="301" t="s">
        <v>520</v>
      </c>
      <c r="U115" s="301">
        <v>0</v>
      </c>
      <c r="V115" s="301" t="s">
        <v>1142</v>
      </c>
      <c r="W115" s="301" t="s">
        <v>522</v>
      </c>
      <c r="X115" s="301" t="s">
        <v>523</v>
      </c>
      <c r="Y115" s="301">
        <v>0</v>
      </c>
      <c r="Z115" s="301" t="s">
        <v>524</v>
      </c>
      <c r="AA115" s="301" t="s">
        <v>525</v>
      </c>
      <c r="AB115" s="302">
        <v>1</v>
      </c>
      <c r="AC115" s="302">
        <v>1</v>
      </c>
      <c r="AD115" s="302">
        <v>10</v>
      </c>
      <c r="AE115" s="301">
        <v>1</v>
      </c>
      <c r="AF115" s="301">
        <v>11</v>
      </c>
      <c r="AG115" s="303">
        <v>39130000</v>
      </c>
      <c r="AH115" s="301">
        <v>0</v>
      </c>
      <c r="AI115" s="301">
        <v>0</v>
      </c>
      <c r="AJ115" s="301">
        <v>0</v>
      </c>
      <c r="AK115" s="301" t="s">
        <v>1117</v>
      </c>
      <c r="AL115" s="301" t="s">
        <v>1118</v>
      </c>
      <c r="AM115" s="301">
        <v>0</v>
      </c>
      <c r="AN115" s="301">
        <v>0</v>
      </c>
      <c r="AO115" s="301" t="s">
        <v>257</v>
      </c>
      <c r="AP115" s="301" t="s">
        <v>1148</v>
      </c>
      <c r="AQ115" s="301">
        <v>20220356</v>
      </c>
      <c r="AR115" s="301">
        <v>448</v>
      </c>
      <c r="AS115" s="301">
        <v>44575</v>
      </c>
      <c r="AT115" s="301">
        <v>39130000</v>
      </c>
      <c r="AU115" s="301">
        <v>408</v>
      </c>
      <c r="AV115" s="301">
        <v>44580</v>
      </c>
      <c r="AW115" s="301">
        <v>39130000</v>
      </c>
      <c r="AX115" s="301">
        <v>0</v>
      </c>
      <c r="AY115" s="301">
        <v>3913000</v>
      </c>
      <c r="AZ115" s="301" t="s">
        <v>529</v>
      </c>
      <c r="BA115" s="301" t="s">
        <v>530</v>
      </c>
      <c r="BB115" s="301" t="s">
        <v>531</v>
      </c>
      <c r="BC115" s="301">
        <v>3778917</v>
      </c>
      <c r="BD115" s="301" t="s">
        <v>532</v>
      </c>
      <c r="BE115" s="301" t="s">
        <v>533</v>
      </c>
      <c r="BF115" s="301" t="s">
        <v>534</v>
      </c>
      <c r="BG115" s="301" t="s">
        <v>534</v>
      </c>
      <c r="BH115" s="301" t="s">
        <v>534</v>
      </c>
      <c r="BI115" s="301" t="s">
        <v>535</v>
      </c>
      <c r="BJ115" s="301" t="s">
        <v>536</v>
      </c>
      <c r="BK115" s="301">
        <v>934892000</v>
      </c>
      <c r="BL115" s="301" t="s">
        <v>537</v>
      </c>
      <c r="BM115" s="301">
        <v>16553</v>
      </c>
      <c r="BN115" s="301">
        <v>0</v>
      </c>
      <c r="BO115" s="301" t="s">
        <v>326</v>
      </c>
      <c r="BP115" s="301" t="s">
        <v>326</v>
      </c>
      <c r="BQ115" s="301" t="s">
        <v>538</v>
      </c>
      <c r="BR115" s="301">
        <v>20220356</v>
      </c>
      <c r="BS115" s="301" t="s">
        <v>1149</v>
      </c>
      <c r="BT115" s="301" t="s">
        <v>538</v>
      </c>
      <c r="BU115" s="301" t="s">
        <v>1148</v>
      </c>
      <c r="BV115" s="301" t="s">
        <v>1148</v>
      </c>
      <c r="BW115" s="301" t="s">
        <v>538</v>
      </c>
      <c r="BX115" s="301" t="s">
        <v>1145</v>
      </c>
      <c r="BY115" s="301" t="s">
        <v>1145</v>
      </c>
      <c r="BZ115" s="301" t="s">
        <v>1145</v>
      </c>
      <c r="CA115" s="301" t="s">
        <v>543</v>
      </c>
      <c r="CB115" s="301" t="s">
        <v>1114</v>
      </c>
      <c r="CC115" s="301" t="s">
        <v>1114</v>
      </c>
      <c r="CD115" s="301" t="s">
        <v>1114</v>
      </c>
      <c r="CE115" s="301" t="s">
        <v>543</v>
      </c>
      <c r="CF115" s="301" t="s">
        <v>544</v>
      </c>
      <c r="CG115" s="301" t="s">
        <v>544</v>
      </c>
      <c r="CH115" s="301" t="s">
        <v>544</v>
      </c>
      <c r="CI115" s="301" t="s">
        <v>543</v>
      </c>
      <c r="CJ115" s="301">
        <v>448</v>
      </c>
      <c r="CK115" s="301">
        <v>448</v>
      </c>
      <c r="CL115" s="301" t="s">
        <v>538</v>
      </c>
      <c r="CM115" s="301">
        <v>39130000</v>
      </c>
      <c r="CN115" s="303">
        <v>39130000</v>
      </c>
      <c r="CO115" s="301" t="s">
        <v>538</v>
      </c>
      <c r="CP115" s="301">
        <v>408</v>
      </c>
      <c r="CQ115" s="301">
        <v>408</v>
      </c>
      <c r="CR115" s="301" t="s">
        <v>538</v>
      </c>
      <c r="CS115" s="301">
        <v>39130000</v>
      </c>
      <c r="CT115" s="303">
        <v>39130000</v>
      </c>
      <c r="CU115" s="301" t="s">
        <v>545</v>
      </c>
      <c r="CV115" s="301" t="s">
        <v>538</v>
      </c>
      <c r="CW115" s="303">
        <v>0</v>
      </c>
      <c r="CX115" s="301" t="s">
        <v>546</v>
      </c>
      <c r="CY115" s="301">
        <v>2793</v>
      </c>
      <c r="CZ115" s="301">
        <v>2793</v>
      </c>
      <c r="DA115" s="301" t="s">
        <v>547</v>
      </c>
      <c r="DB115" s="303">
        <f>+Tabla2[[#This Row],[VALOR TOTAL ESTIMADO VIGENCIA ACTUAL]]-Tabla2[[#This Row],[Valor CDP BD]]</f>
        <v>0</v>
      </c>
      <c r="DC115" s="303">
        <f>+Tabla2[[#This Row],[Valor CDP BD]]-Tabla2[[#This Row],[Valor RP BD]]</f>
        <v>0</v>
      </c>
    </row>
    <row r="116" spans="1:107" ht="16.149999999999999" customHeight="1" x14ac:dyDescent="0.25">
      <c r="A116" s="301" t="s">
        <v>1150</v>
      </c>
      <c r="B116" s="301" t="s">
        <v>1137</v>
      </c>
      <c r="C116" s="301">
        <v>7710</v>
      </c>
      <c r="D116" s="301" t="s">
        <v>1150</v>
      </c>
      <c r="E116" s="301">
        <v>1152022</v>
      </c>
      <c r="F116" s="301">
        <v>7710</v>
      </c>
      <c r="G116" s="301" t="s">
        <v>545</v>
      </c>
      <c r="H116" s="301">
        <v>2793</v>
      </c>
      <c r="I116" s="301" t="s">
        <v>1111</v>
      </c>
      <c r="J116" s="301" t="s">
        <v>512</v>
      </c>
      <c r="K116" s="301" t="s">
        <v>513</v>
      </c>
      <c r="L116" s="301" t="s">
        <v>514</v>
      </c>
      <c r="M116" s="301" t="s">
        <v>1112</v>
      </c>
      <c r="N116" s="301" t="s">
        <v>516</v>
      </c>
      <c r="O116" s="301" t="s">
        <v>1113</v>
      </c>
      <c r="P116" s="301" t="s">
        <v>325</v>
      </c>
      <c r="Q116" s="301" t="s">
        <v>326</v>
      </c>
      <c r="R116" s="301" t="s">
        <v>1114</v>
      </c>
      <c r="S116" s="301" t="s">
        <v>1115</v>
      </c>
      <c r="T116" s="301" t="s">
        <v>520</v>
      </c>
      <c r="U116" s="301">
        <v>0</v>
      </c>
      <c r="V116" s="301" t="s">
        <v>1142</v>
      </c>
      <c r="W116" s="301" t="s">
        <v>522</v>
      </c>
      <c r="X116" s="301" t="s">
        <v>523</v>
      </c>
      <c r="Y116" s="301">
        <v>0</v>
      </c>
      <c r="Z116" s="301" t="s">
        <v>524</v>
      </c>
      <c r="AA116" s="301" t="s">
        <v>525</v>
      </c>
      <c r="AB116" s="302">
        <v>7</v>
      </c>
      <c r="AC116" s="302">
        <v>8</v>
      </c>
      <c r="AD116" s="302">
        <v>4</v>
      </c>
      <c r="AE116" s="301">
        <v>1</v>
      </c>
      <c r="AF116" s="301">
        <v>12</v>
      </c>
      <c r="AG116" s="303">
        <v>15652000</v>
      </c>
      <c r="AH116" s="301">
        <v>0</v>
      </c>
      <c r="AI116" s="301">
        <v>0</v>
      </c>
      <c r="AJ116" s="301">
        <v>0</v>
      </c>
      <c r="AK116" s="301" t="s">
        <v>1117</v>
      </c>
      <c r="AL116" s="301" t="s">
        <v>1118</v>
      </c>
      <c r="AM116" s="301">
        <v>0</v>
      </c>
      <c r="AN116" s="301">
        <v>0</v>
      </c>
      <c r="AO116" s="301" t="s">
        <v>257</v>
      </c>
      <c r="AP116" s="301" t="s">
        <v>545</v>
      </c>
      <c r="AQ116" s="301" t="s">
        <v>545</v>
      </c>
      <c r="AR116" s="301" t="s">
        <v>545</v>
      </c>
      <c r="AS116" s="301" t="s">
        <v>545</v>
      </c>
      <c r="AT116" s="301">
        <v>0</v>
      </c>
      <c r="AU116" s="301" t="s">
        <v>545</v>
      </c>
      <c r="AV116" s="301" t="s">
        <v>545</v>
      </c>
      <c r="AW116" s="301">
        <v>0</v>
      </c>
      <c r="AX116" s="301">
        <v>0</v>
      </c>
      <c r="AY116" s="301">
        <v>3913000</v>
      </c>
      <c r="AZ116" s="301" t="s">
        <v>529</v>
      </c>
      <c r="BA116" s="301" t="s">
        <v>530</v>
      </c>
      <c r="BB116" s="301" t="s">
        <v>531</v>
      </c>
      <c r="BC116" s="301">
        <v>3778917</v>
      </c>
      <c r="BD116" s="301" t="s">
        <v>532</v>
      </c>
      <c r="BE116" s="301" t="s">
        <v>533</v>
      </c>
      <c r="BF116" s="301" t="s">
        <v>534</v>
      </c>
      <c r="BG116" s="301" t="s">
        <v>534</v>
      </c>
      <c r="BH116" s="301" t="s">
        <v>534</v>
      </c>
      <c r="BI116" s="301" t="s">
        <v>535</v>
      </c>
      <c r="BJ116" s="301" t="s">
        <v>536</v>
      </c>
      <c r="BK116" s="301">
        <v>934892000</v>
      </c>
      <c r="BL116" s="301" t="s">
        <v>545</v>
      </c>
      <c r="BM116" s="301" t="s">
        <v>545</v>
      </c>
      <c r="BN116" s="301">
        <v>0</v>
      </c>
      <c r="BO116" s="301" t="s">
        <v>326</v>
      </c>
      <c r="BP116" s="301" t="s">
        <v>545</v>
      </c>
      <c r="BQ116" s="301" t="s">
        <v>545</v>
      </c>
      <c r="BR116" s="301" t="s">
        <v>545</v>
      </c>
      <c r="BS116" s="301" t="s">
        <v>545</v>
      </c>
      <c r="BT116" s="301" t="s">
        <v>545</v>
      </c>
      <c r="BU116" s="301" t="s">
        <v>545</v>
      </c>
      <c r="BV116" s="301" t="s">
        <v>545</v>
      </c>
      <c r="BW116" s="301" t="s">
        <v>545</v>
      </c>
      <c r="BX116" s="301" t="s">
        <v>1145</v>
      </c>
      <c r="BY116" s="301" t="s">
        <v>545</v>
      </c>
      <c r="BZ116" s="301" t="s">
        <v>545</v>
      </c>
      <c r="CA116" s="301" t="s">
        <v>545</v>
      </c>
      <c r="CB116" s="301" t="s">
        <v>1114</v>
      </c>
      <c r="CC116" s="301" t="s">
        <v>545</v>
      </c>
      <c r="CD116" s="301" t="s">
        <v>545</v>
      </c>
      <c r="CE116" s="301" t="s">
        <v>545</v>
      </c>
      <c r="CF116" s="301" t="s">
        <v>544</v>
      </c>
      <c r="CG116" s="301" t="s">
        <v>545</v>
      </c>
      <c r="CH116" s="301" t="s">
        <v>545</v>
      </c>
      <c r="CI116" s="301" t="s">
        <v>545</v>
      </c>
      <c r="CJ116" s="301" t="s">
        <v>545</v>
      </c>
      <c r="CK116" s="301" t="s">
        <v>545</v>
      </c>
      <c r="CL116" s="301" t="s">
        <v>538</v>
      </c>
      <c r="CM116" s="301">
        <v>0</v>
      </c>
      <c r="CN116" s="303">
        <v>0</v>
      </c>
      <c r="CO116" s="301" t="s">
        <v>538</v>
      </c>
      <c r="CP116" s="301">
        <v>0</v>
      </c>
      <c r="CQ116" s="301">
        <v>0</v>
      </c>
      <c r="CR116" s="301" t="s">
        <v>545</v>
      </c>
      <c r="CS116" s="301">
        <v>0</v>
      </c>
      <c r="CT116" s="303">
        <v>0</v>
      </c>
      <c r="CU116" s="301" t="s">
        <v>545</v>
      </c>
      <c r="CV116" s="301" t="s">
        <v>545</v>
      </c>
      <c r="CW116" s="303">
        <v>0</v>
      </c>
      <c r="CX116" s="301" t="s">
        <v>545</v>
      </c>
      <c r="CY116" s="301">
        <v>2793</v>
      </c>
      <c r="CZ116" s="301">
        <v>0</v>
      </c>
      <c r="DA116" s="301" t="s">
        <v>841</v>
      </c>
      <c r="DB116" s="303">
        <f>+Tabla2[[#This Row],[VALOR TOTAL ESTIMADO VIGENCIA ACTUAL]]-Tabla2[[#This Row],[Valor CDP BD]]</f>
        <v>15652000</v>
      </c>
      <c r="DC116" s="303">
        <f>+Tabla2[[#This Row],[Valor CDP BD]]-Tabla2[[#This Row],[Valor RP BD]]</f>
        <v>0</v>
      </c>
    </row>
    <row r="117" spans="1:107" ht="16.149999999999999" hidden="1" customHeight="1" x14ac:dyDescent="0.25">
      <c r="A117" s="301" t="s">
        <v>1151</v>
      </c>
      <c r="B117" s="301" t="s">
        <v>1152</v>
      </c>
      <c r="C117" s="301">
        <v>7710</v>
      </c>
      <c r="D117" s="301" t="s">
        <v>1151</v>
      </c>
      <c r="E117" s="301">
        <v>1162022</v>
      </c>
      <c r="F117" s="301">
        <v>7710</v>
      </c>
      <c r="G117" s="301">
        <v>16579</v>
      </c>
      <c r="H117" s="301">
        <v>2793</v>
      </c>
      <c r="I117" s="301" t="s">
        <v>1111</v>
      </c>
      <c r="J117" s="301" t="s">
        <v>512</v>
      </c>
      <c r="K117" s="301" t="s">
        <v>513</v>
      </c>
      <c r="L117" s="301" t="s">
        <v>514</v>
      </c>
      <c r="M117" s="301" t="s">
        <v>1112</v>
      </c>
      <c r="N117" s="301" t="s">
        <v>516</v>
      </c>
      <c r="O117" s="301" t="s">
        <v>1113</v>
      </c>
      <c r="P117" s="301" t="s">
        <v>325</v>
      </c>
      <c r="Q117" s="301" t="s">
        <v>326</v>
      </c>
      <c r="R117" s="301" t="s">
        <v>1114</v>
      </c>
      <c r="S117" s="301" t="s">
        <v>1115</v>
      </c>
      <c r="T117" s="301" t="s">
        <v>520</v>
      </c>
      <c r="U117" s="301">
        <v>0</v>
      </c>
      <c r="V117" s="301" t="s">
        <v>1153</v>
      </c>
      <c r="W117" s="301" t="s">
        <v>522</v>
      </c>
      <c r="X117" s="301" t="s">
        <v>523</v>
      </c>
      <c r="Y117" s="301">
        <v>0</v>
      </c>
      <c r="Z117" s="301" t="s">
        <v>524</v>
      </c>
      <c r="AA117" s="301" t="s">
        <v>525</v>
      </c>
      <c r="AB117" s="302">
        <v>1</v>
      </c>
      <c r="AC117" s="302">
        <v>1</v>
      </c>
      <c r="AD117" s="302">
        <v>10</v>
      </c>
      <c r="AE117" s="301">
        <v>1</v>
      </c>
      <c r="AF117" s="301">
        <v>11</v>
      </c>
      <c r="AG117" s="303">
        <v>39130000</v>
      </c>
      <c r="AH117" s="301">
        <v>0</v>
      </c>
      <c r="AI117" s="301">
        <v>0</v>
      </c>
      <c r="AJ117" s="301">
        <v>0</v>
      </c>
      <c r="AK117" s="301" t="s">
        <v>1117</v>
      </c>
      <c r="AL117" s="301" t="s">
        <v>1118</v>
      </c>
      <c r="AM117" s="301">
        <v>0</v>
      </c>
      <c r="AN117" s="301">
        <v>0</v>
      </c>
      <c r="AO117" s="301" t="s">
        <v>257</v>
      </c>
      <c r="AP117" s="301" t="s">
        <v>1154</v>
      </c>
      <c r="AQ117" s="301">
        <v>20220388</v>
      </c>
      <c r="AR117" s="301">
        <v>344</v>
      </c>
      <c r="AS117" s="301">
        <v>44573</v>
      </c>
      <c r="AT117" s="301">
        <v>39130000</v>
      </c>
      <c r="AU117" s="301">
        <v>317</v>
      </c>
      <c r="AV117" s="301">
        <v>44578</v>
      </c>
      <c r="AW117" s="301">
        <v>39130000</v>
      </c>
      <c r="AX117" s="301">
        <v>0</v>
      </c>
      <c r="AY117" s="301">
        <v>3913000</v>
      </c>
      <c r="AZ117" s="301" t="s">
        <v>529</v>
      </c>
      <c r="BA117" s="301" t="s">
        <v>530</v>
      </c>
      <c r="BB117" s="301" t="s">
        <v>531</v>
      </c>
      <c r="BC117" s="301">
        <v>3778917</v>
      </c>
      <c r="BD117" s="301" t="s">
        <v>532</v>
      </c>
      <c r="BE117" s="301" t="s">
        <v>533</v>
      </c>
      <c r="BF117" s="301" t="s">
        <v>534</v>
      </c>
      <c r="BG117" s="301" t="s">
        <v>534</v>
      </c>
      <c r="BH117" s="301" t="s">
        <v>534</v>
      </c>
      <c r="BI117" s="301" t="s">
        <v>535</v>
      </c>
      <c r="BJ117" s="301" t="s">
        <v>536</v>
      </c>
      <c r="BK117" s="301">
        <v>934892000</v>
      </c>
      <c r="BL117" s="301" t="s">
        <v>537</v>
      </c>
      <c r="BM117" s="301">
        <v>16579</v>
      </c>
      <c r="BN117" s="301">
        <v>0</v>
      </c>
      <c r="BO117" s="301" t="s">
        <v>326</v>
      </c>
      <c r="BP117" s="301" t="s">
        <v>326</v>
      </c>
      <c r="BQ117" s="301" t="s">
        <v>538</v>
      </c>
      <c r="BR117" s="301">
        <v>20220388</v>
      </c>
      <c r="BS117" s="301" t="s">
        <v>1155</v>
      </c>
      <c r="BT117" s="301" t="s">
        <v>538</v>
      </c>
      <c r="BU117" s="301" t="s">
        <v>1154</v>
      </c>
      <c r="BV117" s="301" t="s">
        <v>1154</v>
      </c>
      <c r="BW117" s="301" t="s">
        <v>538</v>
      </c>
      <c r="BX117" s="301" t="s">
        <v>1156</v>
      </c>
      <c r="BY117" s="301" t="s">
        <v>1156</v>
      </c>
      <c r="BZ117" s="301" t="s">
        <v>1157</v>
      </c>
      <c r="CA117" s="301" t="s">
        <v>542</v>
      </c>
      <c r="CB117" s="301" t="s">
        <v>1114</v>
      </c>
      <c r="CC117" s="301" t="s">
        <v>1114</v>
      </c>
      <c r="CD117" s="301" t="s">
        <v>1114</v>
      </c>
      <c r="CE117" s="301" t="s">
        <v>543</v>
      </c>
      <c r="CF117" s="301" t="s">
        <v>544</v>
      </c>
      <c r="CG117" s="301" t="s">
        <v>544</v>
      </c>
      <c r="CH117" s="301" t="s">
        <v>544</v>
      </c>
      <c r="CI117" s="301" t="s">
        <v>543</v>
      </c>
      <c r="CJ117" s="301">
        <v>344</v>
      </c>
      <c r="CK117" s="301">
        <v>344</v>
      </c>
      <c r="CL117" s="301" t="s">
        <v>538</v>
      </c>
      <c r="CM117" s="301">
        <v>39130000</v>
      </c>
      <c r="CN117" s="303">
        <v>39130000</v>
      </c>
      <c r="CO117" s="301" t="s">
        <v>538</v>
      </c>
      <c r="CP117" s="301">
        <v>317</v>
      </c>
      <c r="CQ117" s="301">
        <v>317</v>
      </c>
      <c r="CR117" s="301" t="s">
        <v>538</v>
      </c>
      <c r="CS117" s="301">
        <v>39130000</v>
      </c>
      <c r="CT117" s="303">
        <v>39130000</v>
      </c>
      <c r="CU117" s="301" t="s">
        <v>545</v>
      </c>
      <c r="CV117" s="301" t="s">
        <v>538</v>
      </c>
      <c r="CW117" s="303">
        <v>4826033</v>
      </c>
      <c r="CX117" s="301" t="s">
        <v>546</v>
      </c>
      <c r="CY117" s="301">
        <v>2793</v>
      </c>
      <c r="CZ117" s="301">
        <v>2793</v>
      </c>
      <c r="DA117" s="301" t="s">
        <v>547</v>
      </c>
      <c r="DB117" s="303">
        <f>+Tabla2[[#This Row],[VALOR TOTAL ESTIMADO VIGENCIA ACTUAL]]-Tabla2[[#This Row],[Valor CDP BD]]</f>
        <v>0</v>
      </c>
      <c r="DC117" s="303">
        <f>+Tabla2[[#This Row],[Valor CDP BD]]-Tabla2[[#This Row],[Valor RP BD]]</f>
        <v>0</v>
      </c>
    </row>
    <row r="118" spans="1:107" ht="16.149999999999999" hidden="1" customHeight="1" x14ac:dyDescent="0.25">
      <c r="A118" s="301" t="s">
        <v>1158</v>
      </c>
      <c r="B118" s="301" t="s">
        <v>1159</v>
      </c>
      <c r="C118" s="301">
        <v>7710</v>
      </c>
      <c r="D118" s="301" t="s">
        <v>1158</v>
      </c>
      <c r="E118" s="301">
        <v>1172022</v>
      </c>
      <c r="F118" s="301">
        <v>7710</v>
      </c>
      <c r="G118" s="301">
        <v>16590</v>
      </c>
      <c r="H118" s="301">
        <v>2793</v>
      </c>
      <c r="I118" s="301" t="s">
        <v>1111</v>
      </c>
      <c r="J118" s="301" t="s">
        <v>512</v>
      </c>
      <c r="K118" s="301" t="s">
        <v>513</v>
      </c>
      <c r="L118" s="301" t="s">
        <v>514</v>
      </c>
      <c r="M118" s="301" t="s">
        <v>1112</v>
      </c>
      <c r="N118" s="301" t="s">
        <v>516</v>
      </c>
      <c r="O118" s="301" t="s">
        <v>1113</v>
      </c>
      <c r="P118" s="301" t="s">
        <v>325</v>
      </c>
      <c r="Q118" s="301" t="s">
        <v>326</v>
      </c>
      <c r="R118" s="301" t="s">
        <v>1114</v>
      </c>
      <c r="S118" s="301" t="s">
        <v>1115</v>
      </c>
      <c r="T118" s="301" t="s">
        <v>520</v>
      </c>
      <c r="U118" s="301">
        <v>0</v>
      </c>
      <c r="V118" s="301" t="s">
        <v>1153</v>
      </c>
      <c r="W118" s="301" t="s">
        <v>522</v>
      </c>
      <c r="X118" s="301" t="s">
        <v>523</v>
      </c>
      <c r="Y118" s="301">
        <v>0</v>
      </c>
      <c r="Z118" s="301" t="s">
        <v>524</v>
      </c>
      <c r="AA118" s="301" t="s">
        <v>525</v>
      </c>
      <c r="AB118" s="302">
        <v>1</v>
      </c>
      <c r="AC118" s="302">
        <v>1</v>
      </c>
      <c r="AD118" s="302">
        <v>10</v>
      </c>
      <c r="AE118" s="301">
        <v>1</v>
      </c>
      <c r="AF118" s="301">
        <v>11</v>
      </c>
      <c r="AG118" s="303">
        <v>39130000</v>
      </c>
      <c r="AH118" s="301">
        <v>0</v>
      </c>
      <c r="AI118" s="301">
        <v>0</v>
      </c>
      <c r="AJ118" s="301">
        <v>0</v>
      </c>
      <c r="AK118" s="301" t="s">
        <v>1117</v>
      </c>
      <c r="AL118" s="301" t="s">
        <v>1118</v>
      </c>
      <c r="AM118" s="301">
        <v>0</v>
      </c>
      <c r="AN118" s="301">
        <v>0</v>
      </c>
      <c r="AO118" s="301" t="s">
        <v>257</v>
      </c>
      <c r="AP118" s="301" t="s">
        <v>1160</v>
      </c>
      <c r="AQ118" s="301">
        <v>20220387</v>
      </c>
      <c r="AR118" s="301">
        <v>285</v>
      </c>
      <c r="AS118" s="301">
        <v>44572</v>
      </c>
      <c r="AT118" s="301">
        <v>39130000</v>
      </c>
      <c r="AU118" s="301">
        <v>267</v>
      </c>
      <c r="AV118" s="301">
        <v>44578</v>
      </c>
      <c r="AW118" s="301">
        <v>39130000</v>
      </c>
      <c r="AX118" s="301">
        <v>0</v>
      </c>
      <c r="AY118" s="301">
        <v>3913000</v>
      </c>
      <c r="AZ118" s="301" t="s">
        <v>529</v>
      </c>
      <c r="BA118" s="301" t="s">
        <v>530</v>
      </c>
      <c r="BB118" s="301" t="s">
        <v>531</v>
      </c>
      <c r="BC118" s="301">
        <v>3778917</v>
      </c>
      <c r="BD118" s="301" t="s">
        <v>532</v>
      </c>
      <c r="BE118" s="301" t="s">
        <v>533</v>
      </c>
      <c r="BF118" s="301" t="s">
        <v>534</v>
      </c>
      <c r="BG118" s="301" t="s">
        <v>534</v>
      </c>
      <c r="BH118" s="301" t="s">
        <v>534</v>
      </c>
      <c r="BI118" s="301" t="s">
        <v>535</v>
      </c>
      <c r="BJ118" s="301" t="s">
        <v>536</v>
      </c>
      <c r="BK118" s="301">
        <v>934892000</v>
      </c>
      <c r="BL118" s="301" t="s">
        <v>537</v>
      </c>
      <c r="BM118" s="301">
        <v>16590</v>
      </c>
      <c r="BN118" s="301">
        <v>0</v>
      </c>
      <c r="BO118" s="301" t="s">
        <v>326</v>
      </c>
      <c r="BP118" s="301" t="s">
        <v>326</v>
      </c>
      <c r="BQ118" s="301" t="s">
        <v>538</v>
      </c>
      <c r="BR118" s="301">
        <v>20220387</v>
      </c>
      <c r="BS118" s="301" t="s">
        <v>1161</v>
      </c>
      <c r="BT118" s="301" t="s">
        <v>538</v>
      </c>
      <c r="BU118" s="301" t="s">
        <v>1160</v>
      </c>
      <c r="BV118" s="301" t="s">
        <v>1160</v>
      </c>
      <c r="BW118" s="301" t="s">
        <v>538</v>
      </c>
      <c r="BX118" s="301" t="s">
        <v>1156</v>
      </c>
      <c r="BY118" s="301" t="s">
        <v>1156</v>
      </c>
      <c r="BZ118" s="301" t="s">
        <v>1157</v>
      </c>
      <c r="CA118" s="301" t="s">
        <v>542</v>
      </c>
      <c r="CB118" s="301" t="s">
        <v>1114</v>
      </c>
      <c r="CC118" s="301" t="s">
        <v>1114</v>
      </c>
      <c r="CD118" s="301" t="s">
        <v>1114</v>
      </c>
      <c r="CE118" s="301" t="s">
        <v>543</v>
      </c>
      <c r="CF118" s="301" t="s">
        <v>544</v>
      </c>
      <c r="CG118" s="301" t="s">
        <v>544</v>
      </c>
      <c r="CH118" s="301" t="s">
        <v>544</v>
      </c>
      <c r="CI118" s="301" t="s">
        <v>543</v>
      </c>
      <c r="CJ118" s="301">
        <v>285</v>
      </c>
      <c r="CK118" s="301">
        <v>285</v>
      </c>
      <c r="CL118" s="301" t="s">
        <v>538</v>
      </c>
      <c r="CM118" s="301">
        <v>39130000</v>
      </c>
      <c r="CN118" s="303">
        <v>39130000</v>
      </c>
      <c r="CO118" s="301" t="s">
        <v>538</v>
      </c>
      <c r="CP118" s="301">
        <v>267</v>
      </c>
      <c r="CQ118" s="301">
        <v>267</v>
      </c>
      <c r="CR118" s="301" t="s">
        <v>538</v>
      </c>
      <c r="CS118" s="301">
        <v>39130000</v>
      </c>
      <c r="CT118" s="303">
        <v>39130000</v>
      </c>
      <c r="CU118" s="301" t="s">
        <v>545</v>
      </c>
      <c r="CV118" s="301" t="s">
        <v>538</v>
      </c>
      <c r="CW118" s="303">
        <v>0</v>
      </c>
      <c r="CX118" s="301" t="s">
        <v>546</v>
      </c>
      <c r="CY118" s="301">
        <v>2793</v>
      </c>
      <c r="CZ118" s="301">
        <v>2793</v>
      </c>
      <c r="DA118" s="301" t="s">
        <v>547</v>
      </c>
      <c r="DB118" s="303">
        <f>+Tabla2[[#This Row],[VALOR TOTAL ESTIMADO VIGENCIA ACTUAL]]-Tabla2[[#This Row],[Valor CDP BD]]</f>
        <v>0</v>
      </c>
      <c r="DC118" s="303">
        <f>+Tabla2[[#This Row],[Valor CDP BD]]-Tabla2[[#This Row],[Valor RP BD]]</f>
        <v>0</v>
      </c>
    </row>
    <row r="119" spans="1:107" ht="16.149999999999999" hidden="1" customHeight="1" x14ac:dyDescent="0.25">
      <c r="A119" s="301" t="s">
        <v>1162</v>
      </c>
      <c r="B119" s="301" t="s">
        <v>1163</v>
      </c>
      <c r="C119" s="301">
        <v>7710</v>
      </c>
      <c r="D119" s="301" t="s">
        <v>1162</v>
      </c>
      <c r="E119" s="301">
        <v>1182022</v>
      </c>
      <c r="F119" s="301">
        <v>7710</v>
      </c>
      <c r="G119" s="301">
        <v>16599</v>
      </c>
      <c r="H119" s="301">
        <v>2793</v>
      </c>
      <c r="I119" s="301" t="s">
        <v>1111</v>
      </c>
      <c r="J119" s="301" t="s">
        <v>512</v>
      </c>
      <c r="K119" s="301" t="s">
        <v>513</v>
      </c>
      <c r="L119" s="301" t="s">
        <v>514</v>
      </c>
      <c r="M119" s="301" t="s">
        <v>1112</v>
      </c>
      <c r="N119" s="301" t="s">
        <v>516</v>
      </c>
      <c r="O119" s="301" t="s">
        <v>1113</v>
      </c>
      <c r="P119" s="301" t="s">
        <v>325</v>
      </c>
      <c r="Q119" s="301" t="s">
        <v>326</v>
      </c>
      <c r="R119" s="301" t="s">
        <v>1114</v>
      </c>
      <c r="S119" s="301" t="s">
        <v>1115</v>
      </c>
      <c r="T119" s="301" t="s">
        <v>520</v>
      </c>
      <c r="U119" s="301">
        <v>0</v>
      </c>
      <c r="V119" s="301" t="s">
        <v>1153</v>
      </c>
      <c r="W119" s="301" t="s">
        <v>522</v>
      </c>
      <c r="X119" s="301" t="s">
        <v>523</v>
      </c>
      <c r="Y119" s="301">
        <v>0</v>
      </c>
      <c r="Z119" s="301" t="s">
        <v>524</v>
      </c>
      <c r="AA119" s="301" t="s">
        <v>525</v>
      </c>
      <c r="AB119" s="302">
        <v>1</v>
      </c>
      <c r="AC119" s="302">
        <v>1</v>
      </c>
      <c r="AD119" s="302">
        <v>10</v>
      </c>
      <c r="AE119" s="301">
        <v>1</v>
      </c>
      <c r="AF119" s="301">
        <v>11</v>
      </c>
      <c r="AG119" s="303">
        <v>39130000</v>
      </c>
      <c r="AH119" s="301">
        <v>0</v>
      </c>
      <c r="AI119" s="301">
        <v>0</v>
      </c>
      <c r="AJ119" s="301">
        <v>0</v>
      </c>
      <c r="AK119" s="301" t="s">
        <v>1117</v>
      </c>
      <c r="AL119" s="301" t="s">
        <v>1118</v>
      </c>
      <c r="AM119" s="301">
        <v>0</v>
      </c>
      <c r="AN119" s="301">
        <v>0</v>
      </c>
      <c r="AO119" s="301" t="s">
        <v>257</v>
      </c>
      <c r="AP119" s="301" t="s">
        <v>1164</v>
      </c>
      <c r="AQ119" s="301">
        <v>20221045</v>
      </c>
      <c r="AR119" s="301">
        <v>1075</v>
      </c>
      <c r="AS119" s="301">
        <v>44582</v>
      </c>
      <c r="AT119" s="301">
        <v>39130000</v>
      </c>
      <c r="AU119" s="301">
        <v>1290</v>
      </c>
      <c r="AV119" s="301">
        <v>44588</v>
      </c>
      <c r="AW119" s="301">
        <v>39130000</v>
      </c>
      <c r="AX119" s="301">
        <v>0</v>
      </c>
      <c r="AY119" s="301">
        <v>3913000</v>
      </c>
      <c r="AZ119" s="301" t="s">
        <v>529</v>
      </c>
      <c r="BA119" s="301" t="s">
        <v>530</v>
      </c>
      <c r="BB119" s="301" t="s">
        <v>531</v>
      </c>
      <c r="BC119" s="301">
        <v>3778917</v>
      </c>
      <c r="BD119" s="301" t="s">
        <v>532</v>
      </c>
      <c r="BE119" s="301" t="s">
        <v>533</v>
      </c>
      <c r="BF119" s="301" t="s">
        <v>534</v>
      </c>
      <c r="BG119" s="301" t="s">
        <v>534</v>
      </c>
      <c r="BH119" s="301" t="s">
        <v>534</v>
      </c>
      <c r="BI119" s="301" t="s">
        <v>535</v>
      </c>
      <c r="BJ119" s="301" t="s">
        <v>536</v>
      </c>
      <c r="BK119" s="301">
        <v>934892000</v>
      </c>
      <c r="BL119" s="301" t="s">
        <v>537</v>
      </c>
      <c r="BM119" s="301">
        <v>16599</v>
      </c>
      <c r="BN119" s="301">
        <v>0</v>
      </c>
      <c r="BO119" s="301" t="s">
        <v>326</v>
      </c>
      <c r="BP119" s="301" t="s">
        <v>326</v>
      </c>
      <c r="BQ119" s="301" t="s">
        <v>538</v>
      </c>
      <c r="BR119" s="301">
        <v>20221045</v>
      </c>
      <c r="BS119" s="301" t="s">
        <v>1165</v>
      </c>
      <c r="BT119" s="301" t="s">
        <v>538</v>
      </c>
      <c r="BU119" s="301" t="s">
        <v>1164</v>
      </c>
      <c r="BV119" s="301" t="s">
        <v>1164</v>
      </c>
      <c r="BW119" s="301" t="s">
        <v>538</v>
      </c>
      <c r="BX119" s="301" t="s">
        <v>1156</v>
      </c>
      <c r="BY119" s="301" t="s">
        <v>1156</v>
      </c>
      <c r="BZ119" s="301" t="s">
        <v>1166</v>
      </c>
      <c r="CA119" s="301" t="s">
        <v>542</v>
      </c>
      <c r="CB119" s="301" t="s">
        <v>1114</v>
      </c>
      <c r="CC119" s="301" t="s">
        <v>1114</v>
      </c>
      <c r="CD119" s="301" t="s">
        <v>1114</v>
      </c>
      <c r="CE119" s="301" t="s">
        <v>543</v>
      </c>
      <c r="CF119" s="301" t="s">
        <v>544</v>
      </c>
      <c r="CG119" s="301" t="s">
        <v>544</v>
      </c>
      <c r="CH119" s="301" t="s">
        <v>544</v>
      </c>
      <c r="CI119" s="301" t="s">
        <v>543</v>
      </c>
      <c r="CJ119" s="301">
        <v>1075</v>
      </c>
      <c r="CK119" s="301">
        <v>1075</v>
      </c>
      <c r="CL119" s="301" t="s">
        <v>538</v>
      </c>
      <c r="CM119" s="301">
        <v>39130000</v>
      </c>
      <c r="CN119" s="303">
        <v>39130000</v>
      </c>
      <c r="CO119" s="301" t="s">
        <v>538</v>
      </c>
      <c r="CP119" s="301">
        <v>1290</v>
      </c>
      <c r="CQ119" s="301">
        <v>1290</v>
      </c>
      <c r="CR119" s="301" t="s">
        <v>538</v>
      </c>
      <c r="CS119" s="301">
        <v>39130000</v>
      </c>
      <c r="CT119" s="303">
        <v>39130000</v>
      </c>
      <c r="CU119" s="301" t="s">
        <v>545</v>
      </c>
      <c r="CV119" s="301" t="s">
        <v>538</v>
      </c>
      <c r="CW119" s="303">
        <v>0</v>
      </c>
      <c r="CX119" s="301" t="s">
        <v>546</v>
      </c>
      <c r="CY119" s="301">
        <v>2793</v>
      </c>
      <c r="CZ119" s="301">
        <v>2793</v>
      </c>
      <c r="DA119" s="301" t="s">
        <v>547</v>
      </c>
      <c r="DB119" s="303">
        <f>+Tabla2[[#This Row],[VALOR TOTAL ESTIMADO VIGENCIA ACTUAL]]-Tabla2[[#This Row],[Valor CDP BD]]</f>
        <v>0</v>
      </c>
      <c r="DC119" s="303">
        <f>+Tabla2[[#This Row],[Valor CDP BD]]-Tabla2[[#This Row],[Valor RP BD]]</f>
        <v>0</v>
      </c>
    </row>
    <row r="120" spans="1:107" ht="16.149999999999999" hidden="1" customHeight="1" x14ac:dyDescent="0.25">
      <c r="A120" s="301" t="s">
        <v>1167</v>
      </c>
      <c r="B120" s="301" t="s">
        <v>1168</v>
      </c>
      <c r="C120" s="301">
        <v>7710</v>
      </c>
      <c r="D120" s="301" t="s">
        <v>1167</v>
      </c>
      <c r="E120" s="301">
        <v>1192022</v>
      </c>
      <c r="F120" s="301">
        <v>7710</v>
      </c>
      <c r="G120" s="301">
        <v>16608</v>
      </c>
      <c r="H120" s="301">
        <v>2793</v>
      </c>
      <c r="I120" s="301" t="s">
        <v>1111</v>
      </c>
      <c r="J120" s="301" t="s">
        <v>512</v>
      </c>
      <c r="K120" s="301" t="s">
        <v>513</v>
      </c>
      <c r="L120" s="301" t="s">
        <v>514</v>
      </c>
      <c r="M120" s="301" t="s">
        <v>1112</v>
      </c>
      <c r="N120" s="301" t="s">
        <v>516</v>
      </c>
      <c r="O120" s="301" t="s">
        <v>1113</v>
      </c>
      <c r="P120" s="301" t="s">
        <v>325</v>
      </c>
      <c r="Q120" s="301" t="s">
        <v>326</v>
      </c>
      <c r="R120" s="301" t="s">
        <v>1114</v>
      </c>
      <c r="S120" s="301" t="s">
        <v>1115</v>
      </c>
      <c r="T120" s="301" t="s">
        <v>520</v>
      </c>
      <c r="U120" s="301">
        <v>0</v>
      </c>
      <c r="V120" s="301" t="s">
        <v>1153</v>
      </c>
      <c r="W120" s="301" t="s">
        <v>522</v>
      </c>
      <c r="X120" s="301" t="s">
        <v>523</v>
      </c>
      <c r="Y120" s="301">
        <v>0</v>
      </c>
      <c r="Z120" s="301" t="s">
        <v>524</v>
      </c>
      <c r="AA120" s="301" t="s">
        <v>525</v>
      </c>
      <c r="AB120" s="302">
        <v>1</v>
      </c>
      <c r="AC120" s="302">
        <v>1</v>
      </c>
      <c r="AD120" s="302">
        <v>10</v>
      </c>
      <c r="AE120" s="301">
        <v>1</v>
      </c>
      <c r="AF120" s="301">
        <v>11</v>
      </c>
      <c r="AG120" s="303">
        <v>39130000</v>
      </c>
      <c r="AH120" s="301">
        <v>0</v>
      </c>
      <c r="AI120" s="301">
        <v>0</v>
      </c>
      <c r="AJ120" s="301">
        <v>0</v>
      </c>
      <c r="AK120" s="301" t="s">
        <v>1117</v>
      </c>
      <c r="AL120" s="301" t="s">
        <v>1118</v>
      </c>
      <c r="AM120" s="301">
        <v>0</v>
      </c>
      <c r="AN120" s="301">
        <v>0</v>
      </c>
      <c r="AO120" s="301" t="s">
        <v>257</v>
      </c>
      <c r="AP120" s="301" t="s">
        <v>1169</v>
      </c>
      <c r="AQ120" s="301">
        <v>20221131</v>
      </c>
      <c r="AR120" s="301">
        <v>1219</v>
      </c>
      <c r="AS120" s="301">
        <v>44583</v>
      </c>
      <c r="AT120" s="301">
        <v>39130000</v>
      </c>
      <c r="AU120" s="301">
        <v>1242</v>
      </c>
      <c r="AV120" s="301">
        <v>44588</v>
      </c>
      <c r="AW120" s="301">
        <v>39130000</v>
      </c>
      <c r="AX120" s="301">
        <v>0</v>
      </c>
      <c r="AY120" s="301">
        <v>3913000</v>
      </c>
      <c r="AZ120" s="301" t="s">
        <v>529</v>
      </c>
      <c r="BA120" s="301" t="s">
        <v>530</v>
      </c>
      <c r="BB120" s="301" t="s">
        <v>531</v>
      </c>
      <c r="BC120" s="301">
        <v>3778917</v>
      </c>
      <c r="BD120" s="301" t="s">
        <v>532</v>
      </c>
      <c r="BE120" s="301" t="s">
        <v>533</v>
      </c>
      <c r="BF120" s="301" t="s">
        <v>534</v>
      </c>
      <c r="BG120" s="301" t="s">
        <v>534</v>
      </c>
      <c r="BH120" s="301" t="s">
        <v>534</v>
      </c>
      <c r="BI120" s="301" t="s">
        <v>535</v>
      </c>
      <c r="BJ120" s="301" t="s">
        <v>536</v>
      </c>
      <c r="BK120" s="301">
        <v>934892000</v>
      </c>
      <c r="BL120" s="301" t="s">
        <v>537</v>
      </c>
      <c r="BM120" s="301">
        <v>16608</v>
      </c>
      <c r="BN120" s="301">
        <v>0</v>
      </c>
      <c r="BO120" s="301" t="s">
        <v>326</v>
      </c>
      <c r="BP120" s="301" t="s">
        <v>326</v>
      </c>
      <c r="BQ120" s="301" t="s">
        <v>538</v>
      </c>
      <c r="BR120" s="301">
        <v>20221131</v>
      </c>
      <c r="BS120" s="301" t="s">
        <v>1170</v>
      </c>
      <c r="BT120" s="301" t="s">
        <v>538</v>
      </c>
      <c r="BU120" s="301" t="s">
        <v>1169</v>
      </c>
      <c r="BV120" s="301" t="s">
        <v>1169</v>
      </c>
      <c r="BW120" s="301" t="s">
        <v>538</v>
      </c>
      <c r="BX120" s="301" t="s">
        <v>1156</v>
      </c>
      <c r="BY120" s="301" t="s">
        <v>1156</v>
      </c>
      <c r="BZ120" s="301" t="s">
        <v>1166</v>
      </c>
      <c r="CA120" s="301" t="s">
        <v>542</v>
      </c>
      <c r="CB120" s="301" t="s">
        <v>1114</v>
      </c>
      <c r="CC120" s="301" t="s">
        <v>1114</v>
      </c>
      <c r="CD120" s="301" t="s">
        <v>1114</v>
      </c>
      <c r="CE120" s="301" t="s">
        <v>543</v>
      </c>
      <c r="CF120" s="301" t="s">
        <v>544</v>
      </c>
      <c r="CG120" s="301" t="s">
        <v>544</v>
      </c>
      <c r="CH120" s="301" t="s">
        <v>544</v>
      </c>
      <c r="CI120" s="301" t="s">
        <v>543</v>
      </c>
      <c r="CJ120" s="301">
        <v>1219</v>
      </c>
      <c r="CK120" s="301">
        <v>1219</v>
      </c>
      <c r="CL120" s="301" t="s">
        <v>538</v>
      </c>
      <c r="CM120" s="301">
        <v>39130000</v>
      </c>
      <c r="CN120" s="303">
        <v>39130000</v>
      </c>
      <c r="CO120" s="301" t="s">
        <v>538</v>
      </c>
      <c r="CP120" s="301">
        <v>1242</v>
      </c>
      <c r="CQ120" s="301">
        <v>1242</v>
      </c>
      <c r="CR120" s="301" t="s">
        <v>538</v>
      </c>
      <c r="CS120" s="301">
        <v>39130000</v>
      </c>
      <c r="CT120" s="303">
        <v>39130000</v>
      </c>
      <c r="CU120" s="301" t="s">
        <v>545</v>
      </c>
      <c r="CV120" s="301" t="s">
        <v>538</v>
      </c>
      <c r="CW120" s="303">
        <v>0</v>
      </c>
      <c r="CX120" s="301" t="s">
        <v>546</v>
      </c>
      <c r="CY120" s="301">
        <v>2793</v>
      </c>
      <c r="CZ120" s="301">
        <v>2793</v>
      </c>
      <c r="DA120" s="301" t="s">
        <v>547</v>
      </c>
      <c r="DB120" s="303">
        <f>+Tabla2[[#This Row],[VALOR TOTAL ESTIMADO VIGENCIA ACTUAL]]-Tabla2[[#This Row],[Valor CDP BD]]</f>
        <v>0</v>
      </c>
      <c r="DC120" s="303">
        <f>+Tabla2[[#This Row],[Valor CDP BD]]-Tabla2[[#This Row],[Valor RP BD]]</f>
        <v>0</v>
      </c>
    </row>
    <row r="121" spans="1:107" ht="16.149999999999999" hidden="1" customHeight="1" x14ac:dyDescent="0.25">
      <c r="A121" s="301" t="s">
        <v>1171</v>
      </c>
      <c r="B121" s="301" t="s">
        <v>1172</v>
      </c>
      <c r="C121" s="301">
        <v>7710</v>
      </c>
      <c r="D121" s="301" t="s">
        <v>1171</v>
      </c>
      <c r="E121" s="301">
        <v>1202022</v>
      </c>
      <c r="F121" s="301">
        <v>7710</v>
      </c>
      <c r="G121" s="301">
        <v>16619</v>
      </c>
      <c r="H121" s="301">
        <v>2793</v>
      </c>
      <c r="I121" s="301" t="s">
        <v>1111</v>
      </c>
      <c r="J121" s="301" t="s">
        <v>512</v>
      </c>
      <c r="K121" s="301" t="s">
        <v>513</v>
      </c>
      <c r="L121" s="301" t="s">
        <v>514</v>
      </c>
      <c r="M121" s="301" t="s">
        <v>1112</v>
      </c>
      <c r="N121" s="301" t="s">
        <v>516</v>
      </c>
      <c r="O121" s="301" t="s">
        <v>1113</v>
      </c>
      <c r="P121" s="301" t="s">
        <v>325</v>
      </c>
      <c r="Q121" s="301" t="s">
        <v>326</v>
      </c>
      <c r="R121" s="301" t="s">
        <v>1114</v>
      </c>
      <c r="S121" s="301" t="s">
        <v>1115</v>
      </c>
      <c r="T121" s="301" t="s">
        <v>520</v>
      </c>
      <c r="U121" s="301">
        <v>0</v>
      </c>
      <c r="V121" s="301" t="s">
        <v>1173</v>
      </c>
      <c r="W121" s="301" t="s">
        <v>522</v>
      </c>
      <c r="X121" s="301" t="s">
        <v>523</v>
      </c>
      <c r="Y121" s="301">
        <v>0</v>
      </c>
      <c r="Z121" s="301" t="s">
        <v>524</v>
      </c>
      <c r="AA121" s="301" t="s">
        <v>525</v>
      </c>
      <c r="AB121" s="302">
        <v>1</v>
      </c>
      <c r="AC121" s="302">
        <v>1</v>
      </c>
      <c r="AD121" s="302">
        <v>10</v>
      </c>
      <c r="AE121" s="301">
        <v>1</v>
      </c>
      <c r="AF121" s="301">
        <v>11</v>
      </c>
      <c r="AG121" s="303">
        <v>39130000</v>
      </c>
      <c r="AH121" s="301">
        <v>0</v>
      </c>
      <c r="AI121" s="301">
        <v>0</v>
      </c>
      <c r="AJ121" s="301">
        <v>0</v>
      </c>
      <c r="AK121" s="301" t="s">
        <v>1117</v>
      </c>
      <c r="AL121" s="301" t="s">
        <v>1118</v>
      </c>
      <c r="AM121" s="301">
        <v>0</v>
      </c>
      <c r="AN121" s="301">
        <v>0</v>
      </c>
      <c r="AO121" s="301" t="s">
        <v>257</v>
      </c>
      <c r="AP121" s="301" t="s">
        <v>1174</v>
      </c>
      <c r="AQ121" s="301">
        <v>20220390</v>
      </c>
      <c r="AR121" s="301">
        <v>316</v>
      </c>
      <c r="AS121" s="301">
        <v>44573</v>
      </c>
      <c r="AT121" s="301">
        <v>39130000</v>
      </c>
      <c r="AU121" s="301">
        <v>311</v>
      </c>
      <c r="AV121" s="301">
        <v>44578</v>
      </c>
      <c r="AW121" s="301">
        <v>39130000</v>
      </c>
      <c r="AX121" s="301">
        <v>0</v>
      </c>
      <c r="AY121" s="301">
        <v>3913000</v>
      </c>
      <c r="AZ121" s="301" t="s">
        <v>529</v>
      </c>
      <c r="BA121" s="301" t="s">
        <v>530</v>
      </c>
      <c r="BB121" s="301" t="s">
        <v>531</v>
      </c>
      <c r="BC121" s="301">
        <v>3778917</v>
      </c>
      <c r="BD121" s="301" t="s">
        <v>532</v>
      </c>
      <c r="BE121" s="301" t="s">
        <v>533</v>
      </c>
      <c r="BF121" s="301" t="s">
        <v>534</v>
      </c>
      <c r="BG121" s="301" t="s">
        <v>534</v>
      </c>
      <c r="BH121" s="301" t="s">
        <v>534</v>
      </c>
      <c r="BI121" s="301" t="s">
        <v>535</v>
      </c>
      <c r="BJ121" s="301" t="s">
        <v>536</v>
      </c>
      <c r="BK121" s="301">
        <v>934892000</v>
      </c>
      <c r="BL121" s="301" t="s">
        <v>537</v>
      </c>
      <c r="BM121" s="301">
        <v>16619</v>
      </c>
      <c r="BN121" s="301">
        <v>0</v>
      </c>
      <c r="BO121" s="301" t="s">
        <v>326</v>
      </c>
      <c r="BP121" s="301" t="s">
        <v>326</v>
      </c>
      <c r="BQ121" s="301" t="s">
        <v>538</v>
      </c>
      <c r="BR121" s="301">
        <v>20220390</v>
      </c>
      <c r="BS121" s="301" t="s">
        <v>1175</v>
      </c>
      <c r="BT121" s="301" t="s">
        <v>538</v>
      </c>
      <c r="BU121" s="301" t="s">
        <v>1176</v>
      </c>
      <c r="BV121" s="301" t="s">
        <v>1176</v>
      </c>
      <c r="BW121" s="301" t="s">
        <v>538</v>
      </c>
      <c r="BX121" s="301" t="s">
        <v>1177</v>
      </c>
      <c r="BY121" s="301" t="s">
        <v>1177</v>
      </c>
      <c r="BZ121" s="301" t="s">
        <v>1177</v>
      </c>
      <c r="CA121" s="301" t="s">
        <v>543</v>
      </c>
      <c r="CB121" s="301" t="s">
        <v>1114</v>
      </c>
      <c r="CC121" s="301" t="s">
        <v>1114</v>
      </c>
      <c r="CD121" s="301" t="s">
        <v>1114</v>
      </c>
      <c r="CE121" s="301" t="s">
        <v>543</v>
      </c>
      <c r="CF121" s="301" t="s">
        <v>544</v>
      </c>
      <c r="CG121" s="301" t="s">
        <v>544</v>
      </c>
      <c r="CH121" s="301" t="s">
        <v>544</v>
      </c>
      <c r="CI121" s="301" t="s">
        <v>543</v>
      </c>
      <c r="CJ121" s="301">
        <v>316</v>
      </c>
      <c r="CK121" s="301">
        <v>316</v>
      </c>
      <c r="CL121" s="301" t="s">
        <v>538</v>
      </c>
      <c r="CM121" s="301">
        <v>39130000</v>
      </c>
      <c r="CN121" s="303">
        <v>39130000</v>
      </c>
      <c r="CO121" s="301" t="s">
        <v>538</v>
      </c>
      <c r="CP121" s="301">
        <v>311</v>
      </c>
      <c r="CQ121" s="301">
        <v>311</v>
      </c>
      <c r="CR121" s="301" t="s">
        <v>538</v>
      </c>
      <c r="CS121" s="301">
        <v>39130000</v>
      </c>
      <c r="CT121" s="303">
        <v>39130000</v>
      </c>
      <c r="CU121" s="301" t="s">
        <v>545</v>
      </c>
      <c r="CV121" s="301" t="s">
        <v>538</v>
      </c>
      <c r="CW121" s="303">
        <v>5347767</v>
      </c>
      <c r="CX121" s="301" t="s">
        <v>546</v>
      </c>
      <c r="CY121" s="301">
        <v>2793</v>
      </c>
      <c r="CZ121" s="301">
        <v>2793</v>
      </c>
      <c r="DA121" s="301" t="s">
        <v>547</v>
      </c>
      <c r="DB121" s="303">
        <f>+Tabla2[[#This Row],[VALOR TOTAL ESTIMADO VIGENCIA ACTUAL]]-Tabla2[[#This Row],[Valor CDP BD]]</f>
        <v>0</v>
      </c>
      <c r="DC121" s="303">
        <f>+Tabla2[[#This Row],[Valor CDP BD]]-Tabla2[[#This Row],[Valor RP BD]]</f>
        <v>0</v>
      </c>
    </row>
    <row r="122" spans="1:107" ht="16.149999999999999" hidden="1" customHeight="1" x14ac:dyDescent="0.25">
      <c r="A122" s="301" t="s">
        <v>1178</v>
      </c>
      <c r="B122" s="301" t="s">
        <v>1179</v>
      </c>
      <c r="C122" s="301">
        <v>7710</v>
      </c>
      <c r="D122" s="301" t="s">
        <v>1178</v>
      </c>
      <c r="E122" s="301">
        <v>1212022</v>
      </c>
      <c r="F122" s="301">
        <v>7710</v>
      </c>
      <c r="G122" s="301">
        <v>16626</v>
      </c>
      <c r="H122" s="301">
        <v>2793</v>
      </c>
      <c r="I122" s="301" t="s">
        <v>1111</v>
      </c>
      <c r="J122" s="301" t="s">
        <v>512</v>
      </c>
      <c r="K122" s="301" t="s">
        <v>513</v>
      </c>
      <c r="L122" s="301" t="s">
        <v>514</v>
      </c>
      <c r="M122" s="301" t="s">
        <v>1112</v>
      </c>
      <c r="N122" s="301" t="s">
        <v>516</v>
      </c>
      <c r="O122" s="301" t="s">
        <v>1113</v>
      </c>
      <c r="P122" s="301" t="s">
        <v>325</v>
      </c>
      <c r="Q122" s="301" t="s">
        <v>326</v>
      </c>
      <c r="R122" s="301" t="s">
        <v>1114</v>
      </c>
      <c r="S122" s="301" t="s">
        <v>1115</v>
      </c>
      <c r="T122" s="301" t="s">
        <v>520</v>
      </c>
      <c r="U122" s="301">
        <v>0</v>
      </c>
      <c r="V122" s="301" t="s">
        <v>1173</v>
      </c>
      <c r="W122" s="301" t="s">
        <v>522</v>
      </c>
      <c r="X122" s="301" t="s">
        <v>523</v>
      </c>
      <c r="Y122" s="301">
        <v>0</v>
      </c>
      <c r="Z122" s="301" t="s">
        <v>524</v>
      </c>
      <c r="AA122" s="301" t="s">
        <v>525</v>
      </c>
      <c r="AB122" s="302">
        <v>1</v>
      </c>
      <c r="AC122" s="302">
        <v>1</v>
      </c>
      <c r="AD122" s="302">
        <v>10</v>
      </c>
      <c r="AE122" s="301">
        <v>1</v>
      </c>
      <c r="AF122" s="301">
        <v>11</v>
      </c>
      <c r="AG122" s="303">
        <v>39130000</v>
      </c>
      <c r="AH122" s="301">
        <v>0</v>
      </c>
      <c r="AI122" s="301">
        <v>0</v>
      </c>
      <c r="AJ122" s="301">
        <v>0</v>
      </c>
      <c r="AK122" s="301" t="s">
        <v>1117</v>
      </c>
      <c r="AL122" s="301" t="s">
        <v>1118</v>
      </c>
      <c r="AM122" s="301">
        <v>0</v>
      </c>
      <c r="AN122" s="301">
        <v>0</v>
      </c>
      <c r="AO122" s="301" t="s">
        <v>257</v>
      </c>
      <c r="AP122" s="301" t="s">
        <v>1180</v>
      </c>
      <c r="AQ122" s="301">
        <v>20221164</v>
      </c>
      <c r="AR122" s="301">
        <v>1299</v>
      </c>
      <c r="AS122" s="301">
        <v>44584</v>
      </c>
      <c r="AT122" s="301">
        <v>39130000</v>
      </c>
      <c r="AU122" s="301">
        <v>1189</v>
      </c>
      <c r="AV122" s="301">
        <v>44587</v>
      </c>
      <c r="AW122" s="301">
        <v>39130000</v>
      </c>
      <c r="AX122" s="301">
        <v>0</v>
      </c>
      <c r="AY122" s="301">
        <v>3913000</v>
      </c>
      <c r="AZ122" s="301" t="s">
        <v>529</v>
      </c>
      <c r="BA122" s="301" t="s">
        <v>530</v>
      </c>
      <c r="BB122" s="301" t="s">
        <v>531</v>
      </c>
      <c r="BC122" s="301">
        <v>3778917</v>
      </c>
      <c r="BD122" s="301" t="s">
        <v>532</v>
      </c>
      <c r="BE122" s="301" t="s">
        <v>533</v>
      </c>
      <c r="BF122" s="301" t="s">
        <v>534</v>
      </c>
      <c r="BG122" s="301" t="s">
        <v>534</v>
      </c>
      <c r="BH122" s="301" t="s">
        <v>534</v>
      </c>
      <c r="BI122" s="301" t="s">
        <v>535</v>
      </c>
      <c r="BJ122" s="301" t="s">
        <v>536</v>
      </c>
      <c r="BK122" s="301">
        <v>934892000</v>
      </c>
      <c r="BL122" s="301" t="s">
        <v>537</v>
      </c>
      <c r="BM122" s="301">
        <v>16626</v>
      </c>
      <c r="BN122" s="301">
        <v>0</v>
      </c>
      <c r="BO122" s="301" t="s">
        <v>326</v>
      </c>
      <c r="BP122" s="301" t="s">
        <v>326</v>
      </c>
      <c r="BQ122" s="301" t="s">
        <v>538</v>
      </c>
      <c r="BR122" s="301">
        <v>20221164</v>
      </c>
      <c r="BS122" s="301" t="s">
        <v>1181</v>
      </c>
      <c r="BT122" s="301" t="s">
        <v>538</v>
      </c>
      <c r="BU122" s="301" t="s">
        <v>1180</v>
      </c>
      <c r="BV122" s="301" t="s">
        <v>1180</v>
      </c>
      <c r="BW122" s="301" t="s">
        <v>538</v>
      </c>
      <c r="BX122" s="301" t="s">
        <v>1177</v>
      </c>
      <c r="BY122" s="301" t="s">
        <v>1177</v>
      </c>
      <c r="BZ122" s="301" t="s">
        <v>1177</v>
      </c>
      <c r="CA122" s="301" t="s">
        <v>543</v>
      </c>
      <c r="CB122" s="301" t="s">
        <v>1114</v>
      </c>
      <c r="CC122" s="301" t="s">
        <v>1114</v>
      </c>
      <c r="CD122" s="301" t="s">
        <v>1114</v>
      </c>
      <c r="CE122" s="301" t="s">
        <v>543</v>
      </c>
      <c r="CF122" s="301" t="s">
        <v>544</v>
      </c>
      <c r="CG122" s="301" t="s">
        <v>544</v>
      </c>
      <c r="CH122" s="301" t="s">
        <v>544</v>
      </c>
      <c r="CI122" s="301" t="s">
        <v>543</v>
      </c>
      <c r="CJ122" s="301">
        <v>1299</v>
      </c>
      <c r="CK122" s="301">
        <v>1299</v>
      </c>
      <c r="CL122" s="301" t="s">
        <v>538</v>
      </c>
      <c r="CM122" s="301">
        <v>39130000</v>
      </c>
      <c r="CN122" s="303">
        <v>39130000</v>
      </c>
      <c r="CO122" s="301" t="s">
        <v>538</v>
      </c>
      <c r="CP122" s="301">
        <v>1189</v>
      </c>
      <c r="CQ122" s="301">
        <v>1189</v>
      </c>
      <c r="CR122" s="301" t="s">
        <v>538</v>
      </c>
      <c r="CS122" s="301">
        <v>39130000</v>
      </c>
      <c r="CT122" s="303">
        <v>39130000</v>
      </c>
      <c r="CU122" s="301" t="s">
        <v>545</v>
      </c>
      <c r="CV122" s="301" t="s">
        <v>538</v>
      </c>
      <c r="CW122" s="303">
        <v>0</v>
      </c>
      <c r="CX122" s="301" t="s">
        <v>546</v>
      </c>
      <c r="CY122" s="301">
        <v>2793</v>
      </c>
      <c r="CZ122" s="301">
        <v>2793</v>
      </c>
      <c r="DA122" s="301" t="s">
        <v>547</v>
      </c>
      <c r="DB122" s="303">
        <f>+Tabla2[[#This Row],[VALOR TOTAL ESTIMADO VIGENCIA ACTUAL]]-Tabla2[[#This Row],[Valor CDP BD]]</f>
        <v>0</v>
      </c>
      <c r="DC122" s="303">
        <f>+Tabla2[[#This Row],[Valor CDP BD]]-Tabla2[[#This Row],[Valor RP BD]]</f>
        <v>0</v>
      </c>
    </row>
    <row r="123" spans="1:107" ht="16.149999999999999" hidden="1" customHeight="1" x14ac:dyDescent="0.25">
      <c r="A123" s="301" t="s">
        <v>1182</v>
      </c>
      <c r="B123" s="301" t="s">
        <v>1183</v>
      </c>
      <c r="C123" s="301">
        <v>7710</v>
      </c>
      <c r="D123" s="301" t="s">
        <v>1182</v>
      </c>
      <c r="E123" s="301">
        <v>1222022</v>
      </c>
      <c r="F123" s="301">
        <v>7710</v>
      </c>
      <c r="G123" s="301">
        <v>16636</v>
      </c>
      <c r="H123" s="301">
        <v>2793</v>
      </c>
      <c r="I123" s="301" t="s">
        <v>1111</v>
      </c>
      <c r="J123" s="301" t="s">
        <v>512</v>
      </c>
      <c r="K123" s="301" t="s">
        <v>513</v>
      </c>
      <c r="L123" s="301" t="s">
        <v>514</v>
      </c>
      <c r="M123" s="301" t="s">
        <v>1112</v>
      </c>
      <c r="N123" s="301" t="s">
        <v>516</v>
      </c>
      <c r="O123" s="301" t="s">
        <v>1113</v>
      </c>
      <c r="P123" s="301" t="s">
        <v>325</v>
      </c>
      <c r="Q123" s="301" t="s">
        <v>326</v>
      </c>
      <c r="R123" s="301" t="s">
        <v>1114</v>
      </c>
      <c r="S123" s="301" t="s">
        <v>1115</v>
      </c>
      <c r="T123" s="301" t="s">
        <v>520</v>
      </c>
      <c r="U123" s="301">
        <v>0</v>
      </c>
      <c r="V123" s="301" t="s">
        <v>1184</v>
      </c>
      <c r="W123" s="301" t="s">
        <v>522</v>
      </c>
      <c r="X123" s="301" t="s">
        <v>523</v>
      </c>
      <c r="Y123" s="301">
        <v>0</v>
      </c>
      <c r="Z123" s="301" t="s">
        <v>524</v>
      </c>
      <c r="AA123" s="301" t="s">
        <v>525</v>
      </c>
      <c r="AB123" s="302">
        <v>1</v>
      </c>
      <c r="AC123" s="302">
        <v>1</v>
      </c>
      <c r="AD123" s="302">
        <v>10</v>
      </c>
      <c r="AE123" s="301">
        <v>1</v>
      </c>
      <c r="AF123" s="301">
        <v>11</v>
      </c>
      <c r="AG123" s="303">
        <v>30100000</v>
      </c>
      <c r="AH123" s="301">
        <v>0</v>
      </c>
      <c r="AI123" s="301">
        <v>0</v>
      </c>
      <c r="AJ123" s="301">
        <v>0</v>
      </c>
      <c r="AK123" s="301" t="s">
        <v>1117</v>
      </c>
      <c r="AL123" s="301" t="s">
        <v>1118</v>
      </c>
      <c r="AM123" s="301">
        <v>0</v>
      </c>
      <c r="AN123" s="301">
        <v>0</v>
      </c>
      <c r="AO123" s="301" t="s">
        <v>257</v>
      </c>
      <c r="AP123" s="301" t="s">
        <v>1185</v>
      </c>
      <c r="AQ123" s="301">
        <v>20221184</v>
      </c>
      <c r="AR123" s="301">
        <v>870</v>
      </c>
      <c r="AS123" s="301">
        <v>44580</v>
      </c>
      <c r="AT123" s="301">
        <v>30100000</v>
      </c>
      <c r="AU123" s="301">
        <v>1488</v>
      </c>
      <c r="AV123" s="301">
        <v>44589</v>
      </c>
      <c r="AW123" s="301">
        <v>30100000</v>
      </c>
      <c r="AX123" s="301">
        <v>0</v>
      </c>
      <c r="AY123" s="301">
        <v>3010000</v>
      </c>
      <c r="AZ123" s="301" t="s">
        <v>529</v>
      </c>
      <c r="BA123" s="301" t="s">
        <v>530</v>
      </c>
      <c r="BB123" s="301" t="s">
        <v>531</v>
      </c>
      <c r="BC123" s="301">
        <v>3778917</v>
      </c>
      <c r="BD123" s="301" t="s">
        <v>532</v>
      </c>
      <c r="BE123" s="301" t="s">
        <v>533</v>
      </c>
      <c r="BF123" s="301" t="s">
        <v>534</v>
      </c>
      <c r="BG123" s="301" t="s">
        <v>534</v>
      </c>
      <c r="BH123" s="301" t="s">
        <v>534</v>
      </c>
      <c r="BI123" s="301" t="s">
        <v>535</v>
      </c>
      <c r="BJ123" s="301" t="s">
        <v>536</v>
      </c>
      <c r="BK123" s="301">
        <v>934892000</v>
      </c>
      <c r="BL123" s="301" t="s">
        <v>537</v>
      </c>
      <c r="BM123" s="301">
        <v>16636</v>
      </c>
      <c r="BN123" s="301">
        <v>0</v>
      </c>
      <c r="BO123" s="301" t="s">
        <v>326</v>
      </c>
      <c r="BP123" s="301" t="s">
        <v>326</v>
      </c>
      <c r="BQ123" s="301" t="s">
        <v>538</v>
      </c>
      <c r="BR123" s="301">
        <v>20221184</v>
      </c>
      <c r="BS123" s="301" t="s">
        <v>1186</v>
      </c>
      <c r="BT123" s="301" t="s">
        <v>538</v>
      </c>
      <c r="BU123" s="301" t="s">
        <v>1185</v>
      </c>
      <c r="BV123" s="301" t="s">
        <v>1185</v>
      </c>
      <c r="BW123" s="301" t="s">
        <v>538</v>
      </c>
      <c r="BX123" s="301" t="s">
        <v>1187</v>
      </c>
      <c r="BY123" s="301" t="s">
        <v>1187</v>
      </c>
      <c r="BZ123" s="301" t="s">
        <v>1187</v>
      </c>
      <c r="CA123" s="301" t="s">
        <v>543</v>
      </c>
      <c r="CB123" s="301" t="s">
        <v>1114</v>
      </c>
      <c r="CC123" s="301" t="s">
        <v>1114</v>
      </c>
      <c r="CD123" s="301" t="s">
        <v>1114</v>
      </c>
      <c r="CE123" s="301" t="s">
        <v>543</v>
      </c>
      <c r="CF123" s="301" t="s">
        <v>544</v>
      </c>
      <c r="CG123" s="301" t="s">
        <v>544</v>
      </c>
      <c r="CH123" s="301" t="s">
        <v>544</v>
      </c>
      <c r="CI123" s="301" t="s">
        <v>543</v>
      </c>
      <c r="CJ123" s="301">
        <v>870</v>
      </c>
      <c r="CK123" s="301">
        <v>870</v>
      </c>
      <c r="CL123" s="301" t="s">
        <v>538</v>
      </c>
      <c r="CM123" s="301">
        <v>30100000</v>
      </c>
      <c r="CN123" s="303">
        <v>30100000</v>
      </c>
      <c r="CO123" s="301" t="s">
        <v>538</v>
      </c>
      <c r="CP123" s="301">
        <v>1488</v>
      </c>
      <c r="CQ123" s="301">
        <v>1488</v>
      </c>
      <c r="CR123" s="301" t="s">
        <v>538</v>
      </c>
      <c r="CS123" s="301">
        <v>30100000</v>
      </c>
      <c r="CT123" s="303">
        <v>30100000</v>
      </c>
      <c r="CU123" s="301" t="s">
        <v>545</v>
      </c>
      <c r="CV123" s="301" t="s">
        <v>538</v>
      </c>
      <c r="CW123" s="303">
        <v>0</v>
      </c>
      <c r="CX123" s="301" t="s">
        <v>546</v>
      </c>
      <c r="CY123" s="301">
        <v>2793</v>
      </c>
      <c r="CZ123" s="301">
        <v>2793</v>
      </c>
      <c r="DA123" s="301" t="s">
        <v>547</v>
      </c>
      <c r="DB123" s="303">
        <f>+Tabla2[[#This Row],[VALOR TOTAL ESTIMADO VIGENCIA ACTUAL]]-Tabla2[[#This Row],[Valor CDP BD]]</f>
        <v>0</v>
      </c>
      <c r="DC123" s="303">
        <f>+Tabla2[[#This Row],[Valor CDP BD]]-Tabla2[[#This Row],[Valor RP BD]]</f>
        <v>0</v>
      </c>
    </row>
    <row r="124" spans="1:107" ht="16.149999999999999" hidden="1" customHeight="1" x14ac:dyDescent="0.25">
      <c r="A124" s="301" t="s">
        <v>1188</v>
      </c>
      <c r="B124" s="301" t="s">
        <v>1189</v>
      </c>
      <c r="C124" s="301">
        <v>7710</v>
      </c>
      <c r="D124" s="301" t="s">
        <v>1188</v>
      </c>
      <c r="E124" s="301">
        <v>1232022</v>
      </c>
      <c r="F124" s="301">
        <v>7710</v>
      </c>
      <c r="G124" s="301">
        <v>16644</v>
      </c>
      <c r="H124" s="301">
        <v>2793</v>
      </c>
      <c r="I124" s="301" t="s">
        <v>1111</v>
      </c>
      <c r="J124" s="301" t="s">
        <v>512</v>
      </c>
      <c r="K124" s="301" t="s">
        <v>513</v>
      </c>
      <c r="L124" s="301" t="s">
        <v>514</v>
      </c>
      <c r="M124" s="301" t="s">
        <v>1112</v>
      </c>
      <c r="N124" s="301" t="s">
        <v>516</v>
      </c>
      <c r="O124" s="301" t="s">
        <v>1113</v>
      </c>
      <c r="P124" s="301" t="s">
        <v>325</v>
      </c>
      <c r="Q124" s="301" t="s">
        <v>326</v>
      </c>
      <c r="R124" s="301" t="s">
        <v>1114</v>
      </c>
      <c r="S124" s="301" t="s">
        <v>1115</v>
      </c>
      <c r="T124" s="301" t="s">
        <v>520</v>
      </c>
      <c r="U124" s="301">
        <v>0</v>
      </c>
      <c r="V124" s="301" t="s">
        <v>1190</v>
      </c>
      <c r="W124" s="301" t="s">
        <v>522</v>
      </c>
      <c r="X124" s="301" t="s">
        <v>523</v>
      </c>
      <c r="Y124" s="301">
        <v>0</v>
      </c>
      <c r="Z124" s="301" t="s">
        <v>524</v>
      </c>
      <c r="AA124" s="301" t="s">
        <v>525</v>
      </c>
      <c r="AB124" s="302">
        <v>1</v>
      </c>
      <c r="AC124" s="302">
        <v>1</v>
      </c>
      <c r="AD124" s="302">
        <v>10</v>
      </c>
      <c r="AE124" s="301">
        <v>1</v>
      </c>
      <c r="AF124" s="301">
        <v>11</v>
      </c>
      <c r="AG124" s="303">
        <v>30100000</v>
      </c>
      <c r="AH124" s="301">
        <v>0</v>
      </c>
      <c r="AI124" s="301">
        <v>0</v>
      </c>
      <c r="AJ124" s="301">
        <v>0</v>
      </c>
      <c r="AK124" s="301" t="s">
        <v>1117</v>
      </c>
      <c r="AL124" s="301" t="s">
        <v>1118</v>
      </c>
      <c r="AM124" s="301">
        <v>0</v>
      </c>
      <c r="AN124" s="301">
        <v>0</v>
      </c>
      <c r="AO124" s="301" t="s">
        <v>257</v>
      </c>
      <c r="AP124" s="301" t="s">
        <v>1191</v>
      </c>
      <c r="AQ124" s="301">
        <v>20221170</v>
      </c>
      <c r="AR124" s="301">
        <v>1280</v>
      </c>
      <c r="AS124" s="301">
        <v>44584</v>
      </c>
      <c r="AT124" s="301">
        <v>30100000</v>
      </c>
      <c r="AU124" s="301">
        <v>1247</v>
      </c>
      <c r="AV124" s="301">
        <v>44588</v>
      </c>
      <c r="AW124" s="301">
        <v>30100000</v>
      </c>
      <c r="AX124" s="301">
        <v>0</v>
      </c>
      <c r="AY124" s="301">
        <v>3010000</v>
      </c>
      <c r="AZ124" s="301" t="s">
        <v>529</v>
      </c>
      <c r="BA124" s="301" t="s">
        <v>530</v>
      </c>
      <c r="BB124" s="301" t="s">
        <v>531</v>
      </c>
      <c r="BC124" s="301">
        <v>3778917</v>
      </c>
      <c r="BD124" s="301" t="s">
        <v>532</v>
      </c>
      <c r="BE124" s="301" t="s">
        <v>533</v>
      </c>
      <c r="BF124" s="301" t="s">
        <v>534</v>
      </c>
      <c r="BG124" s="301" t="s">
        <v>534</v>
      </c>
      <c r="BH124" s="301" t="s">
        <v>534</v>
      </c>
      <c r="BI124" s="301" t="s">
        <v>535</v>
      </c>
      <c r="BJ124" s="301" t="s">
        <v>536</v>
      </c>
      <c r="BK124" s="301">
        <v>934892000</v>
      </c>
      <c r="BL124" s="301" t="s">
        <v>537</v>
      </c>
      <c r="BM124" s="301">
        <v>16644</v>
      </c>
      <c r="BN124" s="301">
        <v>0</v>
      </c>
      <c r="BO124" s="301" t="s">
        <v>326</v>
      </c>
      <c r="BP124" s="301" t="s">
        <v>326</v>
      </c>
      <c r="BQ124" s="301" t="s">
        <v>538</v>
      </c>
      <c r="BR124" s="301">
        <v>20221170</v>
      </c>
      <c r="BS124" s="301" t="s">
        <v>1192</v>
      </c>
      <c r="BT124" s="301" t="s">
        <v>538</v>
      </c>
      <c r="BU124" s="301" t="s">
        <v>1191</v>
      </c>
      <c r="BV124" s="301" t="s">
        <v>1193</v>
      </c>
      <c r="BW124" s="301" t="s">
        <v>610</v>
      </c>
      <c r="BX124" s="301" t="s">
        <v>1194</v>
      </c>
      <c r="BY124" s="301" t="s">
        <v>1194</v>
      </c>
      <c r="BZ124" s="301" t="s">
        <v>1194</v>
      </c>
      <c r="CA124" s="301" t="s">
        <v>543</v>
      </c>
      <c r="CB124" s="301" t="s">
        <v>1114</v>
      </c>
      <c r="CC124" s="301" t="s">
        <v>1114</v>
      </c>
      <c r="CD124" s="301" t="s">
        <v>1114</v>
      </c>
      <c r="CE124" s="301" t="s">
        <v>543</v>
      </c>
      <c r="CF124" s="301" t="s">
        <v>544</v>
      </c>
      <c r="CG124" s="301" t="s">
        <v>544</v>
      </c>
      <c r="CH124" s="301" t="s">
        <v>544</v>
      </c>
      <c r="CI124" s="301" t="s">
        <v>543</v>
      </c>
      <c r="CJ124" s="301">
        <v>1280</v>
      </c>
      <c r="CK124" s="301">
        <v>1280</v>
      </c>
      <c r="CL124" s="301" t="s">
        <v>538</v>
      </c>
      <c r="CM124" s="301">
        <v>30100000</v>
      </c>
      <c r="CN124" s="303">
        <v>30100000</v>
      </c>
      <c r="CO124" s="301" t="s">
        <v>538</v>
      </c>
      <c r="CP124" s="301">
        <v>1247</v>
      </c>
      <c r="CQ124" s="301">
        <v>1247</v>
      </c>
      <c r="CR124" s="301" t="s">
        <v>538</v>
      </c>
      <c r="CS124" s="301">
        <v>30100000</v>
      </c>
      <c r="CT124" s="303">
        <v>30100000</v>
      </c>
      <c r="CU124" s="301" t="s">
        <v>545</v>
      </c>
      <c r="CV124" s="301" t="s">
        <v>538</v>
      </c>
      <c r="CW124" s="303">
        <v>2408000</v>
      </c>
      <c r="CX124" s="301" t="s">
        <v>546</v>
      </c>
      <c r="CY124" s="301">
        <v>2793</v>
      </c>
      <c r="CZ124" s="301">
        <v>2793</v>
      </c>
      <c r="DA124" s="301" t="s">
        <v>547</v>
      </c>
      <c r="DB124" s="303">
        <f>+Tabla2[[#This Row],[VALOR TOTAL ESTIMADO VIGENCIA ACTUAL]]-Tabla2[[#This Row],[Valor CDP BD]]</f>
        <v>0</v>
      </c>
      <c r="DC124" s="303">
        <f>+Tabla2[[#This Row],[Valor CDP BD]]-Tabla2[[#This Row],[Valor RP BD]]</f>
        <v>0</v>
      </c>
    </row>
    <row r="125" spans="1:107" ht="16.149999999999999" hidden="1" customHeight="1" x14ac:dyDescent="0.25">
      <c r="A125" s="301" t="s">
        <v>1195</v>
      </c>
      <c r="B125" s="301" t="s">
        <v>1196</v>
      </c>
      <c r="C125" s="301">
        <v>7710</v>
      </c>
      <c r="D125" s="301" t="s">
        <v>1195</v>
      </c>
      <c r="E125" s="301">
        <v>1242022</v>
      </c>
      <c r="F125" s="301">
        <v>7710</v>
      </c>
      <c r="G125" s="301">
        <v>16649</v>
      </c>
      <c r="H125" s="301">
        <v>2793</v>
      </c>
      <c r="I125" s="301" t="s">
        <v>1111</v>
      </c>
      <c r="J125" s="301" t="s">
        <v>512</v>
      </c>
      <c r="K125" s="301" t="s">
        <v>513</v>
      </c>
      <c r="L125" s="301" t="s">
        <v>514</v>
      </c>
      <c r="M125" s="301" t="s">
        <v>1112</v>
      </c>
      <c r="N125" s="301" t="s">
        <v>516</v>
      </c>
      <c r="O125" s="301" t="s">
        <v>1113</v>
      </c>
      <c r="P125" s="301" t="s">
        <v>325</v>
      </c>
      <c r="Q125" s="301" t="s">
        <v>326</v>
      </c>
      <c r="R125" s="301" t="s">
        <v>1114</v>
      </c>
      <c r="S125" s="301" t="s">
        <v>1115</v>
      </c>
      <c r="T125" s="301" t="s">
        <v>520</v>
      </c>
      <c r="U125" s="301">
        <v>0</v>
      </c>
      <c r="V125" s="301" t="s">
        <v>1190</v>
      </c>
      <c r="W125" s="301" t="s">
        <v>522</v>
      </c>
      <c r="X125" s="301" t="s">
        <v>523</v>
      </c>
      <c r="Y125" s="301">
        <v>0</v>
      </c>
      <c r="Z125" s="301" t="s">
        <v>524</v>
      </c>
      <c r="AA125" s="301" t="s">
        <v>525</v>
      </c>
      <c r="AB125" s="302">
        <v>1</v>
      </c>
      <c r="AC125" s="302">
        <v>1</v>
      </c>
      <c r="AD125" s="302">
        <v>10</v>
      </c>
      <c r="AE125" s="301">
        <v>1</v>
      </c>
      <c r="AF125" s="301">
        <v>11</v>
      </c>
      <c r="AG125" s="303">
        <v>30100000</v>
      </c>
      <c r="AH125" s="301">
        <v>0</v>
      </c>
      <c r="AI125" s="301">
        <v>0</v>
      </c>
      <c r="AJ125" s="301">
        <v>0</v>
      </c>
      <c r="AK125" s="301" t="s">
        <v>1117</v>
      </c>
      <c r="AL125" s="301" t="s">
        <v>1118</v>
      </c>
      <c r="AM125" s="301">
        <v>0</v>
      </c>
      <c r="AN125" s="301">
        <v>0</v>
      </c>
      <c r="AO125" s="301" t="s">
        <v>257</v>
      </c>
      <c r="AP125" s="301" t="s">
        <v>1197</v>
      </c>
      <c r="AQ125" s="301">
        <v>20220659</v>
      </c>
      <c r="AR125" s="301">
        <v>645</v>
      </c>
      <c r="AS125" s="301">
        <v>44578</v>
      </c>
      <c r="AT125" s="301">
        <v>30100000</v>
      </c>
      <c r="AU125" s="301">
        <v>878</v>
      </c>
      <c r="AV125" s="301">
        <v>44586</v>
      </c>
      <c r="AW125" s="301">
        <v>30100000</v>
      </c>
      <c r="AX125" s="301">
        <v>0</v>
      </c>
      <c r="AY125" s="301">
        <v>3010000</v>
      </c>
      <c r="AZ125" s="301" t="s">
        <v>529</v>
      </c>
      <c r="BA125" s="301" t="s">
        <v>530</v>
      </c>
      <c r="BB125" s="301" t="s">
        <v>531</v>
      </c>
      <c r="BC125" s="301">
        <v>3778917</v>
      </c>
      <c r="BD125" s="301" t="s">
        <v>532</v>
      </c>
      <c r="BE125" s="301" t="s">
        <v>533</v>
      </c>
      <c r="BF125" s="301" t="s">
        <v>534</v>
      </c>
      <c r="BG125" s="301" t="s">
        <v>534</v>
      </c>
      <c r="BH125" s="301" t="s">
        <v>534</v>
      </c>
      <c r="BI125" s="301" t="s">
        <v>535</v>
      </c>
      <c r="BJ125" s="301" t="s">
        <v>536</v>
      </c>
      <c r="BK125" s="301">
        <v>934892000</v>
      </c>
      <c r="BL125" s="301" t="s">
        <v>537</v>
      </c>
      <c r="BM125" s="301">
        <v>16649</v>
      </c>
      <c r="BN125" s="301">
        <v>0</v>
      </c>
      <c r="BO125" s="301" t="s">
        <v>326</v>
      </c>
      <c r="BP125" s="301" t="s">
        <v>326</v>
      </c>
      <c r="BQ125" s="301" t="s">
        <v>538</v>
      </c>
      <c r="BR125" s="301">
        <v>20220659</v>
      </c>
      <c r="BS125" s="301" t="s">
        <v>1198</v>
      </c>
      <c r="BT125" s="301" t="s">
        <v>538</v>
      </c>
      <c r="BU125" s="301" t="s">
        <v>1197</v>
      </c>
      <c r="BV125" s="301" t="s">
        <v>1197</v>
      </c>
      <c r="BW125" s="301" t="s">
        <v>538</v>
      </c>
      <c r="BX125" s="301" t="s">
        <v>1194</v>
      </c>
      <c r="BY125" s="301" t="s">
        <v>1194</v>
      </c>
      <c r="BZ125" s="301" t="s">
        <v>1194</v>
      </c>
      <c r="CA125" s="301" t="s">
        <v>543</v>
      </c>
      <c r="CB125" s="301" t="s">
        <v>1114</v>
      </c>
      <c r="CC125" s="301" t="s">
        <v>1114</v>
      </c>
      <c r="CD125" s="301" t="s">
        <v>1114</v>
      </c>
      <c r="CE125" s="301" t="s">
        <v>543</v>
      </c>
      <c r="CF125" s="301" t="s">
        <v>544</v>
      </c>
      <c r="CG125" s="301" t="s">
        <v>544</v>
      </c>
      <c r="CH125" s="301" t="s">
        <v>544</v>
      </c>
      <c r="CI125" s="301" t="s">
        <v>543</v>
      </c>
      <c r="CJ125" s="301">
        <v>645</v>
      </c>
      <c r="CK125" s="301">
        <v>645</v>
      </c>
      <c r="CL125" s="301" t="s">
        <v>538</v>
      </c>
      <c r="CM125" s="301">
        <v>30100000</v>
      </c>
      <c r="CN125" s="303">
        <v>30100000</v>
      </c>
      <c r="CO125" s="301" t="s">
        <v>538</v>
      </c>
      <c r="CP125" s="301">
        <v>878</v>
      </c>
      <c r="CQ125" s="301">
        <v>878</v>
      </c>
      <c r="CR125" s="301" t="s">
        <v>538</v>
      </c>
      <c r="CS125" s="301">
        <v>30100000</v>
      </c>
      <c r="CT125" s="303">
        <v>30100000</v>
      </c>
      <c r="CU125" s="301" t="s">
        <v>545</v>
      </c>
      <c r="CV125" s="301" t="s">
        <v>538</v>
      </c>
      <c r="CW125" s="303">
        <v>2408000</v>
      </c>
      <c r="CX125" s="301" t="s">
        <v>546</v>
      </c>
      <c r="CY125" s="301">
        <v>2793</v>
      </c>
      <c r="CZ125" s="301">
        <v>2793</v>
      </c>
      <c r="DA125" s="301" t="s">
        <v>547</v>
      </c>
      <c r="DB125" s="303">
        <f>+Tabla2[[#This Row],[VALOR TOTAL ESTIMADO VIGENCIA ACTUAL]]-Tabla2[[#This Row],[Valor CDP BD]]</f>
        <v>0</v>
      </c>
      <c r="DC125" s="303">
        <f>+Tabla2[[#This Row],[Valor CDP BD]]-Tabla2[[#This Row],[Valor RP BD]]</f>
        <v>0</v>
      </c>
    </row>
    <row r="126" spans="1:107" ht="16.149999999999999" hidden="1" customHeight="1" x14ac:dyDescent="0.25">
      <c r="A126" s="301" t="s">
        <v>1199</v>
      </c>
      <c r="B126" s="301" t="s">
        <v>1200</v>
      </c>
      <c r="C126" s="301">
        <v>7710</v>
      </c>
      <c r="D126" s="301" t="s">
        <v>1199</v>
      </c>
      <c r="E126" s="301">
        <v>1252022</v>
      </c>
      <c r="F126" s="301">
        <v>7710</v>
      </c>
      <c r="G126" s="301">
        <v>16656</v>
      </c>
      <c r="H126" s="301">
        <v>2793</v>
      </c>
      <c r="I126" s="301" t="s">
        <v>1111</v>
      </c>
      <c r="J126" s="301" t="s">
        <v>512</v>
      </c>
      <c r="K126" s="301" t="s">
        <v>513</v>
      </c>
      <c r="L126" s="301" t="s">
        <v>514</v>
      </c>
      <c r="M126" s="301" t="s">
        <v>1112</v>
      </c>
      <c r="N126" s="301" t="s">
        <v>516</v>
      </c>
      <c r="O126" s="301" t="s">
        <v>1113</v>
      </c>
      <c r="P126" s="301" t="s">
        <v>325</v>
      </c>
      <c r="Q126" s="301" t="s">
        <v>326</v>
      </c>
      <c r="R126" s="301" t="s">
        <v>1114</v>
      </c>
      <c r="S126" s="301" t="s">
        <v>1115</v>
      </c>
      <c r="T126" s="301" t="s">
        <v>520</v>
      </c>
      <c r="U126" s="301">
        <v>0</v>
      </c>
      <c r="V126" s="301" t="s">
        <v>1190</v>
      </c>
      <c r="W126" s="301" t="s">
        <v>522</v>
      </c>
      <c r="X126" s="301" t="s">
        <v>523</v>
      </c>
      <c r="Y126" s="301">
        <v>0</v>
      </c>
      <c r="Z126" s="301" t="s">
        <v>524</v>
      </c>
      <c r="AA126" s="301" t="s">
        <v>525</v>
      </c>
      <c r="AB126" s="302">
        <v>1</v>
      </c>
      <c r="AC126" s="302">
        <v>1</v>
      </c>
      <c r="AD126" s="302">
        <v>10</v>
      </c>
      <c r="AE126" s="301">
        <v>1</v>
      </c>
      <c r="AF126" s="301">
        <v>11</v>
      </c>
      <c r="AG126" s="303">
        <v>30100000</v>
      </c>
      <c r="AH126" s="301">
        <v>0</v>
      </c>
      <c r="AI126" s="301">
        <v>0</v>
      </c>
      <c r="AJ126" s="301">
        <v>0</v>
      </c>
      <c r="AK126" s="301" t="s">
        <v>1117</v>
      </c>
      <c r="AL126" s="301" t="s">
        <v>1118</v>
      </c>
      <c r="AM126" s="301">
        <v>0</v>
      </c>
      <c r="AN126" s="301">
        <v>0</v>
      </c>
      <c r="AO126" s="301" t="s">
        <v>257</v>
      </c>
      <c r="AP126" s="301" t="s">
        <v>1201</v>
      </c>
      <c r="AQ126" s="301">
        <v>20220325</v>
      </c>
      <c r="AR126" s="301">
        <v>265</v>
      </c>
      <c r="AS126" s="301">
        <v>44572</v>
      </c>
      <c r="AT126" s="301">
        <v>30100000</v>
      </c>
      <c r="AU126" s="301">
        <v>265</v>
      </c>
      <c r="AV126" s="301">
        <v>44578</v>
      </c>
      <c r="AW126" s="301">
        <v>30100000</v>
      </c>
      <c r="AX126" s="301">
        <v>0</v>
      </c>
      <c r="AY126" s="301">
        <v>3010000</v>
      </c>
      <c r="AZ126" s="301" t="s">
        <v>529</v>
      </c>
      <c r="BA126" s="301" t="s">
        <v>530</v>
      </c>
      <c r="BB126" s="301" t="s">
        <v>531</v>
      </c>
      <c r="BC126" s="301">
        <v>3778917</v>
      </c>
      <c r="BD126" s="301" t="s">
        <v>532</v>
      </c>
      <c r="BE126" s="301" t="s">
        <v>533</v>
      </c>
      <c r="BF126" s="301" t="s">
        <v>534</v>
      </c>
      <c r="BG126" s="301" t="s">
        <v>534</v>
      </c>
      <c r="BH126" s="301" t="s">
        <v>534</v>
      </c>
      <c r="BI126" s="301" t="s">
        <v>535</v>
      </c>
      <c r="BJ126" s="301" t="s">
        <v>536</v>
      </c>
      <c r="BK126" s="301">
        <v>934892000</v>
      </c>
      <c r="BL126" s="301" t="s">
        <v>537</v>
      </c>
      <c r="BM126" s="301">
        <v>16656</v>
      </c>
      <c r="BN126" s="301">
        <v>0</v>
      </c>
      <c r="BO126" s="301" t="s">
        <v>326</v>
      </c>
      <c r="BP126" s="301" t="s">
        <v>326</v>
      </c>
      <c r="BQ126" s="301" t="s">
        <v>538</v>
      </c>
      <c r="BR126" s="301">
        <v>20220325</v>
      </c>
      <c r="BS126" s="301" t="s">
        <v>1202</v>
      </c>
      <c r="BT126" s="301" t="s">
        <v>538</v>
      </c>
      <c r="BU126" s="301" t="s">
        <v>1201</v>
      </c>
      <c r="BV126" s="301" t="s">
        <v>1201</v>
      </c>
      <c r="BW126" s="301" t="s">
        <v>538</v>
      </c>
      <c r="BX126" s="301" t="s">
        <v>1194</v>
      </c>
      <c r="BY126" s="301" t="s">
        <v>1194</v>
      </c>
      <c r="BZ126" s="301" t="s">
        <v>1203</v>
      </c>
      <c r="CA126" s="301" t="s">
        <v>542</v>
      </c>
      <c r="CB126" s="301" t="s">
        <v>1114</v>
      </c>
      <c r="CC126" s="301" t="s">
        <v>1114</v>
      </c>
      <c r="CD126" s="301" t="s">
        <v>1114</v>
      </c>
      <c r="CE126" s="301" t="s">
        <v>543</v>
      </c>
      <c r="CF126" s="301" t="s">
        <v>544</v>
      </c>
      <c r="CG126" s="301" t="s">
        <v>544</v>
      </c>
      <c r="CH126" s="301" t="s">
        <v>544</v>
      </c>
      <c r="CI126" s="301" t="s">
        <v>543</v>
      </c>
      <c r="CJ126" s="301">
        <v>265</v>
      </c>
      <c r="CK126" s="301">
        <v>265</v>
      </c>
      <c r="CL126" s="301" t="s">
        <v>538</v>
      </c>
      <c r="CM126" s="301">
        <v>30100000</v>
      </c>
      <c r="CN126" s="303">
        <v>30100000</v>
      </c>
      <c r="CO126" s="301" t="s">
        <v>538</v>
      </c>
      <c r="CP126" s="301">
        <v>265</v>
      </c>
      <c r="CQ126" s="301">
        <v>265</v>
      </c>
      <c r="CR126" s="301" t="s">
        <v>538</v>
      </c>
      <c r="CS126" s="301">
        <v>30100000</v>
      </c>
      <c r="CT126" s="303">
        <v>30100000</v>
      </c>
      <c r="CU126" s="301" t="s">
        <v>545</v>
      </c>
      <c r="CV126" s="301" t="s">
        <v>538</v>
      </c>
      <c r="CW126" s="303">
        <v>4113667</v>
      </c>
      <c r="CX126" s="301" t="s">
        <v>546</v>
      </c>
      <c r="CY126" s="301">
        <v>2793</v>
      </c>
      <c r="CZ126" s="301">
        <v>2793</v>
      </c>
      <c r="DA126" s="301" t="s">
        <v>547</v>
      </c>
      <c r="DB126" s="303">
        <f>+Tabla2[[#This Row],[VALOR TOTAL ESTIMADO VIGENCIA ACTUAL]]-Tabla2[[#This Row],[Valor CDP BD]]</f>
        <v>0</v>
      </c>
      <c r="DC126" s="303">
        <f>+Tabla2[[#This Row],[Valor CDP BD]]-Tabla2[[#This Row],[Valor RP BD]]</f>
        <v>0</v>
      </c>
    </row>
    <row r="127" spans="1:107" ht="16.149999999999999" hidden="1" customHeight="1" x14ac:dyDescent="0.25">
      <c r="A127" s="301" t="s">
        <v>1204</v>
      </c>
      <c r="B127" s="301" t="s">
        <v>1205</v>
      </c>
      <c r="C127" s="301">
        <v>7710</v>
      </c>
      <c r="D127" s="301" t="s">
        <v>1204</v>
      </c>
      <c r="E127" s="301">
        <v>1262022</v>
      </c>
      <c r="F127" s="301">
        <v>7710</v>
      </c>
      <c r="G127" s="301">
        <v>16853</v>
      </c>
      <c r="H127" s="301">
        <v>2795</v>
      </c>
      <c r="I127" s="301" t="s">
        <v>1206</v>
      </c>
      <c r="J127" s="301" t="s">
        <v>512</v>
      </c>
      <c r="K127" s="301" t="s">
        <v>513</v>
      </c>
      <c r="L127" s="301" t="s">
        <v>514</v>
      </c>
      <c r="M127" s="301" t="s">
        <v>1112</v>
      </c>
      <c r="N127" s="301" t="s">
        <v>516</v>
      </c>
      <c r="O127" s="301" t="s">
        <v>1113</v>
      </c>
      <c r="P127" s="301" t="s">
        <v>325</v>
      </c>
      <c r="Q127" s="301" t="s">
        <v>326</v>
      </c>
      <c r="R127" s="301" t="s">
        <v>1013</v>
      </c>
      <c r="S127" s="301" t="s">
        <v>1014</v>
      </c>
      <c r="T127" s="301" t="s">
        <v>520</v>
      </c>
      <c r="U127" s="301">
        <v>0</v>
      </c>
      <c r="V127" s="301" t="s">
        <v>1015</v>
      </c>
      <c r="W127" s="301" t="s">
        <v>522</v>
      </c>
      <c r="X127" s="301" t="s">
        <v>523</v>
      </c>
      <c r="Y127" s="301">
        <v>0</v>
      </c>
      <c r="Z127" s="301" t="s">
        <v>524</v>
      </c>
      <c r="AA127" s="301" t="s">
        <v>525</v>
      </c>
      <c r="AB127" s="302">
        <v>1</v>
      </c>
      <c r="AC127" s="302">
        <v>1</v>
      </c>
      <c r="AD127" s="302">
        <v>10</v>
      </c>
      <c r="AE127" s="301">
        <v>1</v>
      </c>
      <c r="AF127" s="301">
        <v>11</v>
      </c>
      <c r="AG127" s="303">
        <v>21830000</v>
      </c>
      <c r="AH127" s="301">
        <v>0</v>
      </c>
      <c r="AI127" s="301">
        <v>0</v>
      </c>
      <c r="AJ127" s="301">
        <v>0</v>
      </c>
      <c r="AK127" s="301" t="s">
        <v>1117</v>
      </c>
      <c r="AL127" s="301" t="s">
        <v>1118</v>
      </c>
      <c r="AM127" s="301">
        <v>0</v>
      </c>
      <c r="AN127" s="301">
        <v>0</v>
      </c>
      <c r="AO127" s="301" t="s">
        <v>257</v>
      </c>
      <c r="AP127" s="301" t="s">
        <v>1207</v>
      </c>
      <c r="AQ127" s="301">
        <v>20221163</v>
      </c>
      <c r="AR127" s="301">
        <v>1186</v>
      </c>
      <c r="AS127" s="301">
        <v>44583</v>
      </c>
      <c r="AT127" s="301">
        <v>21830000</v>
      </c>
      <c r="AU127" s="301">
        <v>1173</v>
      </c>
      <c r="AV127" s="301">
        <v>44587</v>
      </c>
      <c r="AW127" s="301">
        <v>21830000</v>
      </c>
      <c r="AX127" s="301">
        <v>0</v>
      </c>
      <c r="AY127" s="301">
        <v>2183000</v>
      </c>
      <c r="AZ127" s="301" t="s">
        <v>529</v>
      </c>
      <c r="BA127" s="301" t="s">
        <v>530</v>
      </c>
      <c r="BB127" s="301" t="s">
        <v>531</v>
      </c>
      <c r="BC127" s="301">
        <v>3778917</v>
      </c>
      <c r="BD127" s="301" t="s">
        <v>532</v>
      </c>
      <c r="BE127" s="301" t="s">
        <v>533</v>
      </c>
      <c r="BF127" s="301" t="s">
        <v>534</v>
      </c>
      <c r="BG127" s="301" t="s">
        <v>534</v>
      </c>
      <c r="BH127" s="301" t="s">
        <v>534</v>
      </c>
      <c r="BI127" s="301" t="s">
        <v>535</v>
      </c>
      <c r="BJ127" s="301" t="s">
        <v>536</v>
      </c>
      <c r="BK127" s="301">
        <v>934892000</v>
      </c>
      <c r="BL127" s="301" t="s">
        <v>537</v>
      </c>
      <c r="BM127" s="301">
        <v>16853</v>
      </c>
      <c r="BN127" s="301">
        <v>0</v>
      </c>
      <c r="BO127" s="301" t="s">
        <v>326</v>
      </c>
      <c r="BP127" s="301" t="s">
        <v>326</v>
      </c>
      <c r="BQ127" s="301" t="s">
        <v>538</v>
      </c>
      <c r="BR127" s="301">
        <v>20221163</v>
      </c>
      <c r="BS127" s="301" t="s">
        <v>1208</v>
      </c>
      <c r="BT127" s="301" t="s">
        <v>538</v>
      </c>
      <c r="BU127" s="301" t="s">
        <v>1207</v>
      </c>
      <c r="BV127" s="301" t="s">
        <v>1207</v>
      </c>
      <c r="BW127" s="301" t="s">
        <v>538</v>
      </c>
      <c r="BX127" s="301" t="s">
        <v>1019</v>
      </c>
      <c r="BY127" s="301" t="s">
        <v>1019</v>
      </c>
      <c r="BZ127" s="301" t="s">
        <v>1019</v>
      </c>
      <c r="CA127" s="301" t="s">
        <v>543</v>
      </c>
      <c r="CB127" s="301" t="s">
        <v>1013</v>
      </c>
      <c r="CC127" s="301" t="s">
        <v>1013</v>
      </c>
      <c r="CD127" s="301" t="s">
        <v>1013</v>
      </c>
      <c r="CE127" s="301" t="s">
        <v>543</v>
      </c>
      <c r="CF127" s="301" t="s">
        <v>544</v>
      </c>
      <c r="CG127" s="301" t="s">
        <v>544</v>
      </c>
      <c r="CH127" s="301" t="s">
        <v>544</v>
      </c>
      <c r="CI127" s="301" t="s">
        <v>543</v>
      </c>
      <c r="CJ127" s="301">
        <v>1186</v>
      </c>
      <c r="CK127" s="301">
        <v>1186</v>
      </c>
      <c r="CL127" s="301" t="s">
        <v>538</v>
      </c>
      <c r="CM127" s="301">
        <v>21830000</v>
      </c>
      <c r="CN127" s="303">
        <v>21830000</v>
      </c>
      <c r="CO127" s="301" t="s">
        <v>538</v>
      </c>
      <c r="CP127" s="301">
        <v>1173</v>
      </c>
      <c r="CQ127" s="301">
        <v>1173</v>
      </c>
      <c r="CR127" s="301" t="s">
        <v>538</v>
      </c>
      <c r="CS127" s="301">
        <v>21830000</v>
      </c>
      <c r="CT127" s="303">
        <v>21830000</v>
      </c>
      <c r="CU127" s="301" t="s">
        <v>545</v>
      </c>
      <c r="CV127" s="301" t="s">
        <v>538</v>
      </c>
      <c r="CW127" s="303">
        <v>2183000</v>
      </c>
      <c r="CX127" s="301" t="s">
        <v>546</v>
      </c>
      <c r="CY127" s="301">
        <v>2795</v>
      </c>
      <c r="CZ127" s="301">
        <v>2795</v>
      </c>
      <c r="DA127" s="301" t="s">
        <v>547</v>
      </c>
      <c r="DB127" s="303">
        <f>+Tabla2[[#This Row],[VALOR TOTAL ESTIMADO VIGENCIA ACTUAL]]-Tabla2[[#This Row],[Valor CDP BD]]</f>
        <v>0</v>
      </c>
      <c r="DC127" s="303">
        <f>+Tabla2[[#This Row],[Valor CDP BD]]-Tabla2[[#This Row],[Valor RP BD]]</f>
        <v>0</v>
      </c>
    </row>
    <row r="128" spans="1:107" ht="16.149999999999999" hidden="1" customHeight="1" x14ac:dyDescent="0.25">
      <c r="A128" s="301" t="s">
        <v>1209</v>
      </c>
      <c r="B128" s="301" t="s">
        <v>1210</v>
      </c>
      <c r="C128" s="301">
        <v>7710</v>
      </c>
      <c r="D128" s="301" t="s">
        <v>1209</v>
      </c>
      <c r="E128" s="301">
        <v>1272022</v>
      </c>
      <c r="F128" s="301">
        <v>7710</v>
      </c>
      <c r="G128" s="301">
        <v>16852</v>
      </c>
      <c r="H128" s="301">
        <v>2795</v>
      </c>
      <c r="I128" s="301" t="s">
        <v>1206</v>
      </c>
      <c r="J128" s="301" t="s">
        <v>512</v>
      </c>
      <c r="K128" s="301" t="s">
        <v>513</v>
      </c>
      <c r="L128" s="301" t="s">
        <v>514</v>
      </c>
      <c r="M128" s="301" t="s">
        <v>1112</v>
      </c>
      <c r="N128" s="301" t="s">
        <v>516</v>
      </c>
      <c r="O128" s="301" t="s">
        <v>1113</v>
      </c>
      <c r="P128" s="301" t="s">
        <v>325</v>
      </c>
      <c r="Q128" s="301" t="s">
        <v>326</v>
      </c>
      <c r="R128" s="301" t="s">
        <v>1013</v>
      </c>
      <c r="S128" s="301" t="s">
        <v>1014</v>
      </c>
      <c r="T128" s="301" t="s">
        <v>520</v>
      </c>
      <c r="U128" s="301">
        <v>0</v>
      </c>
      <c r="V128" s="301" t="s">
        <v>1015</v>
      </c>
      <c r="W128" s="301" t="s">
        <v>522</v>
      </c>
      <c r="X128" s="301" t="s">
        <v>523</v>
      </c>
      <c r="Y128" s="301">
        <v>0</v>
      </c>
      <c r="Z128" s="301" t="s">
        <v>524</v>
      </c>
      <c r="AA128" s="301" t="s">
        <v>525</v>
      </c>
      <c r="AB128" s="302">
        <v>1</v>
      </c>
      <c r="AC128" s="302">
        <v>1</v>
      </c>
      <c r="AD128" s="302">
        <v>9</v>
      </c>
      <c r="AE128" s="301">
        <v>1</v>
      </c>
      <c r="AF128" s="301">
        <v>10</v>
      </c>
      <c r="AG128" s="303">
        <v>19647000</v>
      </c>
      <c r="AH128" s="301">
        <v>0</v>
      </c>
      <c r="AI128" s="301">
        <v>0</v>
      </c>
      <c r="AJ128" s="301">
        <v>0</v>
      </c>
      <c r="AK128" s="301" t="s">
        <v>1117</v>
      </c>
      <c r="AL128" s="301" t="s">
        <v>1118</v>
      </c>
      <c r="AM128" s="301">
        <v>0</v>
      </c>
      <c r="AN128" s="301">
        <v>0</v>
      </c>
      <c r="AO128" s="301" t="s">
        <v>257</v>
      </c>
      <c r="AP128" s="301" t="s">
        <v>1211</v>
      </c>
      <c r="AQ128" s="301">
        <v>20220564</v>
      </c>
      <c r="AR128" s="301">
        <v>609</v>
      </c>
      <c r="AS128" s="301">
        <v>44578</v>
      </c>
      <c r="AT128" s="301">
        <v>19647000</v>
      </c>
      <c r="AU128" s="301">
        <v>593</v>
      </c>
      <c r="AV128" s="301">
        <v>44582</v>
      </c>
      <c r="AW128" s="301">
        <v>19647000</v>
      </c>
      <c r="AX128" s="301">
        <v>0</v>
      </c>
      <c r="AY128" s="301">
        <v>2183000</v>
      </c>
      <c r="AZ128" s="301" t="s">
        <v>529</v>
      </c>
      <c r="BA128" s="301" t="s">
        <v>530</v>
      </c>
      <c r="BB128" s="301" t="s">
        <v>531</v>
      </c>
      <c r="BC128" s="301">
        <v>3778917</v>
      </c>
      <c r="BD128" s="301" t="s">
        <v>532</v>
      </c>
      <c r="BE128" s="301" t="s">
        <v>533</v>
      </c>
      <c r="BF128" s="301" t="s">
        <v>534</v>
      </c>
      <c r="BG128" s="301" t="s">
        <v>534</v>
      </c>
      <c r="BH128" s="301" t="s">
        <v>534</v>
      </c>
      <c r="BI128" s="301" t="s">
        <v>535</v>
      </c>
      <c r="BJ128" s="301" t="s">
        <v>536</v>
      </c>
      <c r="BK128" s="301">
        <v>934892000</v>
      </c>
      <c r="BL128" s="301" t="s">
        <v>537</v>
      </c>
      <c r="BM128" s="301">
        <v>16852</v>
      </c>
      <c r="BN128" s="301">
        <v>0</v>
      </c>
      <c r="BO128" s="301" t="s">
        <v>326</v>
      </c>
      <c r="BP128" s="301" t="s">
        <v>326</v>
      </c>
      <c r="BQ128" s="301" t="s">
        <v>538</v>
      </c>
      <c r="BR128" s="301">
        <v>20220564</v>
      </c>
      <c r="BS128" s="301" t="s">
        <v>1212</v>
      </c>
      <c r="BT128" s="301" t="s">
        <v>538</v>
      </c>
      <c r="BU128" s="301" t="s">
        <v>1213</v>
      </c>
      <c r="BV128" s="301" t="s">
        <v>1213</v>
      </c>
      <c r="BW128" s="301" t="s">
        <v>538</v>
      </c>
      <c r="BX128" s="301" t="s">
        <v>1019</v>
      </c>
      <c r="BY128" s="301" t="s">
        <v>1019</v>
      </c>
      <c r="BZ128" s="301" t="s">
        <v>1020</v>
      </c>
      <c r="CA128" s="301" t="s">
        <v>542</v>
      </c>
      <c r="CB128" s="301" t="s">
        <v>1013</v>
      </c>
      <c r="CC128" s="301" t="s">
        <v>1013</v>
      </c>
      <c r="CD128" s="301" t="s">
        <v>1013</v>
      </c>
      <c r="CE128" s="301" t="s">
        <v>543</v>
      </c>
      <c r="CF128" s="301" t="s">
        <v>544</v>
      </c>
      <c r="CG128" s="301" t="s">
        <v>544</v>
      </c>
      <c r="CH128" s="301" t="s">
        <v>544</v>
      </c>
      <c r="CI128" s="301" t="s">
        <v>543</v>
      </c>
      <c r="CJ128" s="301">
        <v>609</v>
      </c>
      <c r="CK128" s="301">
        <v>609</v>
      </c>
      <c r="CL128" s="301" t="s">
        <v>538</v>
      </c>
      <c r="CM128" s="301">
        <v>19647000</v>
      </c>
      <c r="CN128" s="303">
        <v>19647000</v>
      </c>
      <c r="CO128" s="301" t="s">
        <v>538</v>
      </c>
      <c r="CP128" s="301">
        <v>593</v>
      </c>
      <c r="CQ128" s="301">
        <v>593</v>
      </c>
      <c r="CR128" s="301" t="s">
        <v>538</v>
      </c>
      <c r="CS128" s="301">
        <v>19647000</v>
      </c>
      <c r="CT128" s="303">
        <v>19647000</v>
      </c>
      <c r="CU128" s="301" t="s">
        <v>545</v>
      </c>
      <c r="CV128" s="301" t="s">
        <v>538</v>
      </c>
      <c r="CW128" s="303">
        <v>2183000</v>
      </c>
      <c r="CX128" s="301" t="s">
        <v>546</v>
      </c>
      <c r="CY128" s="301">
        <v>2795</v>
      </c>
      <c r="CZ128" s="301">
        <v>2795</v>
      </c>
      <c r="DA128" s="301" t="s">
        <v>547</v>
      </c>
      <c r="DB128" s="303">
        <f>+Tabla2[[#This Row],[VALOR TOTAL ESTIMADO VIGENCIA ACTUAL]]-Tabla2[[#This Row],[Valor CDP BD]]</f>
        <v>0</v>
      </c>
      <c r="DC128" s="303">
        <f>+Tabla2[[#This Row],[Valor CDP BD]]-Tabla2[[#This Row],[Valor RP BD]]</f>
        <v>0</v>
      </c>
    </row>
    <row r="129" spans="1:107" ht="16.149999999999999" customHeight="1" x14ac:dyDescent="0.25">
      <c r="A129" s="301" t="s">
        <v>1214</v>
      </c>
      <c r="B129" s="301" t="s">
        <v>1137</v>
      </c>
      <c r="C129" s="301">
        <v>7710</v>
      </c>
      <c r="D129" s="301" t="s">
        <v>1214</v>
      </c>
      <c r="E129" s="301">
        <v>1282022</v>
      </c>
      <c r="F129" s="301">
        <v>7710</v>
      </c>
      <c r="G129" s="301" t="s">
        <v>545</v>
      </c>
      <c r="H129" s="301">
        <v>2793</v>
      </c>
      <c r="I129" s="301" t="s">
        <v>1111</v>
      </c>
      <c r="J129" s="301" t="s">
        <v>512</v>
      </c>
      <c r="K129" s="301" t="s">
        <v>513</v>
      </c>
      <c r="L129" s="301" t="s">
        <v>514</v>
      </c>
      <c r="M129" s="301" t="s">
        <v>1112</v>
      </c>
      <c r="N129" s="301" t="s">
        <v>516</v>
      </c>
      <c r="O129" s="301" t="s">
        <v>1113</v>
      </c>
      <c r="P129" s="301" t="s">
        <v>325</v>
      </c>
      <c r="Q129" s="301" t="s">
        <v>326</v>
      </c>
      <c r="R129" s="301" t="s">
        <v>1114</v>
      </c>
      <c r="S129" s="301" t="s">
        <v>1115</v>
      </c>
      <c r="T129" s="301" t="s">
        <v>520</v>
      </c>
      <c r="U129" s="301">
        <v>0</v>
      </c>
      <c r="V129" s="301" t="s">
        <v>1051</v>
      </c>
      <c r="W129" s="301" t="s">
        <v>69</v>
      </c>
      <c r="X129" s="301" t="s">
        <v>69</v>
      </c>
      <c r="Y129" s="301">
        <v>0</v>
      </c>
      <c r="Z129" s="301" t="s">
        <v>534</v>
      </c>
      <c r="AA129" s="301" t="s">
        <v>69</v>
      </c>
      <c r="AB129" s="302" t="s">
        <v>69</v>
      </c>
      <c r="AC129" s="302" t="s">
        <v>69</v>
      </c>
      <c r="AD129" s="302" t="s">
        <v>69</v>
      </c>
      <c r="AE129" s="301" t="s">
        <v>69</v>
      </c>
      <c r="AF129" s="301" t="s">
        <v>69</v>
      </c>
      <c r="AG129" s="303">
        <v>3632000</v>
      </c>
      <c r="AH129" s="301">
        <v>0</v>
      </c>
      <c r="AI129" s="301">
        <v>0</v>
      </c>
      <c r="AJ129" s="301">
        <v>0</v>
      </c>
      <c r="AK129" s="301" t="s">
        <v>1117</v>
      </c>
      <c r="AL129" s="301" t="s">
        <v>1118</v>
      </c>
      <c r="AM129" s="301">
        <v>0</v>
      </c>
      <c r="AN129" s="301">
        <v>0</v>
      </c>
      <c r="AO129" s="301" t="s">
        <v>257</v>
      </c>
      <c r="AP129" s="301" t="s">
        <v>545</v>
      </c>
      <c r="AQ129" s="301" t="s">
        <v>545</v>
      </c>
      <c r="AR129" s="301" t="s">
        <v>545</v>
      </c>
      <c r="AS129" s="301" t="s">
        <v>545</v>
      </c>
      <c r="AT129" s="301">
        <v>0</v>
      </c>
      <c r="AU129" s="301" t="s">
        <v>545</v>
      </c>
      <c r="AV129" s="301" t="s">
        <v>545</v>
      </c>
      <c r="AW129" s="301">
        <v>0</v>
      </c>
      <c r="AX129" s="301">
        <v>0</v>
      </c>
      <c r="AY129" s="301">
        <v>0</v>
      </c>
      <c r="AZ129" s="301" t="s">
        <v>529</v>
      </c>
      <c r="BA129" s="301" t="s">
        <v>530</v>
      </c>
      <c r="BB129" s="301" t="s">
        <v>531</v>
      </c>
      <c r="BC129" s="301">
        <v>3778917</v>
      </c>
      <c r="BD129" s="301" t="s">
        <v>532</v>
      </c>
      <c r="BE129" s="301" t="s">
        <v>533</v>
      </c>
      <c r="BF129" s="301" t="s">
        <v>534</v>
      </c>
      <c r="BG129" s="301" t="s">
        <v>534</v>
      </c>
      <c r="BH129" s="301" t="s">
        <v>534</v>
      </c>
      <c r="BI129" s="301" t="s">
        <v>535</v>
      </c>
      <c r="BJ129" s="301" t="s">
        <v>545</v>
      </c>
      <c r="BK129" s="301">
        <v>934892000</v>
      </c>
      <c r="BL129" s="301" t="s">
        <v>545</v>
      </c>
      <c r="BM129" s="301" t="s">
        <v>545</v>
      </c>
      <c r="BN129" s="301">
        <v>0</v>
      </c>
      <c r="BO129" s="301" t="s">
        <v>326</v>
      </c>
      <c r="BP129" s="301" t="s">
        <v>545</v>
      </c>
      <c r="BQ129" s="301" t="s">
        <v>545</v>
      </c>
      <c r="BR129" s="301" t="s">
        <v>545</v>
      </c>
      <c r="BS129" s="301" t="s">
        <v>545</v>
      </c>
      <c r="BT129" s="301" t="s">
        <v>545</v>
      </c>
      <c r="BU129" s="301" t="s">
        <v>545</v>
      </c>
      <c r="BV129" s="301" t="s">
        <v>545</v>
      </c>
      <c r="BW129" s="301" t="s">
        <v>545</v>
      </c>
      <c r="BX129" s="301" t="s">
        <v>1052</v>
      </c>
      <c r="BY129" s="301" t="s">
        <v>545</v>
      </c>
      <c r="BZ129" s="301" t="s">
        <v>545</v>
      </c>
      <c r="CA129" s="301" t="s">
        <v>545</v>
      </c>
      <c r="CB129" s="301" t="s">
        <v>1114</v>
      </c>
      <c r="CC129" s="301" t="s">
        <v>545</v>
      </c>
      <c r="CD129" s="301" t="s">
        <v>545</v>
      </c>
      <c r="CE129" s="301" t="s">
        <v>545</v>
      </c>
      <c r="CF129" s="301" t="s">
        <v>544</v>
      </c>
      <c r="CG129" s="301" t="s">
        <v>545</v>
      </c>
      <c r="CH129" s="301" t="s">
        <v>545</v>
      </c>
      <c r="CI129" s="301" t="s">
        <v>545</v>
      </c>
      <c r="CJ129" s="301" t="s">
        <v>545</v>
      </c>
      <c r="CK129" s="301" t="s">
        <v>545</v>
      </c>
      <c r="CL129" s="301" t="s">
        <v>538</v>
      </c>
      <c r="CM129" s="301">
        <v>0</v>
      </c>
      <c r="CN129" s="303">
        <v>0</v>
      </c>
      <c r="CO129" s="301" t="s">
        <v>538</v>
      </c>
      <c r="CP129" s="301">
        <v>0</v>
      </c>
      <c r="CQ129" s="301">
        <v>0</v>
      </c>
      <c r="CR129" s="301" t="s">
        <v>545</v>
      </c>
      <c r="CS129" s="301">
        <v>0</v>
      </c>
      <c r="CT129" s="303">
        <v>0</v>
      </c>
      <c r="CU129" s="301" t="s">
        <v>545</v>
      </c>
      <c r="CV129" s="301" t="s">
        <v>545</v>
      </c>
      <c r="CW129" s="303">
        <v>0</v>
      </c>
      <c r="CX129" s="301" t="s">
        <v>545</v>
      </c>
      <c r="CY129" s="301">
        <v>2793</v>
      </c>
      <c r="CZ129" s="301">
        <v>0</v>
      </c>
      <c r="DA129" s="301" t="s">
        <v>1053</v>
      </c>
      <c r="DB129" s="303">
        <f>+Tabla2[[#This Row],[VALOR TOTAL ESTIMADO VIGENCIA ACTUAL]]-Tabla2[[#This Row],[Valor CDP BD]]</f>
        <v>3632000</v>
      </c>
      <c r="DC129" s="303">
        <f>+Tabla2[[#This Row],[Valor CDP BD]]-Tabla2[[#This Row],[Valor RP BD]]</f>
        <v>0</v>
      </c>
    </row>
    <row r="130" spans="1:107" ht="16.149999999999999" customHeight="1" x14ac:dyDescent="0.25">
      <c r="A130" s="301" t="s">
        <v>1215</v>
      </c>
      <c r="B130" s="301" t="s">
        <v>1216</v>
      </c>
      <c r="C130" s="301">
        <v>7710</v>
      </c>
      <c r="D130" s="301" t="s">
        <v>1215</v>
      </c>
      <c r="E130" s="301">
        <v>1292022</v>
      </c>
      <c r="F130" s="301">
        <v>7710</v>
      </c>
      <c r="G130" s="301" t="s">
        <v>545</v>
      </c>
      <c r="H130" s="301">
        <v>2795</v>
      </c>
      <c r="I130" s="301" t="s">
        <v>1206</v>
      </c>
      <c r="J130" s="301" t="s">
        <v>512</v>
      </c>
      <c r="K130" s="301" t="s">
        <v>513</v>
      </c>
      <c r="L130" s="301" t="s">
        <v>514</v>
      </c>
      <c r="M130" s="301" t="s">
        <v>1112</v>
      </c>
      <c r="N130" s="301" t="s">
        <v>516</v>
      </c>
      <c r="O130" s="301" t="s">
        <v>1113</v>
      </c>
      <c r="P130" s="301" t="s">
        <v>325</v>
      </c>
      <c r="Q130" s="301" t="s">
        <v>326</v>
      </c>
      <c r="R130" s="301" t="s">
        <v>1013</v>
      </c>
      <c r="S130" s="301" t="s">
        <v>1014</v>
      </c>
      <c r="T130" s="301" t="s">
        <v>520</v>
      </c>
      <c r="U130" s="301">
        <v>0</v>
      </c>
      <c r="V130" s="301" t="s">
        <v>1051</v>
      </c>
      <c r="W130" s="301" t="s">
        <v>69</v>
      </c>
      <c r="X130" s="301" t="s">
        <v>69</v>
      </c>
      <c r="Y130" s="301">
        <v>0</v>
      </c>
      <c r="Z130" s="301" t="s">
        <v>534</v>
      </c>
      <c r="AA130" s="301" t="s">
        <v>69</v>
      </c>
      <c r="AB130" s="302" t="s">
        <v>69</v>
      </c>
      <c r="AC130" s="302" t="s">
        <v>69</v>
      </c>
      <c r="AD130" s="302" t="s">
        <v>69</v>
      </c>
      <c r="AE130" s="301" t="s">
        <v>69</v>
      </c>
      <c r="AF130" s="301" t="s">
        <v>69</v>
      </c>
      <c r="AG130" s="303">
        <v>1323000</v>
      </c>
      <c r="AH130" s="301">
        <v>0</v>
      </c>
      <c r="AI130" s="301">
        <v>0</v>
      </c>
      <c r="AJ130" s="301">
        <v>0</v>
      </c>
      <c r="AK130" s="301" t="s">
        <v>1117</v>
      </c>
      <c r="AL130" s="301" t="s">
        <v>1118</v>
      </c>
      <c r="AM130" s="301">
        <v>0</v>
      </c>
      <c r="AN130" s="301">
        <v>0</v>
      </c>
      <c r="AO130" s="301" t="s">
        <v>257</v>
      </c>
      <c r="AP130" s="301" t="s">
        <v>545</v>
      </c>
      <c r="AQ130" s="301" t="s">
        <v>545</v>
      </c>
      <c r="AR130" s="301" t="s">
        <v>545</v>
      </c>
      <c r="AS130" s="301" t="s">
        <v>545</v>
      </c>
      <c r="AT130" s="301">
        <v>0</v>
      </c>
      <c r="AU130" s="301" t="s">
        <v>545</v>
      </c>
      <c r="AV130" s="301" t="s">
        <v>545</v>
      </c>
      <c r="AW130" s="301">
        <v>0</v>
      </c>
      <c r="AX130" s="301">
        <v>0</v>
      </c>
      <c r="AY130" s="301">
        <v>0</v>
      </c>
      <c r="AZ130" s="301" t="s">
        <v>529</v>
      </c>
      <c r="BA130" s="301" t="s">
        <v>530</v>
      </c>
      <c r="BB130" s="301" t="s">
        <v>531</v>
      </c>
      <c r="BC130" s="301">
        <v>3778917</v>
      </c>
      <c r="BD130" s="301" t="s">
        <v>532</v>
      </c>
      <c r="BE130" s="301" t="s">
        <v>533</v>
      </c>
      <c r="BF130" s="301" t="s">
        <v>534</v>
      </c>
      <c r="BG130" s="301" t="s">
        <v>534</v>
      </c>
      <c r="BH130" s="301" t="s">
        <v>534</v>
      </c>
      <c r="BI130" s="301" t="s">
        <v>535</v>
      </c>
      <c r="BJ130" s="301" t="s">
        <v>545</v>
      </c>
      <c r="BK130" s="301">
        <v>934892000</v>
      </c>
      <c r="BL130" s="301" t="s">
        <v>545</v>
      </c>
      <c r="BM130" s="301" t="s">
        <v>545</v>
      </c>
      <c r="BN130" s="301">
        <v>0</v>
      </c>
      <c r="BO130" s="301" t="s">
        <v>326</v>
      </c>
      <c r="BP130" s="301" t="s">
        <v>545</v>
      </c>
      <c r="BQ130" s="301" t="s">
        <v>545</v>
      </c>
      <c r="BR130" s="301" t="s">
        <v>545</v>
      </c>
      <c r="BS130" s="301" t="s">
        <v>545</v>
      </c>
      <c r="BT130" s="301" t="s">
        <v>545</v>
      </c>
      <c r="BU130" s="301" t="s">
        <v>545</v>
      </c>
      <c r="BV130" s="301" t="s">
        <v>545</v>
      </c>
      <c r="BW130" s="301" t="s">
        <v>545</v>
      </c>
      <c r="BX130" s="301" t="s">
        <v>1052</v>
      </c>
      <c r="BY130" s="301" t="s">
        <v>545</v>
      </c>
      <c r="BZ130" s="301" t="s">
        <v>545</v>
      </c>
      <c r="CA130" s="301" t="s">
        <v>545</v>
      </c>
      <c r="CB130" s="301" t="s">
        <v>1013</v>
      </c>
      <c r="CC130" s="301" t="s">
        <v>545</v>
      </c>
      <c r="CD130" s="301" t="s">
        <v>545</v>
      </c>
      <c r="CE130" s="301" t="s">
        <v>545</v>
      </c>
      <c r="CF130" s="301" t="s">
        <v>544</v>
      </c>
      <c r="CG130" s="301" t="s">
        <v>545</v>
      </c>
      <c r="CH130" s="301" t="s">
        <v>545</v>
      </c>
      <c r="CI130" s="301" t="s">
        <v>545</v>
      </c>
      <c r="CJ130" s="301" t="s">
        <v>545</v>
      </c>
      <c r="CK130" s="301" t="s">
        <v>545</v>
      </c>
      <c r="CL130" s="301" t="s">
        <v>538</v>
      </c>
      <c r="CM130" s="301">
        <v>0</v>
      </c>
      <c r="CN130" s="303">
        <v>0</v>
      </c>
      <c r="CO130" s="301" t="s">
        <v>538</v>
      </c>
      <c r="CP130" s="301">
        <v>0</v>
      </c>
      <c r="CQ130" s="301">
        <v>0</v>
      </c>
      <c r="CR130" s="301" t="s">
        <v>545</v>
      </c>
      <c r="CS130" s="301">
        <v>0</v>
      </c>
      <c r="CT130" s="303">
        <v>0</v>
      </c>
      <c r="CU130" s="301" t="s">
        <v>545</v>
      </c>
      <c r="CV130" s="301" t="s">
        <v>545</v>
      </c>
      <c r="CW130" s="303">
        <v>0</v>
      </c>
      <c r="CX130" s="301" t="s">
        <v>545</v>
      </c>
      <c r="CY130" s="301">
        <v>2795</v>
      </c>
      <c r="CZ130" s="301">
        <v>0</v>
      </c>
      <c r="DA130" s="301" t="s">
        <v>1053</v>
      </c>
      <c r="DB130" s="303">
        <f>+Tabla2[[#This Row],[VALOR TOTAL ESTIMADO VIGENCIA ACTUAL]]-Tabla2[[#This Row],[Valor CDP BD]]</f>
        <v>1323000</v>
      </c>
      <c r="DC130" s="303">
        <f>+Tabla2[[#This Row],[Valor CDP BD]]-Tabla2[[#This Row],[Valor RP BD]]</f>
        <v>0</v>
      </c>
    </row>
    <row r="131" spans="1:107" ht="16.149999999999999" customHeight="1" x14ac:dyDescent="0.25">
      <c r="A131" s="301" t="s">
        <v>1217</v>
      </c>
      <c r="B131" s="301" t="s">
        <v>1218</v>
      </c>
      <c r="C131" s="301">
        <v>7710</v>
      </c>
      <c r="D131" s="301" t="s">
        <v>1217</v>
      </c>
      <c r="E131" s="301">
        <v>1302022</v>
      </c>
      <c r="F131" s="301">
        <v>7710</v>
      </c>
      <c r="G131" s="301" t="s">
        <v>545</v>
      </c>
      <c r="H131" s="301">
        <v>2796</v>
      </c>
      <c r="I131" s="301" t="s">
        <v>1219</v>
      </c>
      <c r="J131" s="301" t="s">
        <v>512</v>
      </c>
      <c r="K131" s="301" t="s">
        <v>513</v>
      </c>
      <c r="L131" s="301" t="s">
        <v>514</v>
      </c>
      <c r="M131" s="301" t="s">
        <v>1112</v>
      </c>
      <c r="N131" s="301" t="s">
        <v>516</v>
      </c>
      <c r="O131" s="301" t="s">
        <v>1113</v>
      </c>
      <c r="P131" s="301" t="s">
        <v>325</v>
      </c>
      <c r="Q131" s="301" t="s">
        <v>326</v>
      </c>
      <c r="R131" s="301" t="s">
        <v>1074</v>
      </c>
      <c r="S131" s="301" t="s">
        <v>1075</v>
      </c>
      <c r="T131" s="301" t="s">
        <v>520</v>
      </c>
      <c r="U131" s="301">
        <v>0</v>
      </c>
      <c r="V131" s="301" t="s">
        <v>1076</v>
      </c>
      <c r="W131" s="301" t="s">
        <v>1077</v>
      </c>
      <c r="X131" s="301" t="s">
        <v>1078</v>
      </c>
      <c r="Y131" s="301">
        <v>0</v>
      </c>
      <c r="Z131" s="301" t="s">
        <v>534</v>
      </c>
      <c r="AA131" s="301" t="s">
        <v>1079</v>
      </c>
      <c r="AB131" s="302">
        <v>4</v>
      </c>
      <c r="AC131" s="302">
        <v>4</v>
      </c>
      <c r="AD131" s="302">
        <v>8</v>
      </c>
      <c r="AE131" s="301">
        <v>1</v>
      </c>
      <c r="AF131" s="301">
        <v>12</v>
      </c>
      <c r="AG131" s="303">
        <v>8862000</v>
      </c>
      <c r="AH131" s="301">
        <v>0</v>
      </c>
      <c r="AI131" s="301">
        <v>0</v>
      </c>
      <c r="AJ131" s="301">
        <v>0</v>
      </c>
      <c r="AK131" s="301" t="s">
        <v>1117</v>
      </c>
      <c r="AL131" s="301" t="s">
        <v>1118</v>
      </c>
      <c r="AM131" s="301">
        <v>0</v>
      </c>
      <c r="AN131" s="301">
        <v>0</v>
      </c>
      <c r="AO131" s="301" t="s">
        <v>257</v>
      </c>
      <c r="AP131" s="301" t="s">
        <v>545</v>
      </c>
      <c r="AQ131" s="301" t="s">
        <v>545</v>
      </c>
      <c r="AR131" s="301" t="s">
        <v>545</v>
      </c>
      <c r="AS131" s="301" t="s">
        <v>545</v>
      </c>
      <c r="AT131" s="301">
        <v>0</v>
      </c>
      <c r="AU131" s="301" t="s">
        <v>545</v>
      </c>
      <c r="AV131" s="301" t="s">
        <v>545</v>
      </c>
      <c r="AW131" s="301">
        <v>0</v>
      </c>
      <c r="AX131" s="301">
        <v>0</v>
      </c>
      <c r="AY131" s="301">
        <v>0</v>
      </c>
      <c r="AZ131" s="301" t="s">
        <v>529</v>
      </c>
      <c r="BA131" s="301" t="s">
        <v>530</v>
      </c>
      <c r="BB131" s="301" t="s">
        <v>531</v>
      </c>
      <c r="BC131" s="301">
        <v>3778917</v>
      </c>
      <c r="BD131" s="301" t="s">
        <v>532</v>
      </c>
      <c r="BE131" s="301" t="s">
        <v>533</v>
      </c>
      <c r="BF131" s="301" t="s">
        <v>534</v>
      </c>
      <c r="BG131" s="301" t="s">
        <v>524</v>
      </c>
      <c r="BH131" s="301" t="s">
        <v>534</v>
      </c>
      <c r="BI131" s="301" t="s">
        <v>535</v>
      </c>
      <c r="BJ131" s="301" t="s">
        <v>1080</v>
      </c>
      <c r="BK131" s="301">
        <v>934892000</v>
      </c>
      <c r="BL131" s="301" t="s">
        <v>545</v>
      </c>
      <c r="BM131" s="301" t="s">
        <v>545</v>
      </c>
      <c r="BN131" s="301">
        <v>0</v>
      </c>
      <c r="BO131" s="301" t="s">
        <v>326</v>
      </c>
      <c r="BP131" s="301" t="s">
        <v>545</v>
      </c>
      <c r="BQ131" s="301" t="s">
        <v>545</v>
      </c>
      <c r="BR131" s="301" t="s">
        <v>545</v>
      </c>
      <c r="BS131" s="301" t="s">
        <v>545</v>
      </c>
      <c r="BT131" s="301" t="s">
        <v>545</v>
      </c>
      <c r="BU131" s="301" t="s">
        <v>545</v>
      </c>
      <c r="BV131" s="301" t="s">
        <v>545</v>
      </c>
      <c r="BW131" s="301" t="s">
        <v>545</v>
      </c>
      <c r="BX131" s="301" t="s">
        <v>1081</v>
      </c>
      <c r="BY131" s="301" t="s">
        <v>545</v>
      </c>
      <c r="BZ131" s="301" t="s">
        <v>545</v>
      </c>
      <c r="CA131" s="301" t="s">
        <v>545</v>
      </c>
      <c r="CB131" s="301" t="s">
        <v>1074</v>
      </c>
      <c r="CC131" s="301" t="s">
        <v>545</v>
      </c>
      <c r="CD131" s="301" t="s">
        <v>545</v>
      </c>
      <c r="CE131" s="301" t="s">
        <v>545</v>
      </c>
      <c r="CF131" s="301" t="s">
        <v>544</v>
      </c>
      <c r="CG131" s="301" t="s">
        <v>545</v>
      </c>
      <c r="CH131" s="301" t="s">
        <v>545</v>
      </c>
      <c r="CI131" s="301" t="s">
        <v>545</v>
      </c>
      <c r="CJ131" s="301" t="s">
        <v>545</v>
      </c>
      <c r="CK131" s="301" t="s">
        <v>545</v>
      </c>
      <c r="CL131" s="301" t="s">
        <v>538</v>
      </c>
      <c r="CM131" s="301">
        <v>0</v>
      </c>
      <c r="CN131" s="303">
        <v>0</v>
      </c>
      <c r="CO131" s="301" t="s">
        <v>538</v>
      </c>
      <c r="CP131" s="301">
        <v>0</v>
      </c>
      <c r="CQ131" s="301">
        <v>0</v>
      </c>
      <c r="CR131" s="301" t="s">
        <v>545</v>
      </c>
      <c r="CS131" s="301">
        <v>0</v>
      </c>
      <c r="CT131" s="303">
        <v>0</v>
      </c>
      <c r="CU131" s="301" t="s">
        <v>545</v>
      </c>
      <c r="CV131" s="301" t="s">
        <v>545</v>
      </c>
      <c r="CW131" s="303">
        <v>0</v>
      </c>
      <c r="CX131" s="301" t="s">
        <v>545</v>
      </c>
      <c r="CY131" s="301">
        <v>2796</v>
      </c>
      <c r="CZ131" s="301">
        <v>0</v>
      </c>
      <c r="DA131" s="301" t="s">
        <v>841</v>
      </c>
      <c r="DB131" s="303">
        <f>+Tabla2[[#This Row],[VALOR TOTAL ESTIMADO VIGENCIA ACTUAL]]-Tabla2[[#This Row],[Valor CDP BD]]</f>
        <v>8862000</v>
      </c>
      <c r="DC131" s="303">
        <f>+Tabla2[[#This Row],[Valor CDP BD]]-Tabla2[[#This Row],[Valor RP BD]]</f>
        <v>0</v>
      </c>
    </row>
    <row r="132" spans="1:107" ht="16.149999999999999" hidden="1" customHeight="1" x14ac:dyDescent="0.25">
      <c r="A132" s="301" t="s">
        <v>1220</v>
      </c>
      <c r="B132" s="301" t="s">
        <v>1221</v>
      </c>
      <c r="C132" s="301">
        <v>7710</v>
      </c>
      <c r="D132" s="301" t="s">
        <v>1220</v>
      </c>
      <c r="E132" s="301">
        <v>1312022</v>
      </c>
      <c r="F132" s="301">
        <v>7710</v>
      </c>
      <c r="G132" s="301">
        <v>17661</v>
      </c>
      <c r="H132" s="301">
        <v>2794</v>
      </c>
      <c r="I132" s="301" t="s">
        <v>1222</v>
      </c>
      <c r="J132" s="301" t="s">
        <v>512</v>
      </c>
      <c r="K132" s="301" t="s">
        <v>513</v>
      </c>
      <c r="L132" s="301" t="s">
        <v>514</v>
      </c>
      <c r="M132" s="301" t="s">
        <v>1112</v>
      </c>
      <c r="N132" s="301" t="s">
        <v>516</v>
      </c>
      <c r="O132" s="301" t="s">
        <v>1113</v>
      </c>
      <c r="P132" s="301" t="s">
        <v>325</v>
      </c>
      <c r="Q132" s="301" t="s">
        <v>326</v>
      </c>
      <c r="R132" s="301" t="s">
        <v>1093</v>
      </c>
      <c r="S132" s="301" t="s">
        <v>1094</v>
      </c>
      <c r="T132" s="301" t="s">
        <v>520</v>
      </c>
      <c r="U132" s="301">
        <v>0</v>
      </c>
      <c r="V132" s="301" t="s">
        <v>1095</v>
      </c>
      <c r="W132" s="301" t="s">
        <v>1096</v>
      </c>
      <c r="X132" s="301" t="s">
        <v>1097</v>
      </c>
      <c r="Y132" s="301">
        <v>0</v>
      </c>
      <c r="Z132" s="301" t="s">
        <v>534</v>
      </c>
      <c r="AA132" s="301" t="s">
        <v>1098</v>
      </c>
      <c r="AB132" s="302">
        <v>1</v>
      </c>
      <c r="AC132" s="302">
        <v>1</v>
      </c>
      <c r="AD132" s="302">
        <v>11</v>
      </c>
      <c r="AE132" s="301">
        <v>1</v>
      </c>
      <c r="AF132" s="301">
        <v>12</v>
      </c>
      <c r="AG132" s="303">
        <v>215000000</v>
      </c>
      <c r="AH132" s="301">
        <v>1</v>
      </c>
      <c r="AI132" s="301">
        <v>215000000</v>
      </c>
      <c r="AJ132" s="301">
        <v>3</v>
      </c>
      <c r="AK132" s="301" t="s">
        <v>1117</v>
      </c>
      <c r="AL132" s="301" t="s">
        <v>1118</v>
      </c>
      <c r="AM132" s="301">
        <v>0</v>
      </c>
      <c r="AN132" s="301">
        <v>0</v>
      </c>
      <c r="AO132" s="301" t="s">
        <v>257</v>
      </c>
      <c r="AP132" s="301" t="s">
        <v>545</v>
      </c>
      <c r="AQ132" s="301" t="s">
        <v>545</v>
      </c>
      <c r="AR132" s="301">
        <v>0</v>
      </c>
      <c r="AS132" s="301" t="s">
        <v>545</v>
      </c>
      <c r="AT132" s="301">
        <v>0</v>
      </c>
      <c r="AU132" s="301" t="s">
        <v>545</v>
      </c>
      <c r="AV132" s="301" t="s">
        <v>1099</v>
      </c>
      <c r="AW132" s="301">
        <v>0</v>
      </c>
      <c r="AX132" s="301">
        <v>0</v>
      </c>
      <c r="AY132" s="301">
        <v>0</v>
      </c>
      <c r="AZ132" s="301" t="s">
        <v>529</v>
      </c>
      <c r="BA132" s="301" t="s">
        <v>530</v>
      </c>
      <c r="BB132" s="301" t="s">
        <v>531</v>
      </c>
      <c r="BC132" s="301">
        <v>3778917</v>
      </c>
      <c r="BD132" s="301" t="s">
        <v>532</v>
      </c>
      <c r="BE132" s="301" t="s">
        <v>533</v>
      </c>
      <c r="BF132" s="301" t="s">
        <v>534</v>
      </c>
      <c r="BG132" s="301" t="s">
        <v>524</v>
      </c>
      <c r="BH132" s="301" t="s">
        <v>534</v>
      </c>
      <c r="BI132" s="301" t="s">
        <v>535</v>
      </c>
      <c r="BJ132" s="301" t="s">
        <v>1100</v>
      </c>
      <c r="BK132" s="301">
        <v>934892000</v>
      </c>
      <c r="BL132" s="301" t="s">
        <v>1099</v>
      </c>
      <c r="BM132" s="301">
        <v>17661</v>
      </c>
      <c r="BN132" s="301">
        <v>0</v>
      </c>
      <c r="BO132" s="301" t="s">
        <v>326</v>
      </c>
      <c r="BP132" s="301" t="s">
        <v>326</v>
      </c>
      <c r="BQ132" s="301" t="s">
        <v>538</v>
      </c>
      <c r="BR132" s="301" t="s">
        <v>545</v>
      </c>
      <c r="BS132" s="301" t="s">
        <v>1101</v>
      </c>
      <c r="BT132" s="301" t="s">
        <v>1102</v>
      </c>
      <c r="BU132" s="301" t="s">
        <v>69</v>
      </c>
      <c r="BV132" s="301" t="s">
        <v>1103</v>
      </c>
      <c r="BW132" s="301" t="s">
        <v>610</v>
      </c>
      <c r="BX132" s="301" t="s">
        <v>1104</v>
      </c>
      <c r="BY132" s="306" t="s">
        <v>1105</v>
      </c>
      <c r="BZ132" s="301" t="s">
        <v>1106</v>
      </c>
      <c r="CA132" s="301" t="s">
        <v>610</v>
      </c>
      <c r="CB132" s="301" t="s">
        <v>1093</v>
      </c>
      <c r="CC132" s="301" t="s">
        <v>1093</v>
      </c>
      <c r="CD132" s="301" t="s">
        <v>1093</v>
      </c>
      <c r="CE132" s="301" t="s">
        <v>543</v>
      </c>
      <c r="CF132" s="301" t="s">
        <v>544</v>
      </c>
      <c r="CG132" s="301" t="s">
        <v>544</v>
      </c>
      <c r="CH132" s="301" t="s">
        <v>544</v>
      </c>
      <c r="CI132" s="301" t="s">
        <v>543</v>
      </c>
      <c r="CJ132" s="301">
        <v>9</v>
      </c>
      <c r="CK132" s="301">
        <v>9</v>
      </c>
      <c r="CL132" s="301" t="s">
        <v>538</v>
      </c>
      <c r="CM132" s="301">
        <v>215000000</v>
      </c>
      <c r="CN132" s="303">
        <v>214999999.99999997</v>
      </c>
      <c r="CO132" s="301" t="s">
        <v>538</v>
      </c>
      <c r="CP132" s="301">
        <v>0</v>
      </c>
      <c r="CQ132" s="301">
        <v>10</v>
      </c>
      <c r="CR132" s="301" t="s">
        <v>1107</v>
      </c>
      <c r="CS132" s="301">
        <v>0</v>
      </c>
      <c r="CT132" s="303">
        <v>214999999.99999997</v>
      </c>
      <c r="CU132" s="301" t="s">
        <v>545</v>
      </c>
      <c r="CV132" s="301" t="s">
        <v>1107</v>
      </c>
      <c r="CW132" s="303">
        <v>40766523.690476187</v>
      </c>
      <c r="CX132" s="301" t="s">
        <v>1108</v>
      </c>
      <c r="CY132" s="301">
        <v>2794</v>
      </c>
      <c r="CZ132" s="301">
        <v>2794</v>
      </c>
      <c r="DA132" s="301" t="s">
        <v>547</v>
      </c>
      <c r="DB132" s="303">
        <f>+Tabla2[[#This Row],[VALOR TOTAL ESTIMADO VIGENCIA ACTUAL]]-Tabla2[[#This Row],[Valor CDP BD]]</f>
        <v>0</v>
      </c>
      <c r="DC132" s="303">
        <f>+Tabla2[[#This Row],[Valor CDP BD]]-Tabla2[[#This Row],[Valor RP BD]]</f>
        <v>0</v>
      </c>
    </row>
    <row r="133" spans="1:107" ht="16.149999999999999" hidden="1" customHeight="1" x14ac:dyDescent="0.25">
      <c r="A133" s="301" t="s">
        <v>1223</v>
      </c>
      <c r="B133" s="301" t="s">
        <v>1224</v>
      </c>
      <c r="C133" s="301">
        <v>7710</v>
      </c>
      <c r="D133" s="301" t="s">
        <v>1223</v>
      </c>
      <c r="E133" s="301">
        <v>1322022</v>
      </c>
      <c r="F133" s="301">
        <v>7710</v>
      </c>
      <c r="G133" s="301">
        <v>16749</v>
      </c>
      <c r="H133" s="301">
        <v>2778</v>
      </c>
      <c r="I133" s="301" t="s">
        <v>1225</v>
      </c>
      <c r="J133" s="301" t="s">
        <v>512</v>
      </c>
      <c r="K133" s="301" t="s">
        <v>513</v>
      </c>
      <c r="L133" s="301" t="s">
        <v>514</v>
      </c>
      <c r="M133" s="301" t="s">
        <v>1112</v>
      </c>
      <c r="N133" s="301" t="s">
        <v>516</v>
      </c>
      <c r="O133" s="301" t="s">
        <v>1113</v>
      </c>
      <c r="P133" s="301" t="s">
        <v>325</v>
      </c>
      <c r="Q133" s="301" t="s">
        <v>262</v>
      </c>
      <c r="R133" s="301" t="s">
        <v>1013</v>
      </c>
      <c r="S133" s="301" t="s">
        <v>1014</v>
      </c>
      <c r="T133" s="301" t="s">
        <v>520</v>
      </c>
      <c r="U133" s="301">
        <v>0</v>
      </c>
      <c r="V133" s="301" t="s">
        <v>1226</v>
      </c>
      <c r="W133" s="301" t="s">
        <v>522</v>
      </c>
      <c r="X133" s="301" t="s">
        <v>523</v>
      </c>
      <c r="Y133" s="301">
        <v>0</v>
      </c>
      <c r="Z133" s="301" t="s">
        <v>524</v>
      </c>
      <c r="AA133" s="301" t="s">
        <v>525</v>
      </c>
      <c r="AB133" s="302">
        <v>1</v>
      </c>
      <c r="AC133" s="302">
        <v>1</v>
      </c>
      <c r="AD133" s="302">
        <v>9</v>
      </c>
      <c r="AE133" s="301">
        <v>1</v>
      </c>
      <c r="AF133" s="301">
        <v>10</v>
      </c>
      <c r="AG133" s="303">
        <v>24966000</v>
      </c>
      <c r="AH133" s="301">
        <v>0</v>
      </c>
      <c r="AI133" s="301">
        <v>0</v>
      </c>
      <c r="AJ133" s="301">
        <v>0</v>
      </c>
      <c r="AK133" s="301" t="s">
        <v>1117</v>
      </c>
      <c r="AL133" s="301" t="s">
        <v>1118</v>
      </c>
      <c r="AM133" s="301">
        <v>0</v>
      </c>
      <c r="AN133" s="301">
        <v>0</v>
      </c>
      <c r="AO133" s="301" t="s">
        <v>257</v>
      </c>
      <c r="AP133" s="301" t="s">
        <v>1227</v>
      </c>
      <c r="AQ133" s="301">
        <v>20220038</v>
      </c>
      <c r="AR133" s="301">
        <v>61</v>
      </c>
      <c r="AS133" s="301">
        <v>44565</v>
      </c>
      <c r="AT133" s="301">
        <v>24966000</v>
      </c>
      <c r="AU133" s="301">
        <v>51</v>
      </c>
      <c r="AV133" s="301">
        <v>44568</v>
      </c>
      <c r="AW133" s="301">
        <v>24966000</v>
      </c>
      <c r="AX133" s="301">
        <v>0</v>
      </c>
      <c r="AY133" s="301">
        <v>2774000</v>
      </c>
      <c r="AZ133" s="301" t="s">
        <v>529</v>
      </c>
      <c r="BA133" s="301" t="s">
        <v>530</v>
      </c>
      <c r="BB133" s="301" t="s">
        <v>531</v>
      </c>
      <c r="BC133" s="301">
        <v>3778917</v>
      </c>
      <c r="BD133" s="301" t="s">
        <v>532</v>
      </c>
      <c r="BE133" s="301" t="s">
        <v>533</v>
      </c>
      <c r="BF133" s="301" t="s">
        <v>534</v>
      </c>
      <c r="BG133" s="301" t="s">
        <v>534</v>
      </c>
      <c r="BH133" s="301" t="s">
        <v>534</v>
      </c>
      <c r="BI133" s="301" t="s">
        <v>535</v>
      </c>
      <c r="BJ133" s="301" t="s">
        <v>536</v>
      </c>
      <c r="BK133" s="301">
        <v>376030000</v>
      </c>
      <c r="BL133" s="301" t="s">
        <v>537</v>
      </c>
      <c r="BM133" s="301">
        <v>16749</v>
      </c>
      <c r="BN133" s="301">
        <v>0</v>
      </c>
      <c r="BO133" s="301" t="s">
        <v>1228</v>
      </c>
      <c r="BP133" s="301" t="s">
        <v>1228</v>
      </c>
      <c r="BQ133" s="301" t="s">
        <v>538</v>
      </c>
      <c r="BR133" s="301">
        <v>20220038</v>
      </c>
      <c r="BS133" s="301" t="s">
        <v>1229</v>
      </c>
      <c r="BT133" s="301" t="s">
        <v>538</v>
      </c>
      <c r="BU133" s="301" t="s">
        <v>1230</v>
      </c>
      <c r="BV133" s="301" t="s">
        <v>1230</v>
      </c>
      <c r="BW133" s="301" t="s">
        <v>538</v>
      </c>
      <c r="BX133" s="301" t="s">
        <v>1231</v>
      </c>
      <c r="BY133" s="301" t="s">
        <v>1231</v>
      </c>
      <c r="BZ133" s="301" t="s">
        <v>1232</v>
      </c>
      <c r="CA133" s="301" t="s">
        <v>542</v>
      </c>
      <c r="CB133" s="301" t="s">
        <v>1013</v>
      </c>
      <c r="CC133" s="301" t="s">
        <v>1013</v>
      </c>
      <c r="CD133" s="301" t="s">
        <v>1013</v>
      </c>
      <c r="CE133" s="301" t="s">
        <v>543</v>
      </c>
      <c r="CF133" s="301" t="s">
        <v>544</v>
      </c>
      <c r="CG133" s="301" t="s">
        <v>544</v>
      </c>
      <c r="CH133" s="301" t="s">
        <v>544</v>
      </c>
      <c r="CI133" s="301" t="s">
        <v>543</v>
      </c>
      <c r="CJ133" s="301">
        <v>61</v>
      </c>
      <c r="CK133" s="301">
        <v>61</v>
      </c>
      <c r="CL133" s="301" t="s">
        <v>538</v>
      </c>
      <c r="CM133" s="301">
        <v>24966000</v>
      </c>
      <c r="CN133" s="303">
        <v>24966000</v>
      </c>
      <c r="CO133" s="301" t="s">
        <v>538</v>
      </c>
      <c r="CP133" s="301">
        <v>51</v>
      </c>
      <c r="CQ133" s="301">
        <v>51</v>
      </c>
      <c r="CR133" s="301" t="s">
        <v>538</v>
      </c>
      <c r="CS133" s="301">
        <v>24966000</v>
      </c>
      <c r="CT133" s="303">
        <v>24966000</v>
      </c>
      <c r="CU133" s="301" t="s">
        <v>545</v>
      </c>
      <c r="CV133" s="301" t="s">
        <v>538</v>
      </c>
      <c r="CW133" s="303">
        <v>4345933</v>
      </c>
      <c r="CX133" s="301" t="s">
        <v>546</v>
      </c>
      <c r="CY133" s="301">
        <v>2778</v>
      </c>
      <c r="CZ133" s="301">
        <v>2778</v>
      </c>
      <c r="DA133" s="301" t="s">
        <v>547</v>
      </c>
      <c r="DB133" s="303">
        <f>+Tabla2[[#This Row],[VALOR TOTAL ESTIMADO VIGENCIA ACTUAL]]-Tabla2[[#This Row],[Valor CDP BD]]</f>
        <v>0</v>
      </c>
      <c r="DC133" s="303">
        <f>+Tabla2[[#This Row],[Valor CDP BD]]-Tabla2[[#This Row],[Valor RP BD]]</f>
        <v>0</v>
      </c>
    </row>
    <row r="134" spans="1:107" ht="16.149999999999999" hidden="1" customHeight="1" x14ac:dyDescent="0.25">
      <c r="A134" s="301" t="s">
        <v>1233</v>
      </c>
      <c r="B134" s="301" t="s">
        <v>1234</v>
      </c>
      <c r="C134" s="301">
        <v>7710</v>
      </c>
      <c r="D134" s="301" t="s">
        <v>1233</v>
      </c>
      <c r="E134" s="301">
        <v>1332022</v>
      </c>
      <c r="F134" s="301">
        <v>7710</v>
      </c>
      <c r="G134" s="301">
        <v>16756</v>
      </c>
      <c r="H134" s="301">
        <v>2777</v>
      </c>
      <c r="I134" s="301" t="s">
        <v>1235</v>
      </c>
      <c r="J134" s="301" t="s">
        <v>512</v>
      </c>
      <c r="K134" s="301" t="s">
        <v>513</v>
      </c>
      <c r="L134" s="301" t="s">
        <v>514</v>
      </c>
      <c r="M134" s="301" t="s">
        <v>1112</v>
      </c>
      <c r="N134" s="301" t="s">
        <v>516</v>
      </c>
      <c r="O134" s="301" t="s">
        <v>1113</v>
      </c>
      <c r="P134" s="301" t="s">
        <v>325</v>
      </c>
      <c r="Q134" s="301" t="s">
        <v>262</v>
      </c>
      <c r="R134" s="301" t="s">
        <v>1114</v>
      </c>
      <c r="S134" s="301" t="s">
        <v>1115</v>
      </c>
      <c r="T134" s="301" t="s">
        <v>520</v>
      </c>
      <c r="U134" s="301">
        <v>0</v>
      </c>
      <c r="V134" s="301" t="s">
        <v>1236</v>
      </c>
      <c r="W134" s="301" t="s">
        <v>522</v>
      </c>
      <c r="X134" s="301" t="s">
        <v>523</v>
      </c>
      <c r="Y134" s="301">
        <v>0</v>
      </c>
      <c r="Z134" s="301" t="s">
        <v>524</v>
      </c>
      <c r="AA134" s="301" t="s">
        <v>525</v>
      </c>
      <c r="AB134" s="302">
        <v>1</v>
      </c>
      <c r="AC134" s="302">
        <v>1</v>
      </c>
      <c r="AD134" s="302">
        <v>10</v>
      </c>
      <c r="AE134" s="301">
        <v>1</v>
      </c>
      <c r="AF134" s="301">
        <v>11</v>
      </c>
      <c r="AG134" s="303">
        <v>67450000</v>
      </c>
      <c r="AH134" s="301">
        <v>0</v>
      </c>
      <c r="AI134" s="301">
        <v>0</v>
      </c>
      <c r="AJ134" s="301">
        <v>0</v>
      </c>
      <c r="AK134" s="301" t="s">
        <v>1117</v>
      </c>
      <c r="AL134" s="301" t="s">
        <v>1118</v>
      </c>
      <c r="AM134" s="301">
        <v>0</v>
      </c>
      <c r="AN134" s="301">
        <v>0</v>
      </c>
      <c r="AO134" s="301" t="s">
        <v>257</v>
      </c>
      <c r="AP134" s="301" t="s">
        <v>1237</v>
      </c>
      <c r="AQ134" s="301">
        <v>20220025</v>
      </c>
      <c r="AR134" s="301">
        <v>74</v>
      </c>
      <c r="AS134" s="301">
        <v>44565</v>
      </c>
      <c r="AT134" s="301">
        <v>67450000</v>
      </c>
      <c r="AU134" s="301">
        <v>38</v>
      </c>
      <c r="AV134" s="301">
        <v>44568</v>
      </c>
      <c r="AW134" s="301">
        <v>67450000</v>
      </c>
      <c r="AX134" s="301">
        <v>0</v>
      </c>
      <c r="AY134" s="301">
        <v>6745000</v>
      </c>
      <c r="AZ134" s="301" t="s">
        <v>529</v>
      </c>
      <c r="BA134" s="301" t="s">
        <v>530</v>
      </c>
      <c r="BB134" s="301" t="s">
        <v>531</v>
      </c>
      <c r="BC134" s="301">
        <v>3778917</v>
      </c>
      <c r="BD134" s="301" t="s">
        <v>532</v>
      </c>
      <c r="BE134" s="301" t="s">
        <v>533</v>
      </c>
      <c r="BF134" s="301" t="s">
        <v>534</v>
      </c>
      <c r="BG134" s="301" t="s">
        <v>534</v>
      </c>
      <c r="BH134" s="301" t="s">
        <v>534</v>
      </c>
      <c r="BI134" s="301" t="s">
        <v>535</v>
      </c>
      <c r="BJ134" s="301" t="s">
        <v>536</v>
      </c>
      <c r="BK134" s="301">
        <v>376030000</v>
      </c>
      <c r="BL134" s="301" t="s">
        <v>537</v>
      </c>
      <c r="BM134" s="301">
        <v>16756</v>
      </c>
      <c r="BN134" s="301">
        <v>0</v>
      </c>
      <c r="BO134" s="301" t="s">
        <v>1228</v>
      </c>
      <c r="BP134" s="301" t="s">
        <v>1228</v>
      </c>
      <c r="BQ134" s="301" t="s">
        <v>538</v>
      </c>
      <c r="BR134" s="301">
        <v>20220025</v>
      </c>
      <c r="BS134" s="301" t="s">
        <v>1238</v>
      </c>
      <c r="BT134" s="301" t="s">
        <v>538</v>
      </c>
      <c r="BU134" s="301" t="s">
        <v>1239</v>
      </c>
      <c r="BV134" s="301" t="s">
        <v>1239</v>
      </c>
      <c r="BW134" s="301" t="s">
        <v>538</v>
      </c>
      <c r="BX134" s="301" t="s">
        <v>1240</v>
      </c>
      <c r="BY134" s="301" t="s">
        <v>1240</v>
      </c>
      <c r="BZ134" s="301" t="s">
        <v>1241</v>
      </c>
      <c r="CA134" s="301" t="s">
        <v>542</v>
      </c>
      <c r="CB134" s="301" t="s">
        <v>1114</v>
      </c>
      <c r="CC134" s="301" t="s">
        <v>1114</v>
      </c>
      <c r="CD134" s="301" t="s">
        <v>1114</v>
      </c>
      <c r="CE134" s="301" t="s">
        <v>543</v>
      </c>
      <c r="CF134" s="301" t="s">
        <v>544</v>
      </c>
      <c r="CG134" s="301" t="s">
        <v>544</v>
      </c>
      <c r="CH134" s="301" t="s">
        <v>544</v>
      </c>
      <c r="CI134" s="301" t="s">
        <v>543</v>
      </c>
      <c r="CJ134" s="301">
        <v>74</v>
      </c>
      <c r="CK134" s="301">
        <v>74</v>
      </c>
      <c r="CL134" s="301" t="s">
        <v>538</v>
      </c>
      <c r="CM134" s="301">
        <v>67450000</v>
      </c>
      <c r="CN134" s="303">
        <v>67450000</v>
      </c>
      <c r="CO134" s="301" t="s">
        <v>538</v>
      </c>
      <c r="CP134" s="301">
        <v>38</v>
      </c>
      <c r="CQ134" s="301">
        <v>38</v>
      </c>
      <c r="CR134" s="301" t="s">
        <v>538</v>
      </c>
      <c r="CS134" s="301">
        <v>67450000</v>
      </c>
      <c r="CT134" s="303">
        <v>67450000</v>
      </c>
      <c r="CU134" s="301" t="s">
        <v>545</v>
      </c>
      <c r="CV134" s="301" t="s">
        <v>538</v>
      </c>
      <c r="CW134" s="303">
        <v>10567167</v>
      </c>
      <c r="CX134" s="301" t="s">
        <v>546</v>
      </c>
      <c r="CY134" s="301">
        <v>2777</v>
      </c>
      <c r="CZ134" s="301">
        <v>2777</v>
      </c>
      <c r="DA134" s="301" t="s">
        <v>547</v>
      </c>
      <c r="DB134" s="303">
        <f>+Tabla2[[#This Row],[VALOR TOTAL ESTIMADO VIGENCIA ACTUAL]]-Tabla2[[#This Row],[Valor CDP BD]]</f>
        <v>0</v>
      </c>
      <c r="DC134" s="303">
        <f>+Tabla2[[#This Row],[Valor CDP BD]]-Tabla2[[#This Row],[Valor RP BD]]</f>
        <v>0</v>
      </c>
    </row>
    <row r="135" spans="1:107" ht="16.149999999999999" hidden="1" customHeight="1" x14ac:dyDescent="0.25">
      <c r="A135" s="301" t="s">
        <v>1242</v>
      </c>
      <c r="B135" s="301" t="s">
        <v>1243</v>
      </c>
      <c r="C135" s="301">
        <v>7710</v>
      </c>
      <c r="D135" s="301" t="s">
        <v>1242</v>
      </c>
      <c r="E135" s="301">
        <v>1342022</v>
      </c>
      <c r="F135" s="301">
        <v>7710</v>
      </c>
      <c r="G135" s="301">
        <v>16759</v>
      </c>
      <c r="H135" s="301">
        <v>2779</v>
      </c>
      <c r="I135" s="301" t="s">
        <v>1244</v>
      </c>
      <c r="J135" s="301" t="s">
        <v>512</v>
      </c>
      <c r="K135" s="301" t="s">
        <v>513</v>
      </c>
      <c r="L135" s="301" t="s">
        <v>514</v>
      </c>
      <c r="M135" s="301" t="s">
        <v>1112</v>
      </c>
      <c r="N135" s="301" t="s">
        <v>516</v>
      </c>
      <c r="O135" s="301" t="s">
        <v>1113</v>
      </c>
      <c r="P135" s="301" t="s">
        <v>325</v>
      </c>
      <c r="Q135" s="301" t="s">
        <v>262</v>
      </c>
      <c r="R135" s="301" t="s">
        <v>1003</v>
      </c>
      <c r="S135" s="301" t="s">
        <v>1004</v>
      </c>
      <c r="T135" s="301" t="s">
        <v>520</v>
      </c>
      <c r="U135" s="301">
        <v>0</v>
      </c>
      <c r="V135" s="301" t="s">
        <v>1245</v>
      </c>
      <c r="W135" s="301" t="s">
        <v>522</v>
      </c>
      <c r="X135" s="301" t="s">
        <v>523</v>
      </c>
      <c r="Y135" s="301">
        <v>0</v>
      </c>
      <c r="Z135" s="301" t="s">
        <v>524</v>
      </c>
      <c r="AA135" s="301" t="s">
        <v>525</v>
      </c>
      <c r="AB135" s="302">
        <v>1</v>
      </c>
      <c r="AC135" s="302">
        <v>1</v>
      </c>
      <c r="AD135" s="302">
        <v>10</v>
      </c>
      <c r="AE135" s="301">
        <v>1</v>
      </c>
      <c r="AF135" s="301">
        <v>11</v>
      </c>
      <c r="AG135" s="303">
        <v>35070000</v>
      </c>
      <c r="AH135" s="301">
        <v>0</v>
      </c>
      <c r="AI135" s="301">
        <v>0</v>
      </c>
      <c r="AJ135" s="301">
        <v>0</v>
      </c>
      <c r="AK135" s="301" t="s">
        <v>1117</v>
      </c>
      <c r="AL135" s="301" t="s">
        <v>1118</v>
      </c>
      <c r="AM135" s="301">
        <v>0</v>
      </c>
      <c r="AN135" s="301">
        <v>0</v>
      </c>
      <c r="AO135" s="301" t="s">
        <v>257</v>
      </c>
      <c r="AP135" s="301" t="s">
        <v>1246</v>
      </c>
      <c r="AQ135" s="301">
        <v>20221547</v>
      </c>
      <c r="AR135" s="301">
        <v>1635</v>
      </c>
      <c r="AS135" s="301">
        <v>44587</v>
      </c>
      <c r="AT135" s="301">
        <v>35070000</v>
      </c>
      <c r="AU135" s="301">
        <v>1426</v>
      </c>
      <c r="AV135" s="301">
        <v>44589</v>
      </c>
      <c r="AW135" s="301">
        <v>35070000</v>
      </c>
      <c r="AX135" s="301">
        <v>0</v>
      </c>
      <c r="AY135" s="301">
        <v>3507000</v>
      </c>
      <c r="AZ135" s="301" t="s">
        <v>529</v>
      </c>
      <c r="BA135" s="301" t="s">
        <v>530</v>
      </c>
      <c r="BB135" s="301" t="s">
        <v>531</v>
      </c>
      <c r="BC135" s="301">
        <v>3778917</v>
      </c>
      <c r="BD135" s="301" t="s">
        <v>532</v>
      </c>
      <c r="BE135" s="301" t="s">
        <v>533</v>
      </c>
      <c r="BF135" s="301" t="s">
        <v>534</v>
      </c>
      <c r="BG135" s="301" t="s">
        <v>534</v>
      </c>
      <c r="BH135" s="301" t="s">
        <v>534</v>
      </c>
      <c r="BI135" s="301" t="s">
        <v>535</v>
      </c>
      <c r="BJ135" s="301" t="s">
        <v>536</v>
      </c>
      <c r="BK135" s="301">
        <v>376030000</v>
      </c>
      <c r="BL135" s="301" t="s">
        <v>537</v>
      </c>
      <c r="BM135" s="301">
        <v>16759</v>
      </c>
      <c r="BN135" s="301">
        <v>0</v>
      </c>
      <c r="BO135" s="301" t="s">
        <v>1228</v>
      </c>
      <c r="BP135" s="301" t="s">
        <v>1228</v>
      </c>
      <c r="BQ135" s="301" t="s">
        <v>538</v>
      </c>
      <c r="BR135" s="301">
        <v>20221547</v>
      </c>
      <c r="BS135" s="301" t="s">
        <v>1247</v>
      </c>
      <c r="BT135" s="301" t="s">
        <v>538</v>
      </c>
      <c r="BU135" s="301" t="s">
        <v>1246</v>
      </c>
      <c r="BV135" s="301" t="s">
        <v>1246</v>
      </c>
      <c r="BW135" s="301" t="s">
        <v>538</v>
      </c>
      <c r="BX135" s="301" t="s">
        <v>1248</v>
      </c>
      <c r="BY135" s="301" t="s">
        <v>1248</v>
      </c>
      <c r="BZ135" s="301" t="s">
        <v>1249</v>
      </c>
      <c r="CA135" s="301" t="s">
        <v>542</v>
      </c>
      <c r="CB135" s="301" t="s">
        <v>1003</v>
      </c>
      <c r="CC135" s="301" t="s">
        <v>1003</v>
      </c>
      <c r="CD135" s="301" t="s">
        <v>1003</v>
      </c>
      <c r="CE135" s="301" t="s">
        <v>543</v>
      </c>
      <c r="CF135" s="301" t="s">
        <v>544</v>
      </c>
      <c r="CG135" s="301" t="s">
        <v>544</v>
      </c>
      <c r="CH135" s="301" t="s">
        <v>544</v>
      </c>
      <c r="CI135" s="301" t="s">
        <v>543</v>
      </c>
      <c r="CJ135" s="301">
        <v>1635</v>
      </c>
      <c r="CK135" s="301">
        <v>1635</v>
      </c>
      <c r="CL135" s="301" t="s">
        <v>538</v>
      </c>
      <c r="CM135" s="301">
        <v>35070000</v>
      </c>
      <c r="CN135" s="303">
        <v>35070000</v>
      </c>
      <c r="CO135" s="301" t="s">
        <v>538</v>
      </c>
      <c r="CP135" s="301">
        <v>1426</v>
      </c>
      <c r="CQ135" s="301">
        <v>1426</v>
      </c>
      <c r="CR135" s="301" t="s">
        <v>538</v>
      </c>
      <c r="CS135" s="301">
        <v>35070000</v>
      </c>
      <c r="CT135" s="303">
        <v>35070000</v>
      </c>
      <c r="CU135" s="301" t="s">
        <v>545</v>
      </c>
      <c r="CV135" s="301" t="s">
        <v>538</v>
      </c>
      <c r="CW135" s="303">
        <v>3507000</v>
      </c>
      <c r="CX135" s="301" t="s">
        <v>546</v>
      </c>
      <c r="CY135" s="301">
        <v>2779</v>
      </c>
      <c r="CZ135" s="301">
        <v>2779</v>
      </c>
      <c r="DA135" s="301" t="s">
        <v>547</v>
      </c>
      <c r="DB135" s="303">
        <f>+Tabla2[[#This Row],[VALOR TOTAL ESTIMADO VIGENCIA ACTUAL]]-Tabla2[[#This Row],[Valor CDP BD]]</f>
        <v>0</v>
      </c>
      <c r="DC135" s="303">
        <f>+Tabla2[[#This Row],[Valor CDP BD]]-Tabla2[[#This Row],[Valor RP BD]]</f>
        <v>0</v>
      </c>
    </row>
    <row r="136" spans="1:107" ht="16.149999999999999" hidden="1" customHeight="1" x14ac:dyDescent="0.25">
      <c r="A136" s="301" t="s">
        <v>1250</v>
      </c>
      <c r="B136" s="301" t="s">
        <v>1251</v>
      </c>
      <c r="C136" s="301">
        <v>7710</v>
      </c>
      <c r="D136" s="301" t="s">
        <v>1250</v>
      </c>
      <c r="E136" s="301">
        <v>1352022</v>
      </c>
      <c r="F136" s="301">
        <v>7710</v>
      </c>
      <c r="G136" s="301">
        <v>16763</v>
      </c>
      <c r="H136" s="301">
        <v>2776</v>
      </c>
      <c r="I136" s="301" t="s">
        <v>1252</v>
      </c>
      <c r="J136" s="301" t="s">
        <v>512</v>
      </c>
      <c r="K136" s="301" t="s">
        <v>513</v>
      </c>
      <c r="L136" s="301" t="s">
        <v>514</v>
      </c>
      <c r="M136" s="301" t="s">
        <v>1112</v>
      </c>
      <c r="N136" s="301" t="s">
        <v>516</v>
      </c>
      <c r="O136" s="301" t="s">
        <v>1113</v>
      </c>
      <c r="P136" s="301" t="s">
        <v>325</v>
      </c>
      <c r="Q136" s="301" t="s">
        <v>262</v>
      </c>
      <c r="R136" s="301" t="s">
        <v>845</v>
      </c>
      <c r="S136" s="301" t="s">
        <v>846</v>
      </c>
      <c r="T136" s="301" t="s">
        <v>520</v>
      </c>
      <c r="U136" s="301">
        <v>0</v>
      </c>
      <c r="V136" s="301" t="s">
        <v>1253</v>
      </c>
      <c r="W136" s="301" t="s">
        <v>522</v>
      </c>
      <c r="X136" s="301" t="s">
        <v>523</v>
      </c>
      <c r="Y136" s="301">
        <v>0</v>
      </c>
      <c r="Z136" s="301" t="s">
        <v>524</v>
      </c>
      <c r="AA136" s="301" t="s">
        <v>525</v>
      </c>
      <c r="AB136" s="302">
        <v>1</v>
      </c>
      <c r="AC136" s="302">
        <v>1</v>
      </c>
      <c r="AD136" s="302">
        <v>8</v>
      </c>
      <c r="AE136" s="301">
        <v>1</v>
      </c>
      <c r="AF136" s="301">
        <v>9</v>
      </c>
      <c r="AG136" s="303">
        <v>60720000</v>
      </c>
      <c r="AH136" s="301">
        <v>0</v>
      </c>
      <c r="AI136" s="301">
        <v>0</v>
      </c>
      <c r="AJ136" s="301">
        <v>0</v>
      </c>
      <c r="AK136" s="301" t="s">
        <v>1117</v>
      </c>
      <c r="AL136" s="301" t="s">
        <v>1118</v>
      </c>
      <c r="AM136" s="301">
        <v>0</v>
      </c>
      <c r="AN136" s="301">
        <v>0</v>
      </c>
      <c r="AO136" s="301" t="s">
        <v>257</v>
      </c>
      <c r="AP136" s="301" t="s">
        <v>1254</v>
      </c>
      <c r="AQ136" s="301">
        <v>20220492</v>
      </c>
      <c r="AR136" s="301">
        <v>458</v>
      </c>
      <c r="AS136" s="301">
        <v>44575</v>
      </c>
      <c r="AT136" s="301">
        <v>60720000</v>
      </c>
      <c r="AU136" s="301">
        <v>769</v>
      </c>
      <c r="AV136" s="301">
        <v>44584</v>
      </c>
      <c r="AW136" s="301">
        <v>60720000</v>
      </c>
      <c r="AX136" s="301">
        <v>0</v>
      </c>
      <c r="AY136" s="301">
        <v>7590000</v>
      </c>
      <c r="AZ136" s="301" t="s">
        <v>529</v>
      </c>
      <c r="BA136" s="301" t="s">
        <v>530</v>
      </c>
      <c r="BB136" s="301" t="s">
        <v>531</v>
      </c>
      <c r="BC136" s="301">
        <v>3778917</v>
      </c>
      <c r="BD136" s="301" t="s">
        <v>532</v>
      </c>
      <c r="BE136" s="301" t="s">
        <v>533</v>
      </c>
      <c r="BF136" s="301" t="s">
        <v>534</v>
      </c>
      <c r="BG136" s="301" t="s">
        <v>534</v>
      </c>
      <c r="BH136" s="301" t="s">
        <v>534</v>
      </c>
      <c r="BI136" s="301" t="s">
        <v>535</v>
      </c>
      <c r="BJ136" s="301" t="s">
        <v>536</v>
      </c>
      <c r="BK136" s="301">
        <v>376030000</v>
      </c>
      <c r="BL136" s="301" t="s">
        <v>537</v>
      </c>
      <c r="BM136" s="301">
        <v>16763</v>
      </c>
      <c r="BN136" s="301">
        <v>0</v>
      </c>
      <c r="BO136" s="301" t="s">
        <v>1228</v>
      </c>
      <c r="BP136" s="301" t="s">
        <v>1228</v>
      </c>
      <c r="BQ136" s="301" t="s">
        <v>538</v>
      </c>
      <c r="BR136" s="301">
        <v>20220492</v>
      </c>
      <c r="BS136" s="301" t="s">
        <v>1255</v>
      </c>
      <c r="BT136" s="301" t="s">
        <v>538</v>
      </c>
      <c r="BU136" s="301" t="s">
        <v>1256</v>
      </c>
      <c r="BV136" s="301" t="s">
        <v>1256</v>
      </c>
      <c r="BW136" s="301" t="s">
        <v>538</v>
      </c>
      <c r="BX136" s="301" t="s">
        <v>1257</v>
      </c>
      <c r="BY136" s="301" t="s">
        <v>1257</v>
      </c>
      <c r="BZ136" s="301" t="s">
        <v>1257</v>
      </c>
      <c r="CA136" s="301" t="s">
        <v>543</v>
      </c>
      <c r="CB136" s="301" t="s">
        <v>845</v>
      </c>
      <c r="CC136" s="301" t="s">
        <v>845</v>
      </c>
      <c r="CD136" s="301" t="s">
        <v>845</v>
      </c>
      <c r="CE136" s="301" t="s">
        <v>543</v>
      </c>
      <c r="CF136" s="301" t="s">
        <v>544</v>
      </c>
      <c r="CG136" s="301" t="s">
        <v>544</v>
      </c>
      <c r="CH136" s="301" t="s">
        <v>544</v>
      </c>
      <c r="CI136" s="301" t="s">
        <v>543</v>
      </c>
      <c r="CJ136" s="301">
        <v>458</v>
      </c>
      <c r="CK136" s="301">
        <v>458</v>
      </c>
      <c r="CL136" s="301" t="s">
        <v>538</v>
      </c>
      <c r="CM136" s="301">
        <v>60720000</v>
      </c>
      <c r="CN136" s="303">
        <v>60720000</v>
      </c>
      <c r="CO136" s="301" t="s">
        <v>538</v>
      </c>
      <c r="CP136" s="301">
        <v>769</v>
      </c>
      <c r="CQ136" s="301">
        <v>769</v>
      </c>
      <c r="CR136" s="301" t="s">
        <v>538</v>
      </c>
      <c r="CS136" s="301">
        <v>60720000</v>
      </c>
      <c r="CT136" s="303">
        <v>60720000</v>
      </c>
      <c r="CU136" s="301" t="s">
        <v>545</v>
      </c>
      <c r="CV136" s="301" t="s">
        <v>538</v>
      </c>
      <c r="CW136" s="303">
        <v>7590000</v>
      </c>
      <c r="CX136" s="301" t="s">
        <v>546</v>
      </c>
      <c r="CY136" s="301">
        <v>2776</v>
      </c>
      <c r="CZ136" s="301">
        <v>2776</v>
      </c>
      <c r="DA136" s="301" t="s">
        <v>547</v>
      </c>
      <c r="DB136" s="303">
        <f>+Tabla2[[#This Row],[VALOR TOTAL ESTIMADO VIGENCIA ACTUAL]]-Tabla2[[#This Row],[Valor CDP BD]]</f>
        <v>0</v>
      </c>
      <c r="DC136" s="303">
        <f>+Tabla2[[#This Row],[Valor CDP BD]]-Tabla2[[#This Row],[Valor RP BD]]</f>
        <v>0</v>
      </c>
    </row>
    <row r="137" spans="1:107" ht="16.149999999999999" hidden="1" customHeight="1" x14ac:dyDescent="0.25">
      <c r="A137" s="301" t="s">
        <v>1258</v>
      </c>
      <c r="B137" s="301" t="s">
        <v>1259</v>
      </c>
      <c r="C137" s="301">
        <v>7710</v>
      </c>
      <c r="D137" s="301" t="s">
        <v>1258</v>
      </c>
      <c r="E137" s="301">
        <v>1362022</v>
      </c>
      <c r="F137" s="301">
        <v>7710</v>
      </c>
      <c r="G137" s="301">
        <v>16765</v>
      </c>
      <c r="H137" s="301">
        <v>2776</v>
      </c>
      <c r="I137" s="301" t="s">
        <v>1252</v>
      </c>
      <c r="J137" s="301" t="s">
        <v>512</v>
      </c>
      <c r="K137" s="301" t="s">
        <v>513</v>
      </c>
      <c r="L137" s="301" t="s">
        <v>514</v>
      </c>
      <c r="M137" s="301" t="s">
        <v>1112</v>
      </c>
      <c r="N137" s="301" t="s">
        <v>516</v>
      </c>
      <c r="O137" s="301" t="s">
        <v>1113</v>
      </c>
      <c r="P137" s="301" t="s">
        <v>325</v>
      </c>
      <c r="Q137" s="301" t="s">
        <v>262</v>
      </c>
      <c r="R137" s="301" t="s">
        <v>845</v>
      </c>
      <c r="S137" s="301" t="s">
        <v>846</v>
      </c>
      <c r="T137" s="301" t="s">
        <v>520</v>
      </c>
      <c r="U137" s="301">
        <v>0</v>
      </c>
      <c r="V137" s="301" t="s">
        <v>1260</v>
      </c>
      <c r="W137" s="301" t="s">
        <v>522</v>
      </c>
      <c r="X137" s="301" t="s">
        <v>523</v>
      </c>
      <c r="Y137" s="301">
        <v>0</v>
      </c>
      <c r="Z137" s="301" t="s">
        <v>524</v>
      </c>
      <c r="AA137" s="301" t="s">
        <v>525</v>
      </c>
      <c r="AB137" s="302">
        <v>1</v>
      </c>
      <c r="AC137" s="302">
        <v>1</v>
      </c>
      <c r="AD137" s="302">
        <v>8</v>
      </c>
      <c r="AE137" s="301">
        <v>1</v>
      </c>
      <c r="AF137" s="301">
        <v>9</v>
      </c>
      <c r="AG137" s="303">
        <v>24080000</v>
      </c>
      <c r="AH137" s="301">
        <v>0</v>
      </c>
      <c r="AI137" s="301">
        <v>0</v>
      </c>
      <c r="AJ137" s="301">
        <v>0</v>
      </c>
      <c r="AK137" s="301" t="s">
        <v>1117</v>
      </c>
      <c r="AL137" s="301" t="s">
        <v>1118</v>
      </c>
      <c r="AM137" s="301">
        <v>0</v>
      </c>
      <c r="AN137" s="301">
        <v>0</v>
      </c>
      <c r="AO137" s="301" t="s">
        <v>257</v>
      </c>
      <c r="AP137" s="301" t="s">
        <v>1261</v>
      </c>
      <c r="AQ137" s="301">
        <v>20220717</v>
      </c>
      <c r="AR137" s="301">
        <v>828</v>
      </c>
      <c r="AS137" s="301">
        <v>44580</v>
      </c>
      <c r="AT137" s="301">
        <v>24080000</v>
      </c>
      <c r="AU137" s="301">
        <v>780</v>
      </c>
      <c r="AV137" s="301">
        <v>44584</v>
      </c>
      <c r="AW137" s="301">
        <v>24080000</v>
      </c>
      <c r="AX137" s="301">
        <v>0</v>
      </c>
      <c r="AY137" s="301">
        <v>3010000</v>
      </c>
      <c r="AZ137" s="301" t="s">
        <v>529</v>
      </c>
      <c r="BA137" s="301" t="s">
        <v>530</v>
      </c>
      <c r="BB137" s="301" t="s">
        <v>531</v>
      </c>
      <c r="BC137" s="301">
        <v>3778917</v>
      </c>
      <c r="BD137" s="301" t="s">
        <v>532</v>
      </c>
      <c r="BE137" s="301" t="s">
        <v>533</v>
      </c>
      <c r="BF137" s="301" t="s">
        <v>534</v>
      </c>
      <c r="BG137" s="301" t="s">
        <v>534</v>
      </c>
      <c r="BH137" s="301" t="s">
        <v>534</v>
      </c>
      <c r="BI137" s="301" t="s">
        <v>535</v>
      </c>
      <c r="BJ137" s="301" t="s">
        <v>536</v>
      </c>
      <c r="BK137" s="301">
        <v>376030000</v>
      </c>
      <c r="BL137" s="301" t="s">
        <v>537</v>
      </c>
      <c r="BM137" s="301">
        <v>16765</v>
      </c>
      <c r="BN137" s="301">
        <v>0</v>
      </c>
      <c r="BO137" s="301" t="s">
        <v>1228</v>
      </c>
      <c r="BP137" s="301" t="s">
        <v>1228</v>
      </c>
      <c r="BQ137" s="301" t="s">
        <v>538</v>
      </c>
      <c r="BR137" s="301">
        <v>20220717</v>
      </c>
      <c r="BS137" s="301" t="s">
        <v>1262</v>
      </c>
      <c r="BT137" s="301" t="s">
        <v>538</v>
      </c>
      <c r="BU137" s="301" t="s">
        <v>1261</v>
      </c>
      <c r="BV137" s="301" t="s">
        <v>1261</v>
      </c>
      <c r="BW137" s="301" t="s">
        <v>538</v>
      </c>
      <c r="BX137" s="301" t="s">
        <v>1263</v>
      </c>
      <c r="BY137" s="301" t="s">
        <v>1263</v>
      </c>
      <c r="BZ137" s="301" t="s">
        <v>1263</v>
      </c>
      <c r="CA137" s="301" t="s">
        <v>543</v>
      </c>
      <c r="CB137" s="301" t="s">
        <v>845</v>
      </c>
      <c r="CC137" s="301" t="s">
        <v>845</v>
      </c>
      <c r="CD137" s="301" t="s">
        <v>845</v>
      </c>
      <c r="CE137" s="301" t="s">
        <v>543</v>
      </c>
      <c r="CF137" s="301" t="s">
        <v>544</v>
      </c>
      <c r="CG137" s="301" t="s">
        <v>544</v>
      </c>
      <c r="CH137" s="301" t="s">
        <v>544</v>
      </c>
      <c r="CI137" s="301" t="s">
        <v>543</v>
      </c>
      <c r="CJ137" s="301">
        <v>828</v>
      </c>
      <c r="CK137" s="301">
        <v>828</v>
      </c>
      <c r="CL137" s="301" t="s">
        <v>538</v>
      </c>
      <c r="CM137" s="301">
        <v>24080000</v>
      </c>
      <c r="CN137" s="303">
        <v>24080000</v>
      </c>
      <c r="CO137" s="301" t="s">
        <v>538</v>
      </c>
      <c r="CP137" s="301">
        <v>780</v>
      </c>
      <c r="CQ137" s="301">
        <v>780</v>
      </c>
      <c r="CR137" s="301" t="s">
        <v>538</v>
      </c>
      <c r="CS137" s="301">
        <v>24080000</v>
      </c>
      <c r="CT137" s="303">
        <v>24080000</v>
      </c>
      <c r="CU137" s="301" t="s">
        <v>545</v>
      </c>
      <c r="CV137" s="301" t="s">
        <v>538</v>
      </c>
      <c r="CW137" s="303">
        <v>2809333</v>
      </c>
      <c r="CX137" s="301" t="s">
        <v>546</v>
      </c>
      <c r="CY137" s="301">
        <v>2776</v>
      </c>
      <c r="CZ137" s="301">
        <v>2776</v>
      </c>
      <c r="DA137" s="301" t="s">
        <v>547</v>
      </c>
      <c r="DB137" s="303">
        <f>+Tabla2[[#This Row],[VALOR TOTAL ESTIMADO VIGENCIA ACTUAL]]-Tabla2[[#This Row],[Valor CDP BD]]</f>
        <v>0</v>
      </c>
      <c r="DC137" s="303">
        <f>+Tabla2[[#This Row],[Valor CDP BD]]-Tabla2[[#This Row],[Valor RP BD]]</f>
        <v>0</v>
      </c>
    </row>
    <row r="138" spans="1:107" ht="16.149999999999999" hidden="1" customHeight="1" x14ac:dyDescent="0.25">
      <c r="A138" s="301" t="s">
        <v>1264</v>
      </c>
      <c r="B138" s="301" t="s">
        <v>1265</v>
      </c>
      <c r="C138" s="301">
        <v>7710</v>
      </c>
      <c r="D138" s="301" t="s">
        <v>1264</v>
      </c>
      <c r="E138" s="301">
        <v>1372022</v>
      </c>
      <c r="F138" s="301">
        <v>7710</v>
      </c>
      <c r="G138" s="301">
        <v>16773</v>
      </c>
      <c r="H138" s="301">
        <v>2776</v>
      </c>
      <c r="I138" s="301" t="s">
        <v>1252</v>
      </c>
      <c r="J138" s="301" t="s">
        <v>512</v>
      </c>
      <c r="K138" s="301" t="s">
        <v>513</v>
      </c>
      <c r="L138" s="301" t="s">
        <v>514</v>
      </c>
      <c r="M138" s="301" t="s">
        <v>1112</v>
      </c>
      <c r="N138" s="301" t="s">
        <v>516</v>
      </c>
      <c r="O138" s="301" t="s">
        <v>1113</v>
      </c>
      <c r="P138" s="301" t="s">
        <v>325</v>
      </c>
      <c r="Q138" s="301" t="s">
        <v>262</v>
      </c>
      <c r="R138" s="301" t="s">
        <v>845</v>
      </c>
      <c r="S138" s="301" t="s">
        <v>846</v>
      </c>
      <c r="T138" s="301" t="s">
        <v>520</v>
      </c>
      <c r="U138" s="301">
        <v>0</v>
      </c>
      <c r="V138" s="301" t="s">
        <v>1266</v>
      </c>
      <c r="W138" s="301" t="s">
        <v>522</v>
      </c>
      <c r="X138" s="301" t="s">
        <v>523</v>
      </c>
      <c r="Y138" s="301">
        <v>0</v>
      </c>
      <c r="Z138" s="301" t="s">
        <v>524</v>
      </c>
      <c r="AA138" s="301" t="s">
        <v>525</v>
      </c>
      <c r="AB138" s="302">
        <v>1</v>
      </c>
      <c r="AC138" s="302">
        <v>1</v>
      </c>
      <c r="AD138" s="302">
        <v>9</v>
      </c>
      <c r="AE138" s="301">
        <v>1</v>
      </c>
      <c r="AF138" s="301">
        <v>10</v>
      </c>
      <c r="AG138" s="303">
        <v>68310000</v>
      </c>
      <c r="AH138" s="301">
        <v>0</v>
      </c>
      <c r="AI138" s="301">
        <v>0</v>
      </c>
      <c r="AJ138" s="301">
        <v>0</v>
      </c>
      <c r="AK138" s="301" t="s">
        <v>1117</v>
      </c>
      <c r="AL138" s="301" t="s">
        <v>1118</v>
      </c>
      <c r="AM138" s="301">
        <v>0</v>
      </c>
      <c r="AN138" s="301">
        <v>0</v>
      </c>
      <c r="AO138" s="301" t="s">
        <v>257</v>
      </c>
      <c r="AP138" s="301" t="s">
        <v>1267</v>
      </c>
      <c r="AQ138" s="301">
        <v>20221362</v>
      </c>
      <c r="AR138" s="301">
        <v>1386</v>
      </c>
      <c r="AS138" s="301">
        <v>44584</v>
      </c>
      <c r="AT138" s="301">
        <v>68310000</v>
      </c>
      <c r="AU138" s="301">
        <v>985</v>
      </c>
      <c r="AV138" s="301">
        <v>44587</v>
      </c>
      <c r="AW138" s="301">
        <v>68310000</v>
      </c>
      <c r="AX138" s="301">
        <v>0</v>
      </c>
      <c r="AY138" s="301">
        <v>7590000</v>
      </c>
      <c r="AZ138" s="301" t="s">
        <v>529</v>
      </c>
      <c r="BA138" s="301" t="s">
        <v>530</v>
      </c>
      <c r="BB138" s="301" t="s">
        <v>531</v>
      </c>
      <c r="BC138" s="301">
        <v>3778917</v>
      </c>
      <c r="BD138" s="301" t="s">
        <v>532</v>
      </c>
      <c r="BE138" s="301" t="s">
        <v>533</v>
      </c>
      <c r="BF138" s="301" t="s">
        <v>534</v>
      </c>
      <c r="BG138" s="301" t="s">
        <v>534</v>
      </c>
      <c r="BH138" s="301" t="s">
        <v>534</v>
      </c>
      <c r="BI138" s="301" t="s">
        <v>535</v>
      </c>
      <c r="BJ138" s="301" t="s">
        <v>536</v>
      </c>
      <c r="BK138" s="301">
        <v>376030000</v>
      </c>
      <c r="BL138" s="301" t="s">
        <v>537</v>
      </c>
      <c r="BM138" s="301">
        <v>16773</v>
      </c>
      <c r="BN138" s="301">
        <v>0</v>
      </c>
      <c r="BO138" s="301" t="s">
        <v>1228</v>
      </c>
      <c r="BP138" s="301" t="s">
        <v>1228</v>
      </c>
      <c r="BQ138" s="301" t="s">
        <v>538</v>
      </c>
      <c r="BR138" s="301">
        <v>20221362</v>
      </c>
      <c r="BS138" s="301" t="s">
        <v>1268</v>
      </c>
      <c r="BT138" s="301" t="s">
        <v>538</v>
      </c>
      <c r="BU138" s="301" t="s">
        <v>1267</v>
      </c>
      <c r="BV138" s="301" t="s">
        <v>1267</v>
      </c>
      <c r="BW138" s="301" t="s">
        <v>538</v>
      </c>
      <c r="BX138" s="301" t="s">
        <v>1257</v>
      </c>
      <c r="BY138" s="301" t="s">
        <v>1257</v>
      </c>
      <c r="BZ138" s="301" t="s">
        <v>1257</v>
      </c>
      <c r="CA138" s="301" t="s">
        <v>543</v>
      </c>
      <c r="CB138" s="301" t="s">
        <v>845</v>
      </c>
      <c r="CC138" s="301" t="s">
        <v>845</v>
      </c>
      <c r="CD138" s="301" t="s">
        <v>845</v>
      </c>
      <c r="CE138" s="301" t="s">
        <v>543</v>
      </c>
      <c r="CF138" s="301" t="s">
        <v>544</v>
      </c>
      <c r="CG138" s="301" t="s">
        <v>544</v>
      </c>
      <c r="CH138" s="301" t="s">
        <v>544</v>
      </c>
      <c r="CI138" s="301" t="s">
        <v>543</v>
      </c>
      <c r="CJ138" s="301">
        <v>1386</v>
      </c>
      <c r="CK138" s="301">
        <v>1386</v>
      </c>
      <c r="CL138" s="301" t="s">
        <v>538</v>
      </c>
      <c r="CM138" s="301">
        <v>68310000</v>
      </c>
      <c r="CN138" s="303">
        <v>68310000</v>
      </c>
      <c r="CO138" s="301" t="s">
        <v>538</v>
      </c>
      <c r="CP138" s="301">
        <v>985</v>
      </c>
      <c r="CQ138" s="301">
        <v>985</v>
      </c>
      <c r="CR138" s="301" t="s">
        <v>538</v>
      </c>
      <c r="CS138" s="301">
        <v>68310000</v>
      </c>
      <c r="CT138" s="303">
        <v>68310000</v>
      </c>
      <c r="CU138" s="301" t="s">
        <v>545</v>
      </c>
      <c r="CV138" s="301" t="s">
        <v>538</v>
      </c>
      <c r="CW138" s="303">
        <v>7590000</v>
      </c>
      <c r="CX138" s="301" t="s">
        <v>546</v>
      </c>
      <c r="CY138" s="301">
        <v>2776</v>
      </c>
      <c r="CZ138" s="301">
        <v>2776</v>
      </c>
      <c r="DA138" s="301" t="s">
        <v>547</v>
      </c>
      <c r="DB138" s="303">
        <f>+Tabla2[[#This Row],[VALOR TOTAL ESTIMADO VIGENCIA ACTUAL]]-Tabla2[[#This Row],[Valor CDP BD]]</f>
        <v>0</v>
      </c>
      <c r="DC138" s="303">
        <f>+Tabla2[[#This Row],[Valor CDP BD]]-Tabla2[[#This Row],[Valor RP BD]]</f>
        <v>0</v>
      </c>
    </row>
    <row r="139" spans="1:107" ht="16.149999999999999" hidden="1" customHeight="1" x14ac:dyDescent="0.25">
      <c r="A139" s="301" t="s">
        <v>1269</v>
      </c>
      <c r="B139" s="301" t="s">
        <v>1270</v>
      </c>
      <c r="C139" s="301">
        <v>7710</v>
      </c>
      <c r="D139" s="301" t="s">
        <v>1269</v>
      </c>
      <c r="E139" s="301">
        <v>1382022</v>
      </c>
      <c r="F139" s="301">
        <v>7710</v>
      </c>
      <c r="G139" s="301">
        <v>16776</v>
      </c>
      <c r="H139" s="301">
        <v>2776</v>
      </c>
      <c r="I139" s="301" t="s">
        <v>1252</v>
      </c>
      <c r="J139" s="301" t="s">
        <v>512</v>
      </c>
      <c r="K139" s="301" t="s">
        <v>513</v>
      </c>
      <c r="L139" s="301" t="s">
        <v>514</v>
      </c>
      <c r="M139" s="301" t="s">
        <v>1112</v>
      </c>
      <c r="N139" s="301" t="s">
        <v>516</v>
      </c>
      <c r="O139" s="301" t="s">
        <v>1113</v>
      </c>
      <c r="P139" s="301" t="s">
        <v>325</v>
      </c>
      <c r="Q139" s="301" t="s">
        <v>262</v>
      </c>
      <c r="R139" s="301" t="s">
        <v>845</v>
      </c>
      <c r="S139" s="301" t="s">
        <v>846</v>
      </c>
      <c r="T139" s="301" t="s">
        <v>520</v>
      </c>
      <c r="U139" s="301">
        <v>0</v>
      </c>
      <c r="V139" s="301" t="s">
        <v>1271</v>
      </c>
      <c r="W139" s="301" t="s">
        <v>522</v>
      </c>
      <c r="X139" s="301" t="s">
        <v>523</v>
      </c>
      <c r="Y139" s="301">
        <v>0</v>
      </c>
      <c r="Z139" s="301" t="s">
        <v>524</v>
      </c>
      <c r="AA139" s="301" t="s">
        <v>525</v>
      </c>
      <c r="AB139" s="302">
        <v>1</v>
      </c>
      <c r="AC139" s="302">
        <v>1</v>
      </c>
      <c r="AD139" s="302">
        <v>9</v>
      </c>
      <c r="AE139" s="301">
        <v>1</v>
      </c>
      <c r="AF139" s="301">
        <v>10</v>
      </c>
      <c r="AG139" s="303">
        <v>68310000</v>
      </c>
      <c r="AH139" s="301">
        <v>0</v>
      </c>
      <c r="AI139" s="301">
        <v>0</v>
      </c>
      <c r="AJ139" s="301">
        <v>0</v>
      </c>
      <c r="AK139" s="301" t="s">
        <v>1117</v>
      </c>
      <c r="AL139" s="301" t="s">
        <v>1118</v>
      </c>
      <c r="AM139" s="301">
        <v>0</v>
      </c>
      <c r="AN139" s="301">
        <v>0</v>
      </c>
      <c r="AO139" s="301" t="s">
        <v>257</v>
      </c>
      <c r="AP139" s="301" t="s">
        <v>1272</v>
      </c>
      <c r="AQ139" s="301">
        <v>20220501</v>
      </c>
      <c r="AR139" s="301">
        <v>571</v>
      </c>
      <c r="AS139" s="301">
        <v>44578</v>
      </c>
      <c r="AT139" s="301">
        <v>68310000</v>
      </c>
      <c r="AU139" s="301">
        <v>594</v>
      </c>
      <c r="AV139" s="301">
        <v>44582</v>
      </c>
      <c r="AW139" s="301">
        <v>68310000</v>
      </c>
      <c r="AX139" s="301">
        <v>0</v>
      </c>
      <c r="AY139" s="301">
        <v>7590000</v>
      </c>
      <c r="AZ139" s="301" t="s">
        <v>529</v>
      </c>
      <c r="BA139" s="301" t="s">
        <v>530</v>
      </c>
      <c r="BB139" s="301" t="s">
        <v>531</v>
      </c>
      <c r="BC139" s="301">
        <v>3778917</v>
      </c>
      <c r="BD139" s="301" t="s">
        <v>532</v>
      </c>
      <c r="BE139" s="301" t="s">
        <v>533</v>
      </c>
      <c r="BF139" s="301" t="s">
        <v>534</v>
      </c>
      <c r="BG139" s="301" t="s">
        <v>534</v>
      </c>
      <c r="BH139" s="301" t="s">
        <v>534</v>
      </c>
      <c r="BI139" s="301" t="s">
        <v>535</v>
      </c>
      <c r="BJ139" s="301" t="s">
        <v>536</v>
      </c>
      <c r="BK139" s="301">
        <v>376030000</v>
      </c>
      <c r="BL139" s="301" t="s">
        <v>537</v>
      </c>
      <c r="BM139" s="301">
        <v>16776</v>
      </c>
      <c r="BN139" s="301">
        <v>0</v>
      </c>
      <c r="BO139" s="301" t="s">
        <v>1228</v>
      </c>
      <c r="BP139" s="301" t="s">
        <v>1228</v>
      </c>
      <c r="BQ139" s="301" t="s">
        <v>538</v>
      </c>
      <c r="BR139" s="301">
        <v>20220501</v>
      </c>
      <c r="BS139" s="301" t="s">
        <v>1273</v>
      </c>
      <c r="BT139" s="301" t="s">
        <v>538</v>
      </c>
      <c r="BU139" s="301" t="s">
        <v>1272</v>
      </c>
      <c r="BV139" s="301" t="s">
        <v>1272</v>
      </c>
      <c r="BW139" s="301" t="s">
        <v>538</v>
      </c>
      <c r="BX139" s="301" t="s">
        <v>1257</v>
      </c>
      <c r="BY139" s="301" t="s">
        <v>1257</v>
      </c>
      <c r="BZ139" s="301" t="s">
        <v>1274</v>
      </c>
      <c r="CA139" s="301" t="s">
        <v>542</v>
      </c>
      <c r="CB139" s="301" t="s">
        <v>845</v>
      </c>
      <c r="CC139" s="301" t="s">
        <v>845</v>
      </c>
      <c r="CD139" s="301" t="s">
        <v>845</v>
      </c>
      <c r="CE139" s="301" t="s">
        <v>543</v>
      </c>
      <c r="CF139" s="301" t="s">
        <v>544</v>
      </c>
      <c r="CG139" s="301" t="s">
        <v>544</v>
      </c>
      <c r="CH139" s="301" t="s">
        <v>544</v>
      </c>
      <c r="CI139" s="301" t="s">
        <v>543</v>
      </c>
      <c r="CJ139" s="301">
        <v>571</v>
      </c>
      <c r="CK139" s="301">
        <v>571</v>
      </c>
      <c r="CL139" s="301" t="s">
        <v>538</v>
      </c>
      <c r="CM139" s="301">
        <v>68310000</v>
      </c>
      <c r="CN139" s="303">
        <v>68310000</v>
      </c>
      <c r="CO139" s="301" t="s">
        <v>538</v>
      </c>
      <c r="CP139" s="301">
        <v>594</v>
      </c>
      <c r="CQ139" s="301">
        <v>594</v>
      </c>
      <c r="CR139" s="301" t="s">
        <v>538</v>
      </c>
      <c r="CS139" s="301">
        <v>68310000</v>
      </c>
      <c r="CT139" s="303">
        <v>68310000</v>
      </c>
      <c r="CU139" s="301" t="s">
        <v>545</v>
      </c>
      <c r="CV139" s="301" t="s">
        <v>538</v>
      </c>
      <c r="CW139" s="303">
        <v>7590000</v>
      </c>
      <c r="CX139" s="301" t="s">
        <v>546</v>
      </c>
      <c r="CY139" s="301">
        <v>2776</v>
      </c>
      <c r="CZ139" s="301">
        <v>2776</v>
      </c>
      <c r="DA139" s="301" t="s">
        <v>547</v>
      </c>
      <c r="DB139" s="303">
        <f>+Tabla2[[#This Row],[VALOR TOTAL ESTIMADO VIGENCIA ACTUAL]]-Tabla2[[#This Row],[Valor CDP BD]]</f>
        <v>0</v>
      </c>
      <c r="DC139" s="303">
        <f>+Tabla2[[#This Row],[Valor CDP BD]]-Tabla2[[#This Row],[Valor RP BD]]</f>
        <v>0</v>
      </c>
    </row>
    <row r="140" spans="1:107" ht="16.149999999999999" customHeight="1" x14ac:dyDescent="0.25">
      <c r="A140" s="301" t="s">
        <v>1275</v>
      </c>
      <c r="B140" s="301" t="s">
        <v>1276</v>
      </c>
      <c r="C140" s="301">
        <v>7710</v>
      </c>
      <c r="D140" s="301" t="s">
        <v>1275</v>
      </c>
      <c r="E140" s="301">
        <v>1392022</v>
      </c>
      <c r="F140" s="301">
        <v>7710</v>
      </c>
      <c r="G140" s="301" t="s">
        <v>545</v>
      </c>
      <c r="H140" s="301">
        <v>2778</v>
      </c>
      <c r="I140" s="301" t="s">
        <v>1225</v>
      </c>
      <c r="J140" s="301" t="s">
        <v>512</v>
      </c>
      <c r="K140" s="301" t="s">
        <v>513</v>
      </c>
      <c r="L140" s="301" t="s">
        <v>514</v>
      </c>
      <c r="M140" s="301" t="s">
        <v>1112</v>
      </c>
      <c r="N140" s="301" t="s">
        <v>516</v>
      </c>
      <c r="O140" s="301" t="s">
        <v>1113</v>
      </c>
      <c r="P140" s="301" t="s">
        <v>325</v>
      </c>
      <c r="Q140" s="301" t="s">
        <v>262</v>
      </c>
      <c r="R140" s="301" t="s">
        <v>1013</v>
      </c>
      <c r="S140" s="301" t="s">
        <v>1014</v>
      </c>
      <c r="T140" s="301" t="s">
        <v>520</v>
      </c>
      <c r="U140" s="301">
        <v>0</v>
      </c>
      <c r="V140" s="301" t="s">
        <v>1051</v>
      </c>
      <c r="W140" s="301" t="s">
        <v>69</v>
      </c>
      <c r="X140" s="301" t="s">
        <v>69</v>
      </c>
      <c r="Y140" s="301">
        <v>0</v>
      </c>
      <c r="Z140" s="301" t="s">
        <v>534</v>
      </c>
      <c r="AA140" s="301" t="s">
        <v>69</v>
      </c>
      <c r="AB140" s="302" t="s">
        <v>69</v>
      </c>
      <c r="AC140" s="302" t="s">
        <v>69</v>
      </c>
      <c r="AD140" s="302" t="s">
        <v>69</v>
      </c>
      <c r="AE140" s="301" t="s">
        <v>69</v>
      </c>
      <c r="AF140" s="301" t="s">
        <v>69</v>
      </c>
      <c r="AG140" s="303">
        <v>2234000</v>
      </c>
      <c r="AH140" s="301">
        <v>0</v>
      </c>
      <c r="AI140" s="301">
        <v>0</v>
      </c>
      <c r="AJ140" s="301">
        <v>0</v>
      </c>
      <c r="AK140" s="301" t="s">
        <v>1117</v>
      </c>
      <c r="AL140" s="301" t="s">
        <v>1118</v>
      </c>
      <c r="AM140" s="301">
        <v>0</v>
      </c>
      <c r="AN140" s="301">
        <v>0</v>
      </c>
      <c r="AO140" s="301" t="s">
        <v>257</v>
      </c>
      <c r="AP140" s="301" t="s">
        <v>545</v>
      </c>
      <c r="AQ140" s="301" t="s">
        <v>545</v>
      </c>
      <c r="AR140" s="301" t="s">
        <v>545</v>
      </c>
      <c r="AS140" s="301" t="s">
        <v>545</v>
      </c>
      <c r="AT140" s="301">
        <v>0</v>
      </c>
      <c r="AU140" s="301" t="s">
        <v>545</v>
      </c>
      <c r="AV140" s="301" t="s">
        <v>545</v>
      </c>
      <c r="AW140" s="301">
        <v>0</v>
      </c>
      <c r="AX140" s="301">
        <v>0</v>
      </c>
      <c r="AY140" s="301">
        <v>0</v>
      </c>
      <c r="AZ140" s="301" t="s">
        <v>529</v>
      </c>
      <c r="BA140" s="301" t="s">
        <v>530</v>
      </c>
      <c r="BB140" s="301" t="s">
        <v>531</v>
      </c>
      <c r="BC140" s="301">
        <v>3778917</v>
      </c>
      <c r="BD140" s="301" t="s">
        <v>532</v>
      </c>
      <c r="BE140" s="301" t="s">
        <v>533</v>
      </c>
      <c r="BF140" s="301" t="s">
        <v>534</v>
      </c>
      <c r="BG140" s="301" t="s">
        <v>534</v>
      </c>
      <c r="BH140" s="301" t="s">
        <v>534</v>
      </c>
      <c r="BI140" s="301" t="s">
        <v>535</v>
      </c>
      <c r="BJ140" s="301" t="s">
        <v>545</v>
      </c>
      <c r="BK140" s="301">
        <v>376030000</v>
      </c>
      <c r="BL140" s="301" t="s">
        <v>545</v>
      </c>
      <c r="BM140" s="301" t="s">
        <v>545</v>
      </c>
      <c r="BN140" s="301">
        <v>0</v>
      </c>
      <c r="BO140" s="301" t="s">
        <v>1228</v>
      </c>
      <c r="BP140" s="301" t="s">
        <v>545</v>
      </c>
      <c r="BQ140" s="301" t="s">
        <v>545</v>
      </c>
      <c r="BR140" s="301" t="s">
        <v>545</v>
      </c>
      <c r="BS140" s="301" t="s">
        <v>545</v>
      </c>
      <c r="BT140" s="301" t="s">
        <v>545</v>
      </c>
      <c r="BU140" s="301" t="s">
        <v>545</v>
      </c>
      <c r="BV140" s="301" t="s">
        <v>545</v>
      </c>
      <c r="BW140" s="301" t="s">
        <v>545</v>
      </c>
      <c r="BX140" s="301" t="s">
        <v>1052</v>
      </c>
      <c r="BY140" s="301" t="s">
        <v>545</v>
      </c>
      <c r="BZ140" s="301" t="s">
        <v>545</v>
      </c>
      <c r="CA140" s="301" t="s">
        <v>545</v>
      </c>
      <c r="CB140" s="301" t="s">
        <v>1013</v>
      </c>
      <c r="CC140" s="301" t="s">
        <v>545</v>
      </c>
      <c r="CD140" s="301" t="s">
        <v>545</v>
      </c>
      <c r="CE140" s="301" t="s">
        <v>545</v>
      </c>
      <c r="CF140" s="301" t="s">
        <v>544</v>
      </c>
      <c r="CG140" s="301" t="s">
        <v>545</v>
      </c>
      <c r="CH140" s="301" t="s">
        <v>545</v>
      </c>
      <c r="CI140" s="301" t="s">
        <v>545</v>
      </c>
      <c r="CJ140" s="301" t="s">
        <v>545</v>
      </c>
      <c r="CK140" s="301" t="s">
        <v>545</v>
      </c>
      <c r="CL140" s="301" t="s">
        <v>538</v>
      </c>
      <c r="CM140" s="301">
        <v>0</v>
      </c>
      <c r="CN140" s="303">
        <v>0</v>
      </c>
      <c r="CO140" s="301" t="s">
        <v>538</v>
      </c>
      <c r="CP140" s="301">
        <v>0</v>
      </c>
      <c r="CQ140" s="301">
        <v>0</v>
      </c>
      <c r="CR140" s="301" t="s">
        <v>545</v>
      </c>
      <c r="CS140" s="301">
        <v>0</v>
      </c>
      <c r="CT140" s="303">
        <v>0</v>
      </c>
      <c r="CU140" s="301" t="s">
        <v>545</v>
      </c>
      <c r="CV140" s="301" t="s">
        <v>545</v>
      </c>
      <c r="CW140" s="303">
        <v>0</v>
      </c>
      <c r="CX140" s="301" t="s">
        <v>545</v>
      </c>
      <c r="CY140" s="301">
        <v>2778</v>
      </c>
      <c r="CZ140" s="301">
        <v>0</v>
      </c>
      <c r="DA140" s="301" t="s">
        <v>1053</v>
      </c>
      <c r="DB140" s="303">
        <f>+Tabla2[[#This Row],[VALOR TOTAL ESTIMADO VIGENCIA ACTUAL]]-Tabla2[[#This Row],[Valor CDP BD]]</f>
        <v>2234000</v>
      </c>
      <c r="DC140" s="303">
        <f>+Tabla2[[#This Row],[Valor CDP BD]]-Tabla2[[#This Row],[Valor RP BD]]</f>
        <v>0</v>
      </c>
    </row>
    <row r="141" spans="1:107" ht="16.149999999999999" customHeight="1" x14ac:dyDescent="0.25">
      <c r="A141" s="301" t="s">
        <v>1277</v>
      </c>
      <c r="B141" s="301" t="s">
        <v>1278</v>
      </c>
      <c r="C141" s="301">
        <v>7710</v>
      </c>
      <c r="D141" s="301" t="s">
        <v>1277</v>
      </c>
      <c r="E141" s="301">
        <v>1402022</v>
      </c>
      <c r="F141" s="301">
        <v>7710</v>
      </c>
      <c r="G141" s="301" t="s">
        <v>545</v>
      </c>
      <c r="H141" s="301">
        <v>2777</v>
      </c>
      <c r="I141" s="301" t="s">
        <v>1235</v>
      </c>
      <c r="J141" s="301" t="s">
        <v>512</v>
      </c>
      <c r="K141" s="301" t="s">
        <v>513</v>
      </c>
      <c r="L141" s="301" t="s">
        <v>514</v>
      </c>
      <c r="M141" s="301" t="s">
        <v>1112</v>
      </c>
      <c r="N141" s="301" t="s">
        <v>516</v>
      </c>
      <c r="O141" s="301" t="s">
        <v>1113</v>
      </c>
      <c r="P141" s="301" t="s">
        <v>325</v>
      </c>
      <c r="Q141" s="301" t="s">
        <v>262</v>
      </c>
      <c r="R141" s="301" t="s">
        <v>1114</v>
      </c>
      <c r="S141" s="301" t="s">
        <v>1115</v>
      </c>
      <c r="T141" s="301" t="s">
        <v>520</v>
      </c>
      <c r="U141" s="301">
        <v>0</v>
      </c>
      <c r="V141" s="301" t="s">
        <v>1051</v>
      </c>
      <c r="W141" s="301" t="s">
        <v>69</v>
      </c>
      <c r="X141" s="301" t="s">
        <v>69</v>
      </c>
      <c r="Y141" s="301">
        <v>0</v>
      </c>
      <c r="Z141" s="301" t="s">
        <v>534</v>
      </c>
      <c r="AA141" s="301" t="s">
        <v>69</v>
      </c>
      <c r="AB141" s="302" t="s">
        <v>69</v>
      </c>
      <c r="AC141" s="302" t="s">
        <v>69</v>
      </c>
      <c r="AD141" s="302" t="s">
        <v>69</v>
      </c>
      <c r="AE141" s="301" t="s">
        <v>69</v>
      </c>
      <c r="AF141" s="301" t="s">
        <v>69</v>
      </c>
      <c r="AG141" s="303">
        <v>19790000</v>
      </c>
      <c r="AH141" s="301">
        <v>0</v>
      </c>
      <c r="AI141" s="301">
        <v>0</v>
      </c>
      <c r="AJ141" s="301">
        <v>0</v>
      </c>
      <c r="AK141" s="301" t="s">
        <v>1117</v>
      </c>
      <c r="AL141" s="301" t="s">
        <v>1118</v>
      </c>
      <c r="AM141" s="301">
        <v>0</v>
      </c>
      <c r="AN141" s="301">
        <v>0</v>
      </c>
      <c r="AO141" s="301" t="s">
        <v>257</v>
      </c>
      <c r="AP141" s="301" t="s">
        <v>545</v>
      </c>
      <c r="AQ141" s="301" t="s">
        <v>545</v>
      </c>
      <c r="AR141" s="301" t="s">
        <v>545</v>
      </c>
      <c r="AS141" s="301" t="s">
        <v>545</v>
      </c>
      <c r="AT141" s="301">
        <v>0</v>
      </c>
      <c r="AU141" s="301" t="s">
        <v>545</v>
      </c>
      <c r="AV141" s="301" t="s">
        <v>545</v>
      </c>
      <c r="AW141" s="301">
        <v>0</v>
      </c>
      <c r="AX141" s="301">
        <v>0</v>
      </c>
      <c r="AY141" s="301">
        <v>0</v>
      </c>
      <c r="AZ141" s="301" t="s">
        <v>529</v>
      </c>
      <c r="BA141" s="301" t="s">
        <v>530</v>
      </c>
      <c r="BB141" s="301" t="s">
        <v>531</v>
      </c>
      <c r="BC141" s="301">
        <v>3778917</v>
      </c>
      <c r="BD141" s="301" t="s">
        <v>532</v>
      </c>
      <c r="BE141" s="301" t="s">
        <v>533</v>
      </c>
      <c r="BF141" s="301" t="s">
        <v>534</v>
      </c>
      <c r="BG141" s="301" t="s">
        <v>534</v>
      </c>
      <c r="BH141" s="301" t="s">
        <v>534</v>
      </c>
      <c r="BI141" s="301" t="s">
        <v>535</v>
      </c>
      <c r="BJ141" s="301" t="s">
        <v>545</v>
      </c>
      <c r="BK141" s="301">
        <v>376030000</v>
      </c>
      <c r="BL141" s="301" t="s">
        <v>545</v>
      </c>
      <c r="BM141" s="301" t="s">
        <v>545</v>
      </c>
      <c r="BN141" s="301">
        <v>0</v>
      </c>
      <c r="BO141" s="301" t="s">
        <v>1228</v>
      </c>
      <c r="BP141" s="301" t="s">
        <v>545</v>
      </c>
      <c r="BQ141" s="301" t="s">
        <v>545</v>
      </c>
      <c r="BR141" s="301" t="s">
        <v>545</v>
      </c>
      <c r="BS141" s="301" t="s">
        <v>545</v>
      </c>
      <c r="BT141" s="301" t="s">
        <v>545</v>
      </c>
      <c r="BU141" s="301" t="s">
        <v>545</v>
      </c>
      <c r="BV141" s="301" t="s">
        <v>545</v>
      </c>
      <c r="BW141" s="301" t="s">
        <v>545</v>
      </c>
      <c r="BX141" s="301" t="s">
        <v>1052</v>
      </c>
      <c r="BY141" s="301" t="s">
        <v>545</v>
      </c>
      <c r="BZ141" s="301" t="s">
        <v>545</v>
      </c>
      <c r="CA141" s="301" t="s">
        <v>545</v>
      </c>
      <c r="CB141" s="301" t="s">
        <v>1114</v>
      </c>
      <c r="CC141" s="301" t="s">
        <v>545</v>
      </c>
      <c r="CD141" s="301" t="s">
        <v>545</v>
      </c>
      <c r="CE141" s="301" t="s">
        <v>545</v>
      </c>
      <c r="CF141" s="301" t="s">
        <v>544</v>
      </c>
      <c r="CG141" s="301" t="s">
        <v>545</v>
      </c>
      <c r="CH141" s="301" t="s">
        <v>545</v>
      </c>
      <c r="CI141" s="301" t="s">
        <v>545</v>
      </c>
      <c r="CJ141" s="301" t="s">
        <v>545</v>
      </c>
      <c r="CK141" s="301" t="s">
        <v>545</v>
      </c>
      <c r="CL141" s="301" t="s">
        <v>538</v>
      </c>
      <c r="CM141" s="301">
        <v>0</v>
      </c>
      <c r="CN141" s="303">
        <v>0</v>
      </c>
      <c r="CO141" s="301" t="s">
        <v>538</v>
      </c>
      <c r="CP141" s="301">
        <v>0</v>
      </c>
      <c r="CQ141" s="301">
        <v>0</v>
      </c>
      <c r="CR141" s="301" t="s">
        <v>545</v>
      </c>
      <c r="CS141" s="301">
        <v>0</v>
      </c>
      <c r="CT141" s="303">
        <v>0</v>
      </c>
      <c r="CU141" s="301" t="s">
        <v>545</v>
      </c>
      <c r="CV141" s="301" t="s">
        <v>545</v>
      </c>
      <c r="CW141" s="303">
        <v>0</v>
      </c>
      <c r="CX141" s="301" t="s">
        <v>545</v>
      </c>
      <c r="CY141" s="301">
        <v>2777</v>
      </c>
      <c r="CZ141" s="301">
        <v>0</v>
      </c>
      <c r="DA141" s="301" t="s">
        <v>1053</v>
      </c>
      <c r="DB141" s="303">
        <f>+Tabla2[[#This Row],[VALOR TOTAL ESTIMADO VIGENCIA ACTUAL]]-Tabla2[[#This Row],[Valor CDP BD]]</f>
        <v>19790000</v>
      </c>
      <c r="DC141" s="303">
        <f>+Tabla2[[#This Row],[Valor CDP BD]]-Tabla2[[#This Row],[Valor RP BD]]</f>
        <v>0</v>
      </c>
    </row>
    <row r="142" spans="1:107" ht="16.149999999999999" customHeight="1" x14ac:dyDescent="0.25">
      <c r="A142" s="301" t="s">
        <v>1279</v>
      </c>
      <c r="B142" s="301" t="s">
        <v>1280</v>
      </c>
      <c r="C142" s="301">
        <v>7710</v>
      </c>
      <c r="D142" s="301" t="s">
        <v>1279</v>
      </c>
      <c r="E142" s="301">
        <v>1412022</v>
      </c>
      <c r="F142" s="301">
        <v>7710</v>
      </c>
      <c r="G142" s="301" t="s">
        <v>545</v>
      </c>
      <c r="H142" s="301">
        <v>2779</v>
      </c>
      <c r="I142" s="301" t="s">
        <v>1244</v>
      </c>
      <c r="J142" s="301" t="s">
        <v>512</v>
      </c>
      <c r="K142" s="301" t="s">
        <v>513</v>
      </c>
      <c r="L142" s="301" t="s">
        <v>514</v>
      </c>
      <c r="M142" s="301" t="s">
        <v>1112</v>
      </c>
      <c r="N142" s="301" t="s">
        <v>516</v>
      </c>
      <c r="O142" s="301" t="s">
        <v>1113</v>
      </c>
      <c r="P142" s="301" t="s">
        <v>325</v>
      </c>
      <c r="Q142" s="301" t="s">
        <v>262</v>
      </c>
      <c r="R142" s="301" t="s">
        <v>1003</v>
      </c>
      <c r="S142" s="301" t="s">
        <v>1004</v>
      </c>
      <c r="T142" s="301" t="s">
        <v>520</v>
      </c>
      <c r="U142" s="301">
        <v>0</v>
      </c>
      <c r="V142" s="301" t="s">
        <v>1051</v>
      </c>
      <c r="W142" s="301" t="s">
        <v>69</v>
      </c>
      <c r="X142" s="301" t="s">
        <v>69</v>
      </c>
      <c r="Y142" s="301">
        <v>0</v>
      </c>
      <c r="Z142" s="301" t="s">
        <v>534</v>
      </c>
      <c r="AA142" s="301" t="s">
        <v>69</v>
      </c>
      <c r="AB142" s="302" t="s">
        <v>69</v>
      </c>
      <c r="AC142" s="302" t="s">
        <v>69</v>
      </c>
      <c r="AD142" s="302" t="s">
        <v>69</v>
      </c>
      <c r="AE142" s="301" t="s">
        <v>69</v>
      </c>
      <c r="AF142" s="301" t="s">
        <v>69</v>
      </c>
      <c r="AG142" s="303">
        <v>3290000</v>
      </c>
      <c r="AH142" s="301">
        <v>0</v>
      </c>
      <c r="AI142" s="301">
        <v>0</v>
      </c>
      <c r="AJ142" s="301">
        <v>0</v>
      </c>
      <c r="AK142" s="301" t="s">
        <v>1117</v>
      </c>
      <c r="AL142" s="301" t="s">
        <v>1118</v>
      </c>
      <c r="AM142" s="301">
        <v>0</v>
      </c>
      <c r="AN142" s="301">
        <v>0</v>
      </c>
      <c r="AO142" s="301" t="s">
        <v>257</v>
      </c>
      <c r="AP142" s="301" t="s">
        <v>545</v>
      </c>
      <c r="AQ142" s="301" t="s">
        <v>545</v>
      </c>
      <c r="AR142" s="301" t="s">
        <v>545</v>
      </c>
      <c r="AS142" s="301" t="s">
        <v>545</v>
      </c>
      <c r="AT142" s="301">
        <v>0</v>
      </c>
      <c r="AU142" s="301" t="s">
        <v>545</v>
      </c>
      <c r="AV142" s="301" t="s">
        <v>545</v>
      </c>
      <c r="AW142" s="301">
        <v>0</v>
      </c>
      <c r="AX142" s="301">
        <v>0</v>
      </c>
      <c r="AY142" s="301">
        <v>0</v>
      </c>
      <c r="AZ142" s="301" t="s">
        <v>529</v>
      </c>
      <c r="BA142" s="301" t="s">
        <v>530</v>
      </c>
      <c r="BB142" s="301" t="s">
        <v>531</v>
      </c>
      <c r="BC142" s="301">
        <v>3778917</v>
      </c>
      <c r="BD142" s="301" t="s">
        <v>532</v>
      </c>
      <c r="BE142" s="301" t="s">
        <v>533</v>
      </c>
      <c r="BF142" s="301" t="s">
        <v>534</v>
      </c>
      <c r="BG142" s="301" t="s">
        <v>534</v>
      </c>
      <c r="BH142" s="301" t="s">
        <v>534</v>
      </c>
      <c r="BI142" s="301" t="s">
        <v>535</v>
      </c>
      <c r="BJ142" s="301" t="s">
        <v>545</v>
      </c>
      <c r="BK142" s="301">
        <v>376030000</v>
      </c>
      <c r="BL142" s="301" t="s">
        <v>545</v>
      </c>
      <c r="BM142" s="301" t="s">
        <v>545</v>
      </c>
      <c r="BN142" s="301">
        <v>0</v>
      </c>
      <c r="BO142" s="301" t="s">
        <v>1228</v>
      </c>
      <c r="BP142" s="301" t="s">
        <v>545</v>
      </c>
      <c r="BQ142" s="301" t="s">
        <v>545</v>
      </c>
      <c r="BR142" s="301" t="s">
        <v>545</v>
      </c>
      <c r="BS142" s="301" t="s">
        <v>545</v>
      </c>
      <c r="BT142" s="301" t="s">
        <v>545</v>
      </c>
      <c r="BU142" s="301" t="s">
        <v>545</v>
      </c>
      <c r="BV142" s="301" t="s">
        <v>545</v>
      </c>
      <c r="BW142" s="301" t="s">
        <v>545</v>
      </c>
      <c r="BX142" s="301" t="s">
        <v>1052</v>
      </c>
      <c r="BY142" s="301" t="s">
        <v>545</v>
      </c>
      <c r="BZ142" s="301" t="s">
        <v>545</v>
      </c>
      <c r="CA142" s="301" t="s">
        <v>545</v>
      </c>
      <c r="CB142" s="301" t="s">
        <v>1003</v>
      </c>
      <c r="CC142" s="301" t="s">
        <v>545</v>
      </c>
      <c r="CD142" s="301" t="s">
        <v>545</v>
      </c>
      <c r="CE142" s="301" t="s">
        <v>545</v>
      </c>
      <c r="CF142" s="301" t="s">
        <v>544</v>
      </c>
      <c r="CG142" s="301" t="s">
        <v>545</v>
      </c>
      <c r="CH142" s="301" t="s">
        <v>545</v>
      </c>
      <c r="CI142" s="301" t="s">
        <v>545</v>
      </c>
      <c r="CJ142" s="301" t="s">
        <v>545</v>
      </c>
      <c r="CK142" s="301" t="s">
        <v>545</v>
      </c>
      <c r="CL142" s="301" t="s">
        <v>538</v>
      </c>
      <c r="CM142" s="301">
        <v>0</v>
      </c>
      <c r="CN142" s="303">
        <v>0</v>
      </c>
      <c r="CO142" s="301" t="s">
        <v>538</v>
      </c>
      <c r="CP142" s="301">
        <v>0</v>
      </c>
      <c r="CQ142" s="301">
        <v>0</v>
      </c>
      <c r="CR142" s="301" t="s">
        <v>545</v>
      </c>
      <c r="CS142" s="301">
        <v>0</v>
      </c>
      <c r="CT142" s="303">
        <v>0</v>
      </c>
      <c r="CU142" s="301" t="s">
        <v>545</v>
      </c>
      <c r="CV142" s="301" t="s">
        <v>545</v>
      </c>
      <c r="CW142" s="303">
        <v>0</v>
      </c>
      <c r="CX142" s="301" t="s">
        <v>545</v>
      </c>
      <c r="CY142" s="301">
        <v>2779</v>
      </c>
      <c r="CZ142" s="301">
        <v>0</v>
      </c>
      <c r="DA142" s="301" t="s">
        <v>1053</v>
      </c>
      <c r="DB142" s="303">
        <f>+Tabla2[[#This Row],[VALOR TOTAL ESTIMADO VIGENCIA ACTUAL]]-Tabla2[[#This Row],[Valor CDP BD]]</f>
        <v>3290000</v>
      </c>
      <c r="DC142" s="303">
        <f>+Tabla2[[#This Row],[Valor CDP BD]]-Tabla2[[#This Row],[Valor RP BD]]</f>
        <v>0</v>
      </c>
    </row>
    <row r="143" spans="1:107" ht="16.149999999999999" customHeight="1" x14ac:dyDescent="0.25">
      <c r="A143" s="301" t="s">
        <v>1281</v>
      </c>
      <c r="B143" s="301" t="s">
        <v>1282</v>
      </c>
      <c r="C143" s="301">
        <v>7710</v>
      </c>
      <c r="D143" s="301" t="s">
        <v>1281</v>
      </c>
      <c r="E143" s="301">
        <v>1422022</v>
      </c>
      <c r="F143" s="301">
        <v>7710</v>
      </c>
      <c r="G143" s="301" t="s">
        <v>545</v>
      </c>
      <c r="H143" s="301">
        <v>2776</v>
      </c>
      <c r="I143" s="301" t="s">
        <v>1252</v>
      </c>
      <c r="J143" s="301" t="s">
        <v>512</v>
      </c>
      <c r="K143" s="301" t="s">
        <v>513</v>
      </c>
      <c r="L143" s="301" t="s">
        <v>514</v>
      </c>
      <c r="M143" s="301" t="s">
        <v>1112</v>
      </c>
      <c r="N143" s="301" t="s">
        <v>516</v>
      </c>
      <c r="O143" s="301" t="s">
        <v>1113</v>
      </c>
      <c r="P143" s="301" t="s">
        <v>325</v>
      </c>
      <c r="Q143" s="301" t="s">
        <v>262</v>
      </c>
      <c r="R143" s="301" t="s">
        <v>845</v>
      </c>
      <c r="S143" s="301" t="s">
        <v>846</v>
      </c>
      <c r="T143" s="301" t="s">
        <v>520</v>
      </c>
      <c r="U143" s="301">
        <v>0</v>
      </c>
      <c r="V143" s="301" t="s">
        <v>1051</v>
      </c>
      <c r="W143" s="301" t="s">
        <v>69</v>
      </c>
      <c r="X143" s="301" t="s">
        <v>69</v>
      </c>
      <c r="Y143" s="301">
        <v>0</v>
      </c>
      <c r="Z143" s="301" t="s">
        <v>534</v>
      </c>
      <c r="AA143" s="301" t="s">
        <v>69</v>
      </c>
      <c r="AB143" s="302" t="s">
        <v>69</v>
      </c>
      <c r="AC143" s="302" t="s">
        <v>69</v>
      </c>
      <c r="AD143" s="302" t="s">
        <v>69</v>
      </c>
      <c r="AE143" s="301" t="s">
        <v>69</v>
      </c>
      <c r="AF143" s="301" t="s">
        <v>69</v>
      </c>
      <c r="AG143" s="303">
        <v>1810000</v>
      </c>
      <c r="AH143" s="301">
        <v>0</v>
      </c>
      <c r="AI143" s="301">
        <v>0</v>
      </c>
      <c r="AJ143" s="301">
        <v>0</v>
      </c>
      <c r="AK143" s="301" t="s">
        <v>1117</v>
      </c>
      <c r="AL143" s="301" t="s">
        <v>1118</v>
      </c>
      <c r="AM143" s="301">
        <v>0</v>
      </c>
      <c r="AN143" s="301">
        <v>0</v>
      </c>
      <c r="AO143" s="301" t="s">
        <v>257</v>
      </c>
      <c r="AP143" s="301" t="s">
        <v>545</v>
      </c>
      <c r="AQ143" s="301" t="s">
        <v>545</v>
      </c>
      <c r="AR143" s="301" t="s">
        <v>545</v>
      </c>
      <c r="AS143" s="301" t="s">
        <v>545</v>
      </c>
      <c r="AT143" s="301">
        <v>0</v>
      </c>
      <c r="AU143" s="301" t="s">
        <v>545</v>
      </c>
      <c r="AV143" s="301" t="s">
        <v>545</v>
      </c>
      <c r="AW143" s="301">
        <v>0</v>
      </c>
      <c r="AX143" s="301">
        <v>0</v>
      </c>
      <c r="AY143" s="301">
        <v>0</v>
      </c>
      <c r="AZ143" s="301" t="s">
        <v>529</v>
      </c>
      <c r="BA143" s="301" t="s">
        <v>530</v>
      </c>
      <c r="BB143" s="301" t="s">
        <v>531</v>
      </c>
      <c r="BC143" s="301">
        <v>3778917</v>
      </c>
      <c r="BD143" s="301" t="s">
        <v>532</v>
      </c>
      <c r="BE143" s="301" t="s">
        <v>533</v>
      </c>
      <c r="BF143" s="301" t="s">
        <v>534</v>
      </c>
      <c r="BG143" s="301" t="s">
        <v>534</v>
      </c>
      <c r="BH143" s="301" t="s">
        <v>534</v>
      </c>
      <c r="BI143" s="301" t="s">
        <v>535</v>
      </c>
      <c r="BJ143" s="301" t="s">
        <v>545</v>
      </c>
      <c r="BK143" s="301">
        <v>376030000</v>
      </c>
      <c r="BL143" s="301" t="s">
        <v>545</v>
      </c>
      <c r="BM143" s="301" t="s">
        <v>545</v>
      </c>
      <c r="BN143" s="301">
        <v>0</v>
      </c>
      <c r="BO143" s="301" t="s">
        <v>1228</v>
      </c>
      <c r="BP143" s="301" t="s">
        <v>545</v>
      </c>
      <c r="BQ143" s="301" t="s">
        <v>545</v>
      </c>
      <c r="BR143" s="301" t="s">
        <v>545</v>
      </c>
      <c r="BS143" s="301" t="s">
        <v>545</v>
      </c>
      <c r="BT143" s="301" t="s">
        <v>545</v>
      </c>
      <c r="BU143" s="301" t="s">
        <v>545</v>
      </c>
      <c r="BV143" s="301" t="s">
        <v>545</v>
      </c>
      <c r="BW143" s="301" t="s">
        <v>545</v>
      </c>
      <c r="BX143" s="301" t="s">
        <v>1052</v>
      </c>
      <c r="BY143" s="301" t="s">
        <v>545</v>
      </c>
      <c r="BZ143" s="301" t="s">
        <v>545</v>
      </c>
      <c r="CA143" s="301" t="s">
        <v>545</v>
      </c>
      <c r="CB143" s="301" t="s">
        <v>845</v>
      </c>
      <c r="CC143" s="301" t="s">
        <v>545</v>
      </c>
      <c r="CD143" s="301" t="s">
        <v>545</v>
      </c>
      <c r="CE143" s="301" t="s">
        <v>545</v>
      </c>
      <c r="CF143" s="301" t="s">
        <v>544</v>
      </c>
      <c r="CG143" s="301" t="s">
        <v>545</v>
      </c>
      <c r="CH143" s="301" t="s">
        <v>545</v>
      </c>
      <c r="CI143" s="301" t="s">
        <v>545</v>
      </c>
      <c r="CJ143" s="301" t="s">
        <v>545</v>
      </c>
      <c r="CK143" s="301" t="s">
        <v>545</v>
      </c>
      <c r="CL143" s="301" t="s">
        <v>538</v>
      </c>
      <c r="CM143" s="301">
        <v>0</v>
      </c>
      <c r="CN143" s="303">
        <v>0</v>
      </c>
      <c r="CO143" s="301" t="s">
        <v>538</v>
      </c>
      <c r="CP143" s="301">
        <v>0</v>
      </c>
      <c r="CQ143" s="301">
        <v>0</v>
      </c>
      <c r="CR143" s="301" t="s">
        <v>545</v>
      </c>
      <c r="CS143" s="301">
        <v>0</v>
      </c>
      <c r="CT143" s="303">
        <v>0</v>
      </c>
      <c r="CU143" s="301" t="s">
        <v>545</v>
      </c>
      <c r="CV143" s="301" t="s">
        <v>545</v>
      </c>
      <c r="CW143" s="303">
        <v>0</v>
      </c>
      <c r="CX143" s="301" t="s">
        <v>545</v>
      </c>
      <c r="CY143" s="301">
        <v>2776</v>
      </c>
      <c r="CZ143" s="301">
        <v>0</v>
      </c>
      <c r="DA143" s="301" t="s">
        <v>1053</v>
      </c>
      <c r="DB143" s="303">
        <f>+Tabla2[[#This Row],[VALOR TOTAL ESTIMADO VIGENCIA ACTUAL]]-Tabla2[[#This Row],[Valor CDP BD]]</f>
        <v>1810000</v>
      </c>
      <c r="DC143" s="303">
        <f>+Tabla2[[#This Row],[Valor CDP BD]]-Tabla2[[#This Row],[Valor RP BD]]</f>
        <v>0</v>
      </c>
    </row>
    <row r="144" spans="1:107" ht="16.149999999999999" hidden="1" customHeight="1" x14ac:dyDescent="0.25">
      <c r="A144" s="301" t="s">
        <v>1283</v>
      </c>
      <c r="B144" s="301" t="s">
        <v>1284</v>
      </c>
      <c r="C144" s="301">
        <v>7710</v>
      </c>
      <c r="D144" s="301" t="s">
        <v>1283</v>
      </c>
      <c r="E144" s="301">
        <v>1432022</v>
      </c>
      <c r="F144" s="301">
        <v>7710</v>
      </c>
      <c r="G144" s="301">
        <v>17654</v>
      </c>
      <c r="H144" s="301">
        <v>2793</v>
      </c>
      <c r="I144" s="301" t="s">
        <v>1111</v>
      </c>
      <c r="J144" s="301" t="s">
        <v>512</v>
      </c>
      <c r="K144" s="301" t="s">
        <v>513</v>
      </c>
      <c r="L144" s="301" t="s">
        <v>514</v>
      </c>
      <c r="M144" s="301" t="s">
        <v>1112</v>
      </c>
      <c r="N144" s="301" t="s">
        <v>516</v>
      </c>
      <c r="O144" s="301" t="s">
        <v>1113</v>
      </c>
      <c r="P144" s="301" t="s">
        <v>325</v>
      </c>
      <c r="Q144" s="301" t="s">
        <v>326</v>
      </c>
      <c r="R144" s="301" t="s">
        <v>1114</v>
      </c>
      <c r="S144" s="301" t="s">
        <v>1115</v>
      </c>
      <c r="T144" s="301" t="s">
        <v>520</v>
      </c>
      <c r="U144" s="301">
        <v>0</v>
      </c>
      <c r="V144" s="301" t="s">
        <v>1285</v>
      </c>
      <c r="W144" s="301" t="s">
        <v>522</v>
      </c>
      <c r="X144" s="301" t="s">
        <v>523</v>
      </c>
      <c r="Y144" s="301">
        <v>0</v>
      </c>
      <c r="Z144" s="301" t="s">
        <v>534</v>
      </c>
      <c r="AA144" s="301" t="s">
        <v>525</v>
      </c>
      <c r="AB144" s="302">
        <v>4</v>
      </c>
      <c r="AC144" s="302">
        <v>4</v>
      </c>
      <c r="AD144" s="302">
        <v>4</v>
      </c>
      <c r="AE144" s="301">
        <v>1</v>
      </c>
      <c r="AF144" s="301">
        <v>8</v>
      </c>
      <c r="AG144" s="303">
        <v>13752000</v>
      </c>
      <c r="AH144" s="301">
        <v>0</v>
      </c>
      <c r="AI144" s="301">
        <v>0</v>
      </c>
      <c r="AJ144" s="301">
        <v>0</v>
      </c>
      <c r="AK144" s="301" t="s">
        <v>1117</v>
      </c>
      <c r="AL144" s="301" t="s">
        <v>1118</v>
      </c>
      <c r="AM144" s="301">
        <v>0</v>
      </c>
      <c r="AN144" s="301">
        <v>0</v>
      </c>
      <c r="AO144" s="301" t="s">
        <v>257</v>
      </c>
      <c r="AP144" s="301" t="s">
        <v>545</v>
      </c>
      <c r="AQ144" s="301" t="s">
        <v>545</v>
      </c>
      <c r="AR144" s="301">
        <v>1731</v>
      </c>
      <c r="AS144" s="301">
        <v>44642</v>
      </c>
      <c r="AT144" s="301">
        <v>13752000</v>
      </c>
      <c r="AU144" s="301" t="s">
        <v>545</v>
      </c>
      <c r="AV144" s="301" t="s">
        <v>1099</v>
      </c>
      <c r="AW144" s="301">
        <v>0</v>
      </c>
      <c r="AX144" s="301">
        <v>0</v>
      </c>
      <c r="AY144" s="301">
        <v>3438000</v>
      </c>
      <c r="AZ144" s="301" t="s">
        <v>529</v>
      </c>
      <c r="BA144" s="301" t="s">
        <v>530</v>
      </c>
      <c r="BB144" s="301" t="s">
        <v>531</v>
      </c>
      <c r="BC144" s="301">
        <v>3778917</v>
      </c>
      <c r="BD144" s="301" t="s">
        <v>532</v>
      </c>
      <c r="BE144" s="301" t="s">
        <v>533</v>
      </c>
      <c r="BF144" s="301" t="s">
        <v>524</v>
      </c>
      <c r="BG144" s="301" t="s">
        <v>534</v>
      </c>
      <c r="BH144" s="301" t="s">
        <v>534</v>
      </c>
      <c r="BI144" s="301" t="s">
        <v>535</v>
      </c>
      <c r="BJ144" s="301" t="s">
        <v>536</v>
      </c>
      <c r="BK144" s="301">
        <v>934892000</v>
      </c>
      <c r="BL144" s="301" t="s">
        <v>1099</v>
      </c>
      <c r="BM144" s="301">
        <v>17654</v>
      </c>
      <c r="BN144" s="301">
        <v>0</v>
      </c>
      <c r="BO144" s="301" t="s">
        <v>326</v>
      </c>
      <c r="BP144" s="301" t="s">
        <v>326</v>
      </c>
      <c r="BQ144" s="301" t="s">
        <v>538</v>
      </c>
      <c r="BR144" s="301" t="s">
        <v>545</v>
      </c>
      <c r="BS144" s="301" t="s">
        <v>545</v>
      </c>
      <c r="BT144" s="301" t="s">
        <v>545</v>
      </c>
      <c r="BU144" s="301" t="s">
        <v>69</v>
      </c>
      <c r="BV144" s="306" t="s">
        <v>1286</v>
      </c>
      <c r="BW144" s="301" t="s">
        <v>545</v>
      </c>
      <c r="BX144" s="301" t="s">
        <v>1287</v>
      </c>
      <c r="BY144" s="301" t="s">
        <v>1288</v>
      </c>
      <c r="BZ144" s="301" t="s">
        <v>1289</v>
      </c>
      <c r="CA144" s="301" t="s">
        <v>542</v>
      </c>
      <c r="CB144" s="301" t="s">
        <v>1114</v>
      </c>
      <c r="CC144" s="301" t="s">
        <v>1114</v>
      </c>
      <c r="CD144" s="301" t="s">
        <v>1114</v>
      </c>
      <c r="CE144" s="301" t="s">
        <v>543</v>
      </c>
      <c r="CF144" s="301" t="s">
        <v>544</v>
      </c>
      <c r="CG144" s="301" t="s">
        <v>544</v>
      </c>
      <c r="CH144" s="301" t="s">
        <v>544</v>
      </c>
      <c r="CI144" s="301" t="s">
        <v>543</v>
      </c>
      <c r="CJ144" s="301">
        <v>1731</v>
      </c>
      <c r="CK144" s="301">
        <v>1731</v>
      </c>
      <c r="CL144" s="301" t="s">
        <v>538</v>
      </c>
      <c r="CM144" s="301">
        <v>13752000</v>
      </c>
      <c r="CN144" s="303">
        <v>13752000</v>
      </c>
      <c r="CO144" s="301" t="s">
        <v>538</v>
      </c>
      <c r="CP144" s="301">
        <v>0</v>
      </c>
      <c r="CQ144" s="301">
        <v>0</v>
      </c>
      <c r="CR144" s="301" t="s">
        <v>545</v>
      </c>
      <c r="CS144" s="301">
        <v>0</v>
      </c>
      <c r="CT144" s="303">
        <v>0</v>
      </c>
      <c r="CU144" s="301" t="s">
        <v>545</v>
      </c>
      <c r="CV144" s="301" t="s">
        <v>545</v>
      </c>
      <c r="CW144" s="303">
        <v>0</v>
      </c>
      <c r="CX144" s="301" t="s">
        <v>1290</v>
      </c>
      <c r="CY144" s="301">
        <v>2793</v>
      </c>
      <c r="CZ144" s="301">
        <v>2793</v>
      </c>
      <c r="DA144" s="307" t="s">
        <v>1291</v>
      </c>
      <c r="DB144" s="303">
        <f>+Tabla2[[#This Row],[VALOR TOTAL ESTIMADO VIGENCIA ACTUAL]]-Tabla2[[#This Row],[Valor CDP BD]]</f>
        <v>0</v>
      </c>
      <c r="DC144" s="303">
        <f>+Tabla2[[#This Row],[Valor CDP BD]]-Tabla2[[#This Row],[Valor RP BD]]</f>
        <v>13752000</v>
      </c>
    </row>
    <row r="145" spans="1:107" ht="16.149999999999999" hidden="1" customHeight="1" x14ac:dyDescent="0.25">
      <c r="A145" s="301" t="s">
        <v>1292</v>
      </c>
      <c r="B145" s="301" t="s">
        <v>1293</v>
      </c>
      <c r="C145" s="301">
        <v>7710</v>
      </c>
      <c r="D145" s="301" t="s">
        <v>1292</v>
      </c>
      <c r="E145" s="301">
        <v>1442022</v>
      </c>
      <c r="F145" s="301">
        <v>7710</v>
      </c>
      <c r="G145" s="301">
        <v>17655</v>
      </c>
      <c r="H145" s="301">
        <v>2793</v>
      </c>
      <c r="I145" s="301" t="s">
        <v>1111</v>
      </c>
      <c r="J145" s="301" t="s">
        <v>512</v>
      </c>
      <c r="K145" s="301" t="s">
        <v>513</v>
      </c>
      <c r="L145" s="301" t="s">
        <v>514</v>
      </c>
      <c r="M145" s="301" t="s">
        <v>1112</v>
      </c>
      <c r="N145" s="301" t="s">
        <v>516</v>
      </c>
      <c r="O145" s="301" t="s">
        <v>1113</v>
      </c>
      <c r="P145" s="301" t="s">
        <v>325</v>
      </c>
      <c r="Q145" s="301" t="s">
        <v>326</v>
      </c>
      <c r="R145" s="301" t="s">
        <v>1114</v>
      </c>
      <c r="S145" s="301" t="s">
        <v>1115</v>
      </c>
      <c r="T145" s="301" t="s">
        <v>520</v>
      </c>
      <c r="U145" s="301">
        <v>0</v>
      </c>
      <c r="V145" s="301" t="s">
        <v>1294</v>
      </c>
      <c r="W145" s="301" t="s">
        <v>522</v>
      </c>
      <c r="X145" s="301" t="s">
        <v>523</v>
      </c>
      <c r="Y145" s="301">
        <v>0</v>
      </c>
      <c r="Z145" s="301" t="s">
        <v>534</v>
      </c>
      <c r="AA145" s="301" t="s">
        <v>525</v>
      </c>
      <c r="AB145" s="302">
        <v>3</v>
      </c>
      <c r="AC145" s="302">
        <v>4</v>
      </c>
      <c r="AD145" s="302">
        <v>4</v>
      </c>
      <c r="AE145" s="301">
        <v>1</v>
      </c>
      <c r="AF145" s="301">
        <v>8</v>
      </c>
      <c r="AG145" s="303">
        <v>13752000</v>
      </c>
      <c r="AH145" s="301">
        <v>0</v>
      </c>
      <c r="AI145" s="301">
        <v>0</v>
      </c>
      <c r="AJ145" s="301">
        <v>0</v>
      </c>
      <c r="AK145" s="301" t="s">
        <v>1117</v>
      </c>
      <c r="AL145" s="301" t="s">
        <v>1118</v>
      </c>
      <c r="AM145" s="301">
        <v>0</v>
      </c>
      <c r="AN145" s="301">
        <v>0</v>
      </c>
      <c r="AO145" s="301" t="s">
        <v>257</v>
      </c>
      <c r="AP145" s="301" t="s">
        <v>545</v>
      </c>
      <c r="AQ145" s="301" t="s">
        <v>545</v>
      </c>
      <c r="AR145" s="301">
        <v>1730</v>
      </c>
      <c r="AS145" s="301">
        <v>44638</v>
      </c>
      <c r="AT145" s="301">
        <v>13752000</v>
      </c>
      <c r="AU145" s="301" t="s">
        <v>545</v>
      </c>
      <c r="AV145" s="301" t="s">
        <v>1099</v>
      </c>
      <c r="AW145" s="301">
        <v>0</v>
      </c>
      <c r="AX145" s="301">
        <v>0</v>
      </c>
      <c r="AY145" s="301">
        <v>3438000</v>
      </c>
      <c r="AZ145" s="301" t="s">
        <v>529</v>
      </c>
      <c r="BA145" s="301" t="s">
        <v>530</v>
      </c>
      <c r="BB145" s="301" t="s">
        <v>531</v>
      </c>
      <c r="BC145" s="301">
        <v>3778917</v>
      </c>
      <c r="BD145" s="301" t="s">
        <v>532</v>
      </c>
      <c r="BE145" s="301" t="s">
        <v>533</v>
      </c>
      <c r="BF145" s="301" t="s">
        <v>524</v>
      </c>
      <c r="BG145" s="301" t="s">
        <v>534</v>
      </c>
      <c r="BH145" s="301" t="s">
        <v>534</v>
      </c>
      <c r="BI145" s="301" t="s">
        <v>535</v>
      </c>
      <c r="BJ145" s="301" t="s">
        <v>536</v>
      </c>
      <c r="BK145" s="301">
        <v>934892000</v>
      </c>
      <c r="BL145" s="301" t="s">
        <v>1099</v>
      </c>
      <c r="BM145" s="301">
        <v>17655</v>
      </c>
      <c r="BN145" s="301">
        <v>0</v>
      </c>
      <c r="BO145" s="301" t="s">
        <v>326</v>
      </c>
      <c r="BP145" s="301" t="s">
        <v>326</v>
      </c>
      <c r="BQ145" s="301" t="s">
        <v>538</v>
      </c>
      <c r="BR145" s="301" t="s">
        <v>545</v>
      </c>
      <c r="BS145" s="301" t="s">
        <v>545</v>
      </c>
      <c r="BT145" s="301" t="s">
        <v>545</v>
      </c>
      <c r="BU145" s="301" t="s">
        <v>69</v>
      </c>
      <c r="BV145" s="308" t="s">
        <v>1295</v>
      </c>
      <c r="BW145" s="301" t="s">
        <v>545</v>
      </c>
      <c r="BX145" s="301" t="s">
        <v>1296</v>
      </c>
      <c r="BY145" s="301" t="s">
        <v>1297</v>
      </c>
      <c r="BZ145" s="301" t="s">
        <v>1298</v>
      </c>
      <c r="CA145" s="301" t="s">
        <v>542</v>
      </c>
      <c r="CB145" s="301" t="s">
        <v>1114</v>
      </c>
      <c r="CC145" s="301" t="s">
        <v>1114</v>
      </c>
      <c r="CD145" s="301" t="s">
        <v>1114</v>
      </c>
      <c r="CE145" s="301" t="s">
        <v>543</v>
      </c>
      <c r="CF145" s="301" t="s">
        <v>544</v>
      </c>
      <c r="CG145" s="301" t="s">
        <v>544</v>
      </c>
      <c r="CH145" s="301" t="s">
        <v>544</v>
      </c>
      <c r="CI145" s="301" t="s">
        <v>543</v>
      </c>
      <c r="CJ145" s="301">
        <v>1730</v>
      </c>
      <c r="CK145" s="301">
        <v>1730</v>
      </c>
      <c r="CL145" s="301" t="s">
        <v>538</v>
      </c>
      <c r="CM145" s="301">
        <v>13752000</v>
      </c>
      <c r="CN145" s="303">
        <v>13752000</v>
      </c>
      <c r="CO145" s="301" t="s">
        <v>538</v>
      </c>
      <c r="CP145" s="301">
        <v>0</v>
      </c>
      <c r="CQ145" s="301">
        <v>0</v>
      </c>
      <c r="CR145" s="301" t="s">
        <v>545</v>
      </c>
      <c r="CS145" s="301">
        <v>0</v>
      </c>
      <c r="CT145" s="303">
        <v>0</v>
      </c>
      <c r="CU145" s="301" t="s">
        <v>545</v>
      </c>
      <c r="CV145" s="301" t="s">
        <v>545</v>
      </c>
      <c r="CW145" s="303">
        <v>0</v>
      </c>
      <c r="CX145" s="301" t="s">
        <v>1290</v>
      </c>
      <c r="CY145" s="301">
        <v>2793</v>
      </c>
      <c r="CZ145" s="301">
        <v>2793</v>
      </c>
      <c r="DA145" s="307" t="s">
        <v>1291</v>
      </c>
      <c r="DB145" s="303">
        <f>+Tabla2[[#This Row],[VALOR TOTAL ESTIMADO VIGENCIA ACTUAL]]-Tabla2[[#This Row],[Valor CDP BD]]</f>
        <v>0</v>
      </c>
      <c r="DC145" s="303">
        <f>+Tabla2[[#This Row],[Valor CDP BD]]-Tabla2[[#This Row],[Valor RP BD]]</f>
        <v>13752000</v>
      </c>
    </row>
  </sheetData>
  <pageMargins left="0.7" right="0.7" top="0.75" bottom="0.75" header="0.3" footer="0.3"/>
  <pageSetup orientation="portrait"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E9A802-A5B6-4AEE-A059-E395EFBD6243}">
  <sheetPr>
    <tabColor rgb="FFA3FFFF"/>
  </sheetPr>
  <dimension ref="A1:L17"/>
  <sheetViews>
    <sheetView topLeftCell="D1" workbookViewId="0">
      <selection activeCell="G98" sqref="G98"/>
    </sheetView>
  </sheetViews>
  <sheetFormatPr baseColWidth="10" defaultColWidth="22.5703125" defaultRowHeight="15" x14ac:dyDescent="0.25"/>
  <cols>
    <col min="1" max="1" width="0" hidden="1" customWidth="1"/>
    <col min="2" max="2" width="0" style="309" hidden="1" customWidth="1"/>
    <col min="3" max="5" width="22.5703125" style="309"/>
  </cols>
  <sheetData>
    <row r="1" spans="1:12" s="311" customFormat="1" ht="25.5" x14ac:dyDescent="0.2">
      <c r="A1" s="310" t="s">
        <v>1299</v>
      </c>
      <c r="B1" s="310" t="s">
        <v>1300</v>
      </c>
      <c r="C1" s="310" t="s">
        <v>1301</v>
      </c>
      <c r="D1" s="310" t="s">
        <v>1302</v>
      </c>
      <c r="E1" s="1064" t="s">
        <v>1303</v>
      </c>
      <c r="F1" s="1064"/>
      <c r="G1" s="1064" t="s">
        <v>1304</v>
      </c>
      <c r="H1" s="1064"/>
      <c r="I1" s="1064" t="s">
        <v>1305</v>
      </c>
      <c r="J1" s="1064"/>
      <c r="K1" s="1064" t="s">
        <v>1306</v>
      </c>
      <c r="L1" s="1064"/>
    </row>
    <row r="2" spans="1:12" s="311" customFormat="1" ht="12.75" x14ac:dyDescent="0.2">
      <c r="A2" s="312">
        <v>7710</v>
      </c>
      <c r="B2" s="313" t="s">
        <v>1307</v>
      </c>
      <c r="C2" s="311" t="s">
        <v>262</v>
      </c>
      <c r="D2" s="314">
        <v>376030000</v>
      </c>
      <c r="E2" s="315">
        <v>348906000</v>
      </c>
      <c r="F2" s="316">
        <v>0.92786745738371934</v>
      </c>
      <c r="G2" s="315">
        <v>348906000</v>
      </c>
      <c r="H2" s="316">
        <v>0.92786745738371934</v>
      </c>
      <c r="I2" s="315">
        <v>43999433</v>
      </c>
      <c r="J2" s="316">
        <v>0.1261068396645515</v>
      </c>
      <c r="K2" s="315">
        <v>27124000</v>
      </c>
      <c r="L2" s="316">
        <v>7.2132542616280618E-2</v>
      </c>
    </row>
    <row r="3" spans="1:12" s="311" customFormat="1" ht="12.75" x14ac:dyDescent="0.2">
      <c r="A3" s="312">
        <v>7710</v>
      </c>
      <c r="B3" s="313" t="s">
        <v>1307</v>
      </c>
      <c r="C3" s="311" t="s">
        <v>328</v>
      </c>
      <c r="D3" s="314">
        <v>4954580000</v>
      </c>
      <c r="E3" s="315">
        <v>4766485000</v>
      </c>
      <c r="F3" s="316">
        <v>0.96203613626180218</v>
      </c>
      <c r="G3" s="315">
        <v>4766485000</v>
      </c>
      <c r="H3" s="316">
        <v>0.96203613626180218</v>
      </c>
      <c r="I3" s="315">
        <v>525588170.30952382</v>
      </c>
      <c r="J3" s="316">
        <v>0.11026745501339537</v>
      </c>
      <c r="K3" s="315">
        <v>188095000</v>
      </c>
      <c r="L3" s="316">
        <v>3.7963863738197788E-2</v>
      </c>
    </row>
    <row r="4" spans="1:12" s="311" customFormat="1" ht="12.75" x14ac:dyDescent="0.2">
      <c r="A4" s="312">
        <v>7710</v>
      </c>
      <c r="B4" s="313" t="s">
        <v>1307</v>
      </c>
      <c r="C4" s="311" t="s">
        <v>326</v>
      </c>
      <c r="D4" s="314">
        <v>934892000</v>
      </c>
      <c r="E4" s="315">
        <v>889771000</v>
      </c>
      <c r="F4" s="316">
        <v>0.95173667118768801</v>
      </c>
      <c r="G4" s="315">
        <v>862267000</v>
      </c>
      <c r="H4" s="316">
        <v>0.92231723022552337</v>
      </c>
      <c r="I4" s="315">
        <v>87490490.690476179</v>
      </c>
      <c r="J4" s="316">
        <v>0.10146566050942014</v>
      </c>
      <c r="K4" s="315">
        <v>72625000</v>
      </c>
      <c r="L4" s="316">
        <v>7.768276977447662E-2</v>
      </c>
    </row>
    <row r="5" spans="1:12" s="311" customFormat="1" ht="12.75" x14ac:dyDescent="0.2">
      <c r="A5" s="317" t="s">
        <v>1308</v>
      </c>
      <c r="B5" s="317" t="s">
        <v>1307</v>
      </c>
      <c r="C5" s="317" t="s">
        <v>545</v>
      </c>
      <c r="D5" s="318">
        <v>6265502000</v>
      </c>
      <c r="E5" s="319">
        <v>6005162000</v>
      </c>
      <c r="F5" s="320">
        <v>0.95844866061809575</v>
      </c>
      <c r="G5" s="319">
        <v>5977658000</v>
      </c>
      <c r="H5" s="320">
        <v>0.95405890860780185</v>
      </c>
      <c r="I5" s="319">
        <v>657078094</v>
      </c>
      <c r="J5" s="320">
        <v>0.10992232978199823</v>
      </c>
      <c r="K5" s="319">
        <v>287844000</v>
      </c>
      <c r="L5" s="320">
        <v>4.5941091392198104E-2</v>
      </c>
    </row>
    <row r="8" spans="1:12" x14ac:dyDescent="0.25">
      <c r="C8" s="321" t="s">
        <v>1309</v>
      </c>
      <c r="D8" s="309" t="s">
        <v>1311</v>
      </c>
      <c r="E8" s="309" t="s">
        <v>1312</v>
      </c>
      <c r="F8" s="309" t="s">
        <v>1313</v>
      </c>
      <c r="G8" s="309" t="s">
        <v>1314</v>
      </c>
    </row>
    <row r="9" spans="1:12" x14ac:dyDescent="0.25">
      <c r="C9" s="118" t="s">
        <v>262</v>
      </c>
      <c r="D9" s="309">
        <v>376030000</v>
      </c>
      <c r="E9" s="309">
        <v>348906000</v>
      </c>
      <c r="F9" s="309">
        <v>348906000</v>
      </c>
      <c r="G9" s="309">
        <v>43999433</v>
      </c>
    </row>
    <row r="10" spans="1:12" x14ac:dyDescent="0.25">
      <c r="C10" s="118" t="s">
        <v>328</v>
      </c>
      <c r="D10" s="309">
        <v>4954580000</v>
      </c>
      <c r="E10" s="309">
        <v>4766485000</v>
      </c>
      <c r="F10" s="309">
        <v>4766485000</v>
      </c>
      <c r="G10" s="309">
        <v>525588170.30952382</v>
      </c>
    </row>
    <row r="11" spans="1:12" x14ac:dyDescent="0.25">
      <c r="C11" s="118" t="s">
        <v>326</v>
      </c>
      <c r="D11" s="309">
        <v>934892000</v>
      </c>
      <c r="E11" s="309">
        <v>889771000</v>
      </c>
      <c r="F11" s="309">
        <v>862267000</v>
      </c>
      <c r="G11" s="309">
        <v>87490490.690476179</v>
      </c>
    </row>
    <row r="12" spans="1:12" x14ac:dyDescent="0.25">
      <c r="C12" s="118" t="s">
        <v>1310</v>
      </c>
      <c r="D12" s="309">
        <v>6265502000</v>
      </c>
      <c r="E12" s="309">
        <v>6005162000</v>
      </c>
      <c r="F12" s="309">
        <v>5977658000</v>
      </c>
      <c r="G12" s="309">
        <v>657078094</v>
      </c>
    </row>
    <row r="15" spans="1:12" x14ac:dyDescent="0.25">
      <c r="D15" s="309">
        <f>+GETPIVOTDATA("Suma de VALOR TOTAL ESTIMADO VIGENCIA ACTUAL",$C$8,"META PROYECTO","ATENDER EL 100% DE LOS CONCEPTOS TÉCNICOS QUE RECOMIENDAN ACTUACIONES ADMINISTRATIVAS SANCIONATORIAS DURANTE LA VIGENCIA PARA MEJORAR LA EFICIENCIA DEL PROCESO SANCIONATORIO AMBIENTAL")-D2</f>
        <v>0</v>
      </c>
      <c r="E15" s="309">
        <f>+GETPIVOTDATA("Suma de Valor CDP BD",$C$8,"META PROYECTO","ATENDER EL 100% DE LOS CONCEPTOS TÉCNICOS QUE RECOMIENDAN ACTUACIONES ADMINISTRATIVAS SANCIONATORIAS DURANTE LA VIGENCIA PARA MEJORAR LA EFICIENCIA DEL PROCESO SANCIONATORIO AMBIENTAL")-E2</f>
        <v>0</v>
      </c>
      <c r="F15" s="116">
        <f>+GETPIVOTDATA("Suma de Valor RP BD",$C$8,"META PROYECTO","ATENDER EL 100% DE LOS CONCEPTOS TÉCNICOS QUE RECOMIENDAN ACTUACIONES ADMINISTRATIVAS SANCIONATORIAS DURANTE LA VIGENCIA PARA MEJORAR LA EFICIENCIA DEL PROCESO SANCIONATORIO AMBIENTAL")-G2</f>
        <v>0</v>
      </c>
      <c r="G15" s="116">
        <f>+GETPIVOTDATA("Suma de Giros BD",$C$8,"META PROYECTO","ATENDER EL 100% DE LOS CONCEPTOS TÉCNICOS QUE RECOMIENDAN ACTUACIONES ADMINISTRATIVAS SANCIONATORIAS DURANTE LA VIGENCIA PARA MEJORAR LA EFICIENCIA DEL PROCESO SANCIONATORIO AMBIENTAL")-I2</f>
        <v>0</v>
      </c>
    </row>
    <row r="16" spans="1:12" x14ac:dyDescent="0.25">
      <c r="D16" s="309">
        <f>+GETPIVOTDATA("Suma de VALOR TOTAL ESTIMADO VIGENCIA ACTUAL",$C$8,"META PROYECTO","EJECUTAR 115.000 ACTUACIONES TÉCNICAS O JURÍDICAS DE EVALUACIÓN, CONTROL, SEGUIMIENTO Y PREVENCIÓN SOBRE EL ARBOLADO URBANO DE BOGOTÁ D.C.")-D3</f>
        <v>0</v>
      </c>
      <c r="E16" s="309">
        <f>+GETPIVOTDATA("Suma de Valor CDP BD",$C$8,"META PROYECTO","EJECUTAR 115.000 ACTUACIONES TÉCNICAS O JURÍDICAS DE EVALUACIÓN, CONTROL, SEGUIMIENTO Y PREVENCIÓN SOBRE EL ARBOLADO URBANO DE BOGOTÁ D.C.")-E3</f>
        <v>0</v>
      </c>
      <c r="F16" s="116">
        <f>+GETPIVOTDATA("Suma de Valor RP BD",$C$8,"META PROYECTO","EJECUTAR 115.000 ACTUACIONES TÉCNICAS O JURÍDICAS DE EVALUACIÓN, CONTROL, SEGUIMIENTO Y PREVENCIÓN SOBRE EL ARBOLADO URBANO DE BOGOTÁ D.C.")-G3</f>
        <v>0</v>
      </c>
      <c r="G16" s="116">
        <f>+GETPIVOTDATA("Suma de Giros BD",$C$8,"META PROYECTO","EJECUTAR 115.000 ACTUACIONES TÉCNICAS O JURÍDICAS DE EVALUACIÓN, CONTROL, SEGUIMIENTO Y PREVENCIÓN SOBRE EL ARBOLADO URBANO DE BOGOTÁ D.C.")-I3</f>
        <v>0</v>
      </c>
    </row>
    <row r="17" spans="4:7" x14ac:dyDescent="0.25">
      <c r="D17" s="309">
        <f>+GETPIVOTDATA("Suma de VALOR TOTAL ESTIMADO VIGENCIA ACTUAL",$C$8,"META PROYECTO","EJECUTAR 24.000 ACTUACIONES TÉCNICAS O JURÍDICAS DE EVALUACIÓN, CONTROL, SEGUIMIENTO Y PREVENCIÓN SOBRE EL RECURSO FLORA EN EL DISTRITO CAPITAL.")-D4</f>
        <v>0</v>
      </c>
      <c r="E17" s="309">
        <f>+GETPIVOTDATA("Suma de Valor CDP BD",$C$8,"META PROYECTO","EJECUTAR 24.000 ACTUACIONES TÉCNICAS O JURÍDICAS DE EVALUACIÓN, CONTROL, SEGUIMIENTO Y PREVENCIÓN SOBRE EL RECURSO FLORA EN EL DISTRITO CAPITAL.")-E4</f>
        <v>0</v>
      </c>
      <c r="F17" s="116">
        <f>+GETPIVOTDATA("Suma de Valor RP BD",$C$8,"META PROYECTO","EJECUTAR 24.000 ACTUACIONES TÉCNICAS O JURÍDICAS DE EVALUACIÓN, CONTROL, SEGUIMIENTO Y PREVENCIÓN SOBRE EL RECURSO FLORA EN EL DISTRITO CAPITAL.")-G4</f>
        <v>0</v>
      </c>
      <c r="G17" s="116">
        <f>+GETPIVOTDATA("Suma de Giros BD",$C$8,"META PROYECTO","EJECUTAR 24.000 ACTUACIONES TÉCNICAS O JURÍDICAS DE EVALUACIÓN, CONTROL, SEGUIMIENTO Y PREVENCIÓN SOBRE EL RECURSO FLORA EN EL DISTRITO CAPITAL.")-I4</f>
        <v>0</v>
      </c>
    </row>
  </sheetData>
  <mergeCells count="4">
    <mergeCell ref="E1:F1"/>
    <mergeCell ref="G1:H1"/>
    <mergeCell ref="I1:J1"/>
    <mergeCell ref="K1:L1"/>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62EB64-6BA3-4A9B-9772-6B697C2BAB7B}">
  <sheetPr filterMode="1">
    <tabColor rgb="FFA3FFFF"/>
  </sheetPr>
  <dimension ref="A1:K136"/>
  <sheetViews>
    <sheetView workbookViewId="0">
      <selection activeCell="G98" sqref="G98"/>
    </sheetView>
  </sheetViews>
  <sheetFormatPr baseColWidth="10" defaultColWidth="11.5703125" defaultRowHeight="13.9" customHeight="1" x14ac:dyDescent="0.25"/>
  <cols>
    <col min="1" max="1" width="7.28515625" style="326" customWidth="1"/>
    <col min="2" max="2" width="22.140625" style="326" customWidth="1"/>
    <col min="3" max="4" width="12.5703125" style="326" customWidth="1"/>
    <col min="5" max="5" width="12.28515625" style="326" customWidth="1"/>
    <col min="6" max="7" width="7" style="326" customWidth="1"/>
    <col min="8" max="8" width="11.5703125" style="326"/>
    <col min="9" max="10" width="33.5703125" style="326" customWidth="1"/>
    <col min="11" max="11" width="20.28515625" style="326" customWidth="1"/>
    <col min="12" max="16384" width="11.5703125" style="326"/>
  </cols>
  <sheetData>
    <row r="1" spans="1:11" ht="13.9" customHeight="1" x14ac:dyDescent="0.25">
      <c r="A1" s="322" t="s">
        <v>1315</v>
      </c>
      <c r="B1" s="323" t="s">
        <v>1316</v>
      </c>
      <c r="C1" s="322" t="s">
        <v>19</v>
      </c>
      <c r="D1" s="322" t="s">
        <v>1317</v>
      </c>
      <c r="E1" s="324" t="s">
        <v>1318</v>
      </c>
      <c r="F1" s="325" t="s">
        <v>1319</v>
      </c>
      <c r="H1" s="344" t="s">
        <v>1815</v>
      </c>
      <c r="I1" s="344" t="s">
        <v>1816</v>
      </c>
    </row>
    <row r="2" spans="1:11" ht="13.9" customHeight="1" x14ac:dyDescent="0.25">
      <c r="A2" s="327" t="s">
        <v>1320</v>
      </c>
      <c r="B2" s="328" t="s">
        <v>262</v>
      </c>
      <c r="C2" s="329">
        <v>40239334</v>
      </c>
      <c r="D2" s="329">
        <v>31546999</v>
      </c>
      <c r="E2" s="329">
        <v>8692335</v>
      </c>
      <c r="F2" s="330">
        <v>0.21601587640590672</v>
      </c>
      <c r="H2" s="345"/>
      <c r="I2" s="345">
        <f>+H2-D2</f>
        <v>-31546999</v>
      </c>
    </row>
    <row r="3" spans="1:11" ht="13.9" customHeight="1" x14ac:dyDescent="0.25">
      <c r="A3" s="327" t="s">
        <v>1320</v>
      </c>
      <c r="B3" s="328" t="s">
        <v>1321</v>
      </c>
      <c r="C3" s="329">
        <v>506477997.85185182</v>
      </c>
      <c r="D3" s="329">
        <v>424981832.85185182</v>
      </c>
      <c r="E3" s="329">
        <v>81496165</v>
      </c>
      <c r="F3" s="330">
        <v>0.16090761167445258</v>
      </c>
      <c r="H3" s="345"/>
      <c r="I3" s="345">
        <f t="shared" ref="I3:I4" si="0">+H3-D3</f>
        <v>-424981832.85185182</v>
      </c>
    </row>
    <row r="4" spans="1:11" ht="13.9" customHeight="1" x14ac:dyDescent="0.25">
      <c r="A4" s="327" t="s">
        <v>1320</v>
      </c>
      <c r="B4" s="328" t="s">
        <v>1322</v>
      </c>
      <c r="C4" s="329">
        <v>75874148.148148149</v>
      </c>
      <c r="D4" s="329">
        <v>37136615.148148149</v>
      </c>
      <c r="E4" s="329">
        <v>38737533</v>
      </c>
      <c r="F4" s="330">
        <v>0.51054982422159112</v>
      </c>
      <c r="H4" s="345"/>
      <c r="I4" s="345">
        <f t="shared" si="0"/>
        <v>-37136615.148148149</v>
      </c>
    </row>
    <row r="5" spans="1:11" ht="13.9" customHeight="1" x14ac:dyDescent="0.25">
      <c r="A5" s="331" t="s">
        <v>1308</v>
      </c>
      <c r="B5" s="332"/>
      <c r="C5" s="331">
        <v>622591480</v>
      </c>
      <c r="D5" s="331">
        <v>493665447</v>
      </c>
      <c r="E5" s="331">
        <v>128926033</v>
      </c>
      <c r="F5" s="333">
        <v>0.20707966161053151</v>
      </c>
      <c r="H5" s="346">
        <v>449856998</v>
      </c>
      <c r="I5" s="347">
        <f>+H5-D5</f>
        <v>-43808449</v>
      </c>
    </row>
    <row r="9" spans="1:11" ht="13.9" customHeight="1" x14ac:dyDescent="0.25">
      <c r="A9" s="334" t="s">
        <v>1315</v>
      </c>
      <c r="B9" s="334" t="s">
        <v>1316</v>
      </c>
      <c r="C9" s="334" t="s">
        <v>1323</v>
      </c>
      <c r="D9" s="334" t="s">
        <v>1324</v>
      </c>
      <c r="E9" s="335" t="s">
        <v>1811</v>
      </c>
      <c r="F9" s="334" t="s">
        <v>1325</v>
      </c>
      <c r="G9" s="334" t="s">
        <v>1326</v>
      </c>
      <c r="H9" s="334" t="s">
        <v>1327</v>
      </c>
      <c r="I9" s="334" t="s">
        <v>1328</v>
      </c>
      <c r="J9" s="334" t="s">
        <v>1329</v>
      </c>
      <c r="K9" s="343" t="s">
        <v>1812</v>
      </c>
    </row>
    <row r="10" spans="1:11" ht="13.9" hidden="1" customHeight="1" x14ac:dyDescent="0.25">
      <c r="A10" s="327" t="s">
        <v>1320</v>
      </c>
      <c r="B10" s="327" t="s">
        <v>262</v>
      </c>
      <c r="C10" s="336">
        <v>4362000</v>
      </c>
      <c r="D10" s="336">
        <v>4362000</v>
      </c>
      <c r="E10" s="336">
        <f>+C10-D10</f>
        <v>0</v>
      </c>
      <c r="F10" s="337" t="s">
        <v>1330</v>
      </c>
      <c r="G10" s="337" t="s">
        <v>1331</v>
      </c>
      <c r="H10" s="327" t="s">
        <v>1332</v>
      </c>
      <c r="I10" s="327" t="s">
        <v>1333</v>
      </c>
      <c r="J10" s="327" t="s">
        <v>1334</v>
      </c>
      <c r="K10" s="327"/>
    </row>
    <row r="11" spans="1:11" ht="13.9" hidden="1" customHeight="1" x14ac:dyDescent="0.25">
      <c r="A11" s="327" t="s">
        <v>1320</v>
      </c>
      <c r="B11" s="327" t="s">
        <v>262</v>
      </c>
      <c r="C11" s="336">
        <v>1994667</v>
      </c>
      <c r="D11" s="336">
        <v>1994667</v>
      </c>
      <c r="E11" s="336">
        <f t="shared" ref="E11:E74" si="1">+C11-D11</f>
        <v>0</v>
      </c>
      <c r="F11" s="337" t="s">
        <v>1335</v>
      </c>
      <c r="G11" s="337" t="s">
        <v>1336</v>
      </c>
      <c r="H11" s="327" t="s">
        <v>1337</v>
      </c>
      <c r="I11" s="327" t="s">
        <v>1338</v>
      </c>
      <c r="J11" s="327" t="s">
        <v>1339</v>
      </c>
      <c r="K11" s="327"/>
    </row>
    <row r="12" spans="1:11" ht="13.9" hidden="1" customHeight="1" x14ac:dyDescent="0.25">
      <c r="A12" s="327" t="s">
        <v>1320</v>
      </c>
      <c r="B12" s="327" t="s">
        <v>262</v>
      </c>
      <c r="C12" s="336">
        <v>2035600</v>
      </c>
      <c r="D12" s="336">
        <v>2035600</v>
      </c>
      <c r="E12" s="336">
        <f t="shared" si="1"/>
        <v>0</v>
      </c>
      <c r="F12" s="337" t="s">
        <v>1340</v>
      </c>
      <c r="G12" s="337" t="s">
        <v>1341</v>
      </c>
      <c r="H12" s="327" t="s">
        <v>1332</v>
      </c>
      <c r="I12" s="327" t="s">
        <v>1333</v>
      </c>
      <c r="J12" s="327" t="s">
        <v>1342</v>
      </c>
      <c r="K12" s="327"/>
    </row>
    <row r="13" spans="1:11" ht="13.9" customHeight="1" x14ac:dyDescent="0.25">
      <c r="A13" s="327" t="s">
        <v>1320</v>
      </c>
      <c r="B13" s="327" t="s">
        <v>262</v>
      </c>
      <c r="C13" s="336">
        <v>1569334</v>
      </c>
      <c r="D13" s="336">
        <v>1569333</v>
      </c>
      <c r="E13" s="339">
        <f t="shared" si="1"/>
        <v>1</v>
      </c>
      <c r="F13" s="337" t="s">
        <v>1343</v>
      </c>
      <c r="G13" s="337" t="s">
        <v>1344</v>
      </c>
      <c r="H13" s="327" t="s">
        <v>1345</v>
      </c>
      <c r="I13" s="327" t="s">
        <v>1346</v>
      </c>
      <c r="J13" s="327" t="s">
        <v>1347</v>
      </c>
      <c r="K13" s="327" t="s">
        <v>1814</v>
      </c>
    </row>
    <row r="14" spans="1:11" ht="13.9" customHeight="1" x14ac:dyDescent="0.25">
      <c r="A14" s="327" t="s">
        <v>1320</v>
      </c>
      <c r="B14" s="327" t="s">
        <v>262</v>
      </c>
      <c r="C14" s="336">
        <v>1</v>
      </c>
      <c r="D14" s="336">
        <v>0</v>
      </c>
      <c r="E14" s="339">
        <f t="shared" si="1"/>
        <v>1</v>
      </c>
      <c r="F14" s="337" t="s">
        <v>1348</v>
      </c>
      <c r="G14" s="337" t="s">
        <v>1349</v>
      </c>
      <c r="H14" s="327" t="s">
        <v>1350</v>
      </c>
      <c r="I14" s="327" t="s">
        <v>1351</v>
      </c>
      <c r="J14" s="327" t="s">
        <v>1352</v>
      </c>
      <c r="K14" s="327" t="s">
        <v>1814</v>
      </c>
    </row>
    <row r="15" spans="1:11" ht="13.9" hidden="1" customHeight="1" x14ac:dyDescent="0.25">
      <c r="A15" s="327" t="s">
        <v>1320</v>
      </c>
      <c r="B15" s="327" t="s">
        <v>262</v>
      </c>
      <c r="C15" s="336">
        <v>2262433</v>
      </c>
      <c r="D15" s="336">
        <v>2262433</v>
      </c>
      <c r="E15" s="336">
        <f t="shared" si="1"/>
        <v>0</v>
      </c>
      <c r="F15" s="337" t="s">
        <v>1353</v>
      </c>
      <c r="G15" s="337" t="s">
        <v>1354</v>
      </c>
      <c r="H15" s="327" t="s">
        <v>1355</v>
      </c>
      <c r="I15" s="327" t="s">
        <v>1356</v>
      </c>
      <c r="J15" s="327" t="s">
        <v>1357</v>
      </c>
      <c r="K15" s="327"/>
    </row>
    <row r="16" spans="1:11" ht="13.9" hidden="1" customHeight="1" x14ac:dyDescent="0.25">
      <c r="A16" s="327" t="s">
        <v>1320</v>
      </c>
      <c r="B16" s="327" t="s">
        <v>262</v>
      </c>
      <c r="C16" s="336">
        <v>3170200</v>
      </c>
      <c r="D16" s="336">
        <v>3170200</v>
      </c>
      <c r="E16" s="336">
        <f t="shared" si="1"/>
        <v>0</v>
      </c>
      <c r="F16" s="337" t="s">
        <v>1358</v>
      </c>
      <c r="G16" s="337" t="s">
        <v>1359</v>
      </c>
      <c r="H16" s="327" t="s">
        <v>1360</v>
      </c>
      <c r="I16" s="327" t="s">
        <v>1361</v>
      </c>
      <c r="J16" s="327" t="s">
        <v>1362</v>
      </c>
      <c r="K16" s="327"/>
    </row>
    <row r="17" spans="1:11" ht="13.9" hidden="1" customHeight="1" x14ac:dyDescent="0.25">
      <c r="A17" s="327" t="s">
        <v>1320</v>
      </c>
      <c r="B17" s="327" t="s">
        <v>262</v>
      </c>
      <c r="C17" s="336">
        <v>5456733</v>
      </c>
      <c r="D17" s="336">
        <v>5456733</v>
      </c>
      <c r="E17" s="336">
        <f t="shared" si="1"/>
        <v>0</v>
      </c>
      <c r="F17" s="337" t="s">
        <v>1363</v>
      </c>
      <c r="G17" s="337" t="s">
        <v>1364</v>
      </c>
      <c r="H17" s="327" t="s">
        <v>1365</v>
      </c>
      <c r="I17" s="327" t="s">
        <v>1366</v>
      </c>
      <c r="J17" s="327" t="s">
        <v>1367</v>
      </c>
      <c r="K17" s="327"/>
    </row>
    <row r="18" spans="1:11" s="342" customFormat="1" ht="13.9" customHeight="1" x14ac:dyDescent="0.25">
      <c r="A18" s="340" t="s">
        <v>1320</v>
      </c>
      <c r="B18" s="340" t="s">
        <v>262</v>
      </c>
      <c r="C18" s="338">
        <v>1569333</v>
      </c>
      <c r="D18" s="338">
        <v>0</v>
      </c>
      <c r="E18" s="338">
        <f t="shared" si="1"/>
        <v>1569333</v>
      </c>
      <c r="F18" s="341" t="s">
        <v>1368</v>
      </c>
      <c r="G18" s="341" t="s">
        <v>1369</v>
      </c>
      <c r="H18" s="340" t="s">
        <v>1370</v>
      </c>
      <c r="I18" s="340" t="s">
        <v>1371</v>
      </c>
      <c r="J18" s="340" t="s">
        <v>1372</v>
      </c>
      <c r="K18" s="327" t="s">
        <v>1813</v>
      </c>
    </row>
    <row r="19" spans="1:11" ht="13.9" hidden="1" customHeight="1" x14ac:dyDescent="0.25">
      <c r="A19" s="327" t="s">
        <v>1320</v>
      </c>
      <c r="B19" s="327" t="s">
        <v>262</v>
      </c>
      <c r="C19" s="336">
        <v>6772700</v>
      </c>
      <c r="D19" s="336">
        <v>6772700</v>
      </c>
      <c r="E19" s="336">
        <f t="shared" si="1"/>
        <v>0</v>
      </c>
      <c r="F19" s="337" t="s">
        <v>1373</v>
      </c>
      <c r="G19" s="337" t="s">
        <v>1374</v>
      </c>
      <c r="H19" s="327" t="s">
        <v>1375</v>
      </c>
      <c r="I19" s="327" t="s">
        <v>1376</v>
      </c>
      <c r="J19" s="327" t="s">
        <v>1377</v>
      </c>
      <c r="K19" s="327"/>
    </row>
    <row r="20" spans="1:11" s="342" customFormat="1" ht="13.9" customHeight="1" x14ac:dyDescent="0.25">
      <c r="A20" s="340" t="s">
        <v>1320</v>
      </c>
      <c r="B20" s="340" t="s">
        <v>262</v>
      </c>
      <c r="C20" s="338">
        <v>7123000</v>
      </c>
      <c r="D20" s="338">
        <v>0</v>
      </c>
      <c r="E20" s="338">
        <f t="shared" si="1"/>
        <v>7123000</v>
      </c>
      <c r="F20" s="341" t="s">
        <v>1378</v>
      </c>
      <c r="G20" s="341" t="s">
        <v>1358</v>
      </c>
      <c r="H20" s="340" t="s">
        <v>1379</v>
      </c>
      <c r="I20" s="340" t="s">
        <v>1380</v>
      </c>
      <c r="J20" s="340" t="s">
        <v>1381</v>
      </c>
      <c r="K20" s="327" t="s">
        <v>1813</v>
      </c>
    </row>
    <row r="21" spans="1:11" ht="13.9" hidden="1" customHeight="1" x14ac:dyDescent="0.25">
      <c r="A21" s="327" t="s">
        <v>1320</v>
      </c>
      <c r="B21" s="327" t="s">
        <v>262</v>
      </c>
      <c r="C21" s="336">
        <v>3923333</v>
      </c>
      <c r="D21" s="336">
        <v>3923333</v>
      </c>
      <c r="E21" s="336">
        <f t="shared" si="1"/>
        <v>0</v>
      </c>
      <c r="F21" s="337" t="s">
        <v>1382</v>
      </c>
      <c r="G21" s="337" t="s">
        <v>1383</v>
      </c>
      <c r="H21" s="327" t="s">
        <v>1384</v>
      </c>
      <c r="I21" s="327" t="s">
        <v>1261</v>
      </c>
      <c r="J21" s="327" t="s">
        <v>1385</v>
      </c>
      <c r="K21" s="327"/>
    </row>
    <row r="22" spans="1:11" ht="13.9" hidden="1" customHeight="1" x14ac:dyDescent="0.25">
      <c r="A22" s="327" t="s">
        <v>1320</v>
      </c>
      <c r="B22" s="327" t="s">
        <v>1321</v>
      </c>
      <c r="C22" s="336">
        <v>9397200</v>
      </c>
      <c r="D22" s="336">
        <v>7219800</v>
      </c>
      <c r="E22" s="336">
        <f t="shared" si="1"/>
        <v>2177400</v>
      </c>
      <c r="F22" s="337" t="s">
        <v>1386</v>
      </c>
      <c r="G22" s="337" t="s">
        <v>1387</v>
      </c>
      <c r="H22" s="327" t="s">
        <v>1388</v>
      </c>
      <c r="I22" s="327" t="s">
        <v>1389</v>
      </c>
      <c r="J22" s="327" t="s">
        <v>1390</v>
      </c>
      <c r="K22" s="327"/>
    </row>
    <row r="23" spans="1:11" ht="13.9" hidden="1" customHeight="1" x14ac:dyDescent="0.25">
      <c r="A23" s="327" t="s">
        <v>1320</v>
      </c>
      <c r="B23" s="327" t="s">
        <v>1321</v>
      </c>
      <c r="C23" s="336">
        <v>2844417</v>
      </c>
      <c r="D23" s="336">
        <v>2844417</v>
      </c>
      <c r="E23" s="336">
        <f t="shared" si="1"/>
        <v>0</v>
      </c>
      <c r="F23" s="337" t="s">
        <v>1391</v>
      </c>
      <c r="G23" s="337" t="s">
        <v>1392</v>
      </c>
      <c r="H23" s="327" t="s">
        <v>1101</v>
      </c>
      <c r="I23" s="327" t="s">
        <v>1103</v>
      </c>
      <c r="J23" s="327" t="s">
        <v>1393</v>
      </c>
      <c r="K23" s="327"/>
    </row>
    <row r="24" spans="1:11" ht="13.9" hidden="1" customHeight="1" x14ac:dyDescent="0.25">
      <c r="A24" s="327" t="s">
        <v>1320</v>
      </c>
      <c r="B24" s="327" t="s">
        <v>1321</v>
      </c>
      <c r="C24" s="336">
        <v>3438000</v>
      </c>
      <c r="D24" s="336">
        <v>3438000</v>
      </c>
      <c r="E24" s="336">
        <f t="shared" si="1"/>
        <v>0</v>
      </c>
      <c r="F24" s="337" t="s">
        <v>1394</v>
      </c>
      <c r="G24" s="337" t="s">
        <v>1395</v>
      </c>
      <c r="H24" s="327" t="s">
        <v>1396</v>
      </c>
      <c r="I24" s="327" t="s">
        <v>887</v>
      </c>
      <c r="J24" s="327" t="s">
        <v>1397</v>
      </c>
      <c r="K24" s="327"/>
    </row>
    <row r="25" spans="1:11" ht="13.9" hidden="1" customHeight="1" x14ac:dyDescent="0.25">
      <c r="A25" s="327" t="s">
        <v>1320</v>
      </c>
      <c r="B25" s="327" t="s">
        <v>1321</v>
      </c>
      <c r="C25" s="336">
        <v>573000</v>
      </c>
      <c r="D25" s="336">
        <v>573000</v>
      </c>
      <c r="E25" s="336">
        <f t="shared" si="1"/>
        <v>0</v>
      </c>
      <c r="F25" s="337" t="s">
        <v>1398</v>
      </c>
      <c r="G25" s="337" t="s">
        <v>1399</v>
      </c>
      <c r="H25" s="327" t="s">
        <v>1400</v>
      </c>
      <c r="I25" s="327" t="s">
        <v>881</v>
      </c>
      <c r="J25" s="327" t="s">
        <v>1401</v>
      </c>
      <c r="K25" s="327"/>
    </row>
    <row r="26" spans="1:11" ht="13.9" hidden="1" customHeight="1" x14ac:dyDescent="0.25">
      <c r="A26" s="327" t="s">
        <v>1320</v>
      </c>
      <c r="B26" s="327" t="s">
        <v>1321</v>
      </c>
      <c r="C26" s="336">
        <v>6484500</v>
      </c>
      <c r="D26" s="336">
        <v>6484500</v>
      </c>
      <c r="E26" s="336">
        <f t="shared" si="1"/>
        <v>0</v>
      </c>
      <c r="F26" s="337" t="s">
        <v>1402</v>
      </c>
      <c r="G26" s="337" t="s">
        <v>1403</v>
      </c>
      <c r="H26" s="327" t="s">
        <v>1404</v>
      </c>
      <c r="I26" s="327" t="s">
        <v>867</v>
      </c>
      <c r="J26" s="327" t="s">
        <v>1405</v>
      </c>
      <c r="K26" s="327"/>
    </row>
    <row r="27" spans="1:11" ht="13.9" hidden="1" customHeight="1" x14ac:dyDescent="0.25">
      <c r="A27" s="327" t="s">
        <v>1320</v>
      </c>
      <c r="B27" s="327" t="s">
        <v>1321</v>
      </c>
      <c r="C27" s="336">
        <v>1736233</v>
      </c>
      <c r="D27" s="336">
        <v>1736233</v>
      </c>
      <c r="E27" s="336">
        <f t="shared" si="1"/>
        <v>0</v>
      </c>
      <c r="F27" s="337" t="s">
        <v>1406</v>
      </c>
      <c r="G27" s="337" t="s">
        <v>1407</v>
      </c>
      <c r="H27" s="327" t="s">
        <v>1408</v>
      </c>
      <c r="I27" s="327" t="s">
        <v>1237</v>
      </c>
      <c r="J27" s="327" t="s">
        <v>1409</v>
      </c>
      <c r="K27" s="327"/>
    </row>
    <row r="28" spans="1:11" ht="13.9" hidden="1" customHeight="1" x14ac:dyDescent="0.25">
      <c r="A28" s="327" t="s">
        <v>1320</v>
      </c>
      <c r="B28" s="327" t="s">
        <v>1321</v>
      </c>
      <c r="C28" s="336">
        <v>4399500</v>
      </c>
      <c r="D28" s="336">
        <v>4399500</v>
      </c>
      <c r="E28" s="336">
        <f t="shared" si="1"/>
        <v>0</v>
      </c>
      <c r="F28" s="337" t="s">
        <v>1410</v>
      </c>
      <c r="G28" s="337" t="s">
        <v>1411</v>
      </c>
      <c r="H28" s="327" t="s">
        <v>1412</v>
      </c>
      <c r="I28" s="327" t="s">
        <v>1413</v>
      </c>
      <c r="J28" s="327" t="s">
        <v>1414</v>
      </c>
      <c r="K28" s="327"/>
    </row>
    <row r="29" spans="1:11" ht="13.9" hidden="1" customHeight="1" x14ac:dyDescent="0.25">
      <c r="A29" s="327" t="s">
        <v>1320</v>
      </c>
      <c r="B29" s="327" t="s">
        <v>1321</v>
      </c>
      <c r="C29" s="336">
        <v>13752000</v>
      </c>
      <c r="D29" s="336">
        <v>3896400</v>
      </c>
      <c r="E29" s="336">
        <f t="shared" si="1"/>
        <v>9855600</v>
      </c>
      <c r="F29" s="337" t="s">
        <v>1415</v>
      </c>
      <c r="G29" s="337" t="s">
        <v>1416</v>
      </c>
      <c r="H29" s="327" t="s">
        <v>1417</v>
      </c>
      <c r="I29" s="327" t="s">
        <v>1418</v>
      </c>
      <c r="J29" s="327" t="s">
        <v>1419</v>
      </c>
      <c r="K29" s="327"/>
    </row>
    <row r="30" spans="1:11" ht="13.9" hidden="1" customHeight="1" x14ac:dyDescent="0.25">
      <c r="A30" s="327" t="s">
        <v>1320</v>
      </c>
      <c r="B30" s="327" t="s">
        <v>1321</v>
      </c>
      <c r="C30" s="336">
        <v>8296667</v>
      </c>
      <c r="D30" s="336">
        <v>8296667</v>
      </c>
      <c r="E30" s="336">
        <f t="shared" si="1"/>
        <v>0</v>
      </c>
      <c r="F30" s="337" t="s">
        <v>1420</v>
      </c>
      <c r="G30" s="337" t="s">
        <v>1421</v>
      </c>
      <c r="H30" s="327" t="s">
        <v>1422</v>
      </c>
      <c r="I30" s="327" t="s">
        <v>856</v>
      </c>
      <c r="J30" s="327" t="s">
        <v>1423</v>
      </c>
      <c r="K30" s="327"/>
    </row>
    <row r="31" spans="1:11" ht="13.9" hidden="1" customHeight="1" x14ac:dyDescent="0.25">
      <c r="A31" s="327" t="s">
        <v>1320</v>
      </c>
      <c r="B31" s="327" t="s">
        <v>1321</v>
      </c>
      <c r="C31" s="336">
        <v>3323400</v>
      </c>
      <c r="D31" s="336">
        <v>3323400</v>
      </c>
      <c r="E31" s="336">
        <f t="shared" si="1"/>
        <v>0</v>
      </c>
      <c r="F31" s="337" t="s">
        <v>1424</v>
      </c>
      <c r="G31" s="337" t="s">
        <v>1425</v>
      </c>
      <c r="H31" s="327" t="s">
        <v>1426</v>
      </c>
      <c r="I31" s="327" t="s">
        <v>925</v>
      </c>
      <c r="J31" s="327" t="s">
        <v>1397</v>
      </c>
      <c r="K31" s="327"/>
    </row>
    <row r="32" spans="1:11" ht="13.9" hidden="1" customHeight="1" x14ac:dyDescent="0.25">
      <c r="A32" s="327" t="s">
        <v>1320</v>
      </c>
      <c r="B32" s="327" t="s">
        <v>1321</v>
      </c>
      <c r="C32" s="336">
        <v>1659333</v>
      </c>
      <c r="D32" s="336">
        <v>1659333</v>
      </c>
      <c r="E32" s="336">
        <f t="shared" si="1"/>
        <v>0</v>
      </c>
      <c r="F32" s="337" t="s">
        <v>1427</v>
      </c>
      <c r="G32" s="337" t="s">
        <v>1428</v>
      </c>
      <c r="H32" s="327" t="s">
        <v>1429</v>
      </c>
      <c r="I32" s="327" t="s">
        <v>627</v>
      </c>
      <c r="J32" s="327" t="s">
        <v>1430</v>
      </c>
      <c r="K32" s="327"/>
    </row>
    <row r="33" spans="1:11" ht="13.9" hidden="1" customHeight="1" x14ac:dyDescent="0.25">
      <c r="A33" s="327" t="s">
        <v>1320</v>
      </c>
      <c r="B33" s="327" t="s">
        <v>1321</v>
      </c>
      <c r="C33" s="336">
        <v>4625667</v>
      </c>
      <c r="D33" s="336">
        <v>4625667</v>
      </c>
      <c r="E33" s="336">
        <f t="shared" si="1"/>
        <v>0</v>
      </c>
      <c r="F33" s="337" t="s">
        <v>1427</v>
      </c>
      <c r="G33" s="337" t="s">
        <v>1431</v>
      </c>
      <c r="H33" s="327" t="s">
        <v>1429</v>
      </c>
      <c r="I33" s="327" t="s">
        <v>627</v>
      </c>
      <c r="J33" s="327" t="s">
        <v>1432</v>
      </c>
      <c r="K33" s="327"/>
    </row>
    <row r="34" spans="1:11" ht="13.9" hidden="1" customHeight="1" x14ac:dyDescent="0.25">
      <c r="A34" s="327" t="s">
        <v>1320</v>
      </c>
      <c r="B34" s="327" t="s">
        <v>1321</v>
      </c>
      <c r="C34" s="336">
        <v>5351851.8518518517</v>
      </c>
      <c r="D34" s="336">
        <v>5351851.8518518517</v>
      </c>
      <c r="E34" s="336">
        <f t="shared" si="1"/>
        <v>0</v>
      </c>
      <c r="F34" s="337" t="s">
        <v>1433</v>
      </c>
      <c r="G34" s="337" t="s">
        <v>1434</v>
      </c>
      <c r="H34" s="327" t="s">
        <v>1435</v>
      </c>
      <c r="I34" s="327" t="s">
        <v>1436</v>
      </c>
      <c r="J34" s="327" t="s">
        <v>1437</v>
      </c>
      <c r="K34" s="327"/>
    </row>
    <row r="35" spans="1:11" ht="13.9" hidden="1" customHeight="1" x14ac:dyDescent="0.25">
      <c r="A35" s="327" t="s">
        <v>1320</v>
      </c>
      <c r="B35" s="327" t="s">
        <v>1321</v>
      </c>
      <c r="C35" s="336">
        <v>1659333</v>
      </c>
      <c r="D35" s="336">
        <v>1659333</v>
      </c>
      <c r="E35" s="336">
        <f t="shared" si="1"/>
        <v>0</v>
      </c>
      <c r="F35" s="337" t="s">
        <v>1438</v>
      </c>
      <c r="G35" s="337" t="s">
        <v>1439</v>
      </c>
      <c r="H35" s="327" t="s">
        <v>1440</v>
      </c>
      <c r="I35" s="327" t="s">
        <v>660</v>
      </c>
      <c r="J35" s="327" t="s">
        <v>1441</v>
      </c>
      <c r="K35" s="327"/>
    </row>
    <row r="36" spans="1:11" ht="13.9" hidden="1" customHeight="1" x14ac:dyDescent="0.25">
      <c r="A36" s="327" t="s">
        <v>1320</v>
      </c>
      <c r="B36" s="327" t="s">
        <v>1321</v>
      </c>
      <c r="C36" s="336">
        <v>1022933</v>
      </c>
      <c r="D36" s="336">
        <v>1022933</v>
      </c>
      <c r="E36" s="336">
        <f t="shared" si="1"/>
        <v>0</v>
      </c>
      <c r="F36" s="337" t="s">
        <v>1442</v>
      </c>
      <c r="G36" s="337" t="s">
        <v>1443</v>
      </c>
      <c r="H36" s="327" t="s">
        <v>1444</v>
      </c>
      <c r="I36" s="327" t="s">
        <v>690</v>
      </c>
      <c r="J36" s="327" t="s">
        <v>1445</v>
      </c>
      <c r="K36" s="327"/>
    </row>
    <row r="37" spans="1:11" ht="13.9" hidden="1" customHeight="1" x14ac:dyDescent="0.25">
      <c r="A37" s="327" t="s">
        <v>1320</v>
      </c>
      <c r="B37" s="327" t="s">
        <v>1321</v>
      </c>
      <c r="C37" s="336">
        <v>1825267</v>
      </c>
      <c r="D37" s="336">
        <v>1825267</v>
      </c>
      <c r="E37" s="336">
        <f t="shared" si="1"/>
        <v>0</v>
      </c>
      <c r="F37" s="337" t="s">
        <v>1446</v>
      </c>
      <c r="G37" s="337" t="s">
        <v>1447</v>
      </c>
      <c r="H37" s="327" t="s">
        <v>1448</v>
      </c>
      <c r="I37" s="327" t="s">
        <v>622</v>
      </c>
      <c r="J37" s="327" t="s">
        <v>1441</v>
      </c>
      <c r="K37" s="327"/>
    </row>
    <row r="38" spans="1:11" ht="13.9" hidden="1" customHeight="1" x14ac:dyDescent="0.25">
      <c r="A38" s="327" t="s">
        <v>1320</v>
      </c>
      <c r="B38" s="327" t="s">
        <v>1321</v>
      </c>
      <c r="C38" s="336">
        <v>6009733</v>
      </c>
      <c r="D38" s="336">
        <v>6009733</v>
      </c>
      <c r="E38" s="336">
        <f t="shared" si="1"/>
        <v>0</v>
      </c>
      <c r="F38" s="337" t="s">
        <v>1449</v>
      </c>
      <c r="G38" s="337" t="s">
        <v>1450</v>
      </c>
      <c r="H38" s="327" t="s">
        <v>1451</v>
      </c>
      <c r="I38" s="327" t="s">
        <v>1452</v>
      </c>
      <c r="J38" s="327" t="s">
        <v>1453</v>
      </c>
      <c r="K38" s="327"/>
    </row>
    <row r="39" spans="1:11" ht="13.9" hidden="1" customHeight="1" x14ac:dyDescent="0.25">
      <c r="A39" s="327" t="s">
        <v>1320</v>
      </c>
      <c r="B39" s="327" t="s">
        <v>1321</v>
      </c>
      <c r="C39" s="336">
        <v>11117533</v>
      </c>
      <c r="D39" s="336">
        <v>9956000</v>
      </c>
      <c r="E39" s="336">
        <f t="shared" si="1"/>
        <v>1161533</v>
      </c>
      <c r="F39" s="337" t="s">
        <v>1454</v>
      </c>
      <c r="G39" s="337" t="s">
        <v>1455</v>
      </c>
      <c r="H39" s="327" t="s">
        <v>1456</v>
      </c>
      <c r="I39" s="327" t="s">
        <v>1457</v>
      </c>
      <c r="J39" s="327" t="s">
        <v>1441</v>
      </c>
      <c r="K39" s="327"/>
    </row>
    <row r="40" spans="1:11" ht="13.9" hidden="1" customHeight="1" x14ac:dyDescent="0.25">
      <c r="A40" s="327" t="s">
        <v>1320</v>
      </c>
      <c r="B40" s="327" t="s">
        <v>1321</v>
      </c>
      <c r="C40" s="336">
        <v>3000000</v>
      </c>
      <c r="D40" s="336">
        <v>2000000</v>
      </c>
      <c r="E40" s="336">
        <f t="shared" si="1"/>
        <v>1000000</v>
      </c>
      <c r="F40" s="337" t="s">
        <v>1458</v>
      </c>
      <c r="G40" s="337" t="s">
        <v>1459</v>
      </c>
      <c r="H40" s="327" t="s">
        <v>1460</v>
      </c>
      <c r="I40" s="327" t="s">
        <v>1461</v>
      </c>
      <c r="J40" s="327" t="s">
        <v>1462</v>
      </c>
      <c r="K40" s="327"/>
    </row>
    <row r="41" spans="1:11" ht="13.9" hidden="1" customHeight="1" x14ac:dyDescent="0.25">
      <c r="A41" s="327" t="s">
        <v>1320</v>
      </c>
      <c r="B41" s="327" t="s">
        <v>1321</v>
      </c>
      <c r="C41" s="336">
        <v>4091733</v>
      </c>
      <c r="D41" s="336">
        <v>4091733</v>
      </c>
      <c r="E41" s="336">
        <f t="shared" si="1"/>
        <v>0</v>
      </c>
      <c r="F41" s="337" t="s">
        <v>1463</v>
      </c>
      <c r="G41" s="337" t="s">
        <v>1464</v>
      </c>
      <c r="H41" s="327" t="s">
        <v>1465</v>
      </c>
      <c r="I41" s="327" t="s">
        <v>707</v>
      </c>
      <c r="J41" s="327" t="s">
        <v>1453</v>
      </c>
      <c r="K41" s="327"/>
    </row>
    <row r="42" spans="1:11" ht="13.9" hidden="1" customHeight="1" x14ac:dyDescent="0.25">
      <c r="A42" s="327" t="s">
        <v>1320</v>
      </c>
      <c r="B42" s="327" t="s">
        <v>1321</v>
      </c>
      <c r="C42" s="336">
        <v>11117533</v>
      </c>
      <c r="D42" s="336">
        <v>9956000</v>
      </c>
      <c r="E42" s="336">
        <f t="shared" si="1"/>
        <v>1161533</v>
      </c>
      <c r="F42" s="337" t="s">
        <v>1466</v>
      </c>
      <c r="G42" s="337" t="s">
        <v>1467</v>
      </c>
      <c r="H42" s="327" t="s">
        <v>1468</v>
      </c>
      <c r="I42" s="327" t="s">
        <v>774</v>
      </c>
      <c r="J42" s="327" t="s">
        <v>1469</v>
      </c>
      <c r="K42" s="327"/>
    </row>
    <row r="43" spans="1:11" ht="13.9" hidden="1" customHeight="1" x14ac:dyDescent="0.25">
      <c r="A43" s="327" t="s">
        <v>1320</v>
      </c>
      <c r="B43" s="327" t="s">
        <v>1321</v>
      </c>
      <c r="C43" s="336">
        <v>5656500</v>
      </c>
      <c r="D43" s="336">
        <v>5656500</v>
      </c>
      <c r="E43" s="336">
        <f t="shared" si="1"/>
        <v>0</v>
      </c>
      <c r="F43" s="337" t="s">
        <v>1470</v>
      </c>
      <c r="G43" s="337" t="s">
        <v>1471</v>
      </c>
      <c r="H43" s="327" t="s">
        <v>1472</v>
      </c>
      <c r="I43" s="327" t="s">
        <v>1473</v>
      </c>
      <c r="J43" s="327" t="s">
        <v>1474</v>
      </c>
      <c r="K43" s="327"/>
    </row>
    <row r="44" spans="1:11" ht="13.9" hidden="1" customHeight="1" x14ac:dyDescent="0.25">
      <c r="A44" s="327" t="s">
        <v>1320</v>
      </c>
      <c r="B44" s="327" t="s">
        <v>1321</v>
      </c>
      <c r="C44" s="336">
        <v>17423000</v>
      </c>
      <c r="D44" s="336">
        <v>7467000</v>
      </c>
      <c r="E44" s="336">
        <f t="shared" si="1"/>
        <v>9956000</v>
      </c>
      <c r="F44" s="337" t="s">
        <v>1475</v>
      </c>
      <c r="G44" s="337" t="s">
        <v>1476</v>
      </c>
      <c r="H44" s="327" t="s">
        <v>1477</v>
      </c>
      <c r="I44" s="327" t="s">
        <v>780</v>
      </c>
      <c r="J44" s="327" t="s">
        <v>1478</v>
      </c>
      <c r="K44" s="327"/>
    </row>
    <row r="45" spans="1:11" ht="13.9" hidden="1" customHeight="1" x14ac:dyDescent="0.25">
      <c r="A45" s="327" t="s">
        <v>1320</v>
      </c>
      <c r="B45" s="327" t="s">
        <v>1321</v>
      </c>
      <c r="C45" s="336">
        <v>1278667</v>
      </c>
      <c r="D45" s="336">
        <v>1278667</v>
      </c>
      <c r="E45" s="336">
        <f t="shared" si="1"/>
        <v>0</v>
      </c>
      <c r="F45" s="337" t="s">
        <v>1479</v>
      </c>
      <c r="G45" s="337" t="s">
        <v>1480</v>
      </c>
      <c r="H45" s="327" t="s">
        <v>1481</v>
      </c>
      <c r="I45" s="327" t="s">
        <v>714</v>
      </c>
      <c r="J45" s="327" t="s">
        <v>1453</v>
      </c>
      <c r="K45" s="327"/>
    </row>
    <row r="46" spans="1:11" ht="13.9" hidden="1" customHeight="1" x14ac:dyDescent="0.25">
      <c r="A46" s="327" t="s">
        <v>1320</v>
      </c>
      <c r="B46" s="327" t="s">
        <v>1321</v>
      </c>
      <c r="C46" s="336">
        <v>6393333</v>
      </c>
      <c r="D46" s="336">
        <v>3836000</v>
      </c>
      <c r="E46" s="336">
        <f t="shared" si="1"/>
        <v>2557333</v>
      </c>
      <c r="F46" s="337" t="s">
        <v>1482</v>
      </c>
      <c r="G46" s="337" t="s">
        <v>1483</v>
      </c>
      <c r="H46" s="327" t="s">
        <v>1484</v>
      </c>
      <c r="I46" s="327" t="s">
        <v>1485</v>
      </c>
      <c r="J46" s="327" t="s">
        <v>1486</v>
      </c>
      <c r="K46" s="327"/>
    </row>
    <row r="47" spans="1:11" ht="13.9" hidden="1" customHeight="1" x14ac:dyDescent="0.25">
      <c r="A47" s="327" t="s">
        <v>1320</v>
      </c>
      <c r="B47" s="327" t="s">
        <v>1321</v>
      </c>
      <c r="C47" s="336">
        <v>2940933</v>
      </c>
      <c r="D47" s="336">
        <v>2940933</v>
      </c>
      <c r="E47" s="336">
        <f t="shared" si="1"/>
        <v>0</v>
      </c>
      <c r="F47" s="337" t="s">
        <v>1487</v>
      </c>
      <c r="G47" s="337" t="s">
        <v>1488</v>
      </c>
      <c r="H47" s="327" t="s">
        <v>1489</v>
      </c>
      <c r="I47" s="327" t="s">
        <v>1490</v>
      </c>
      <c r="J47" s="327" t="s">
        <v>1491</v>
      </c>
      <c r="K47" s="327"/>
    </row>
    <row r="48" spans="1:11" ht="13.9" hidden="1" customHeight="1" x14ac:dyDescent="0.25">
      <c r="A48" s="327" t="s">
        <v>1320</v>
      </c>
      <c r="B48" s="327" t="s">
        <v>1321</v>
      </c>
      <c r="C48" s="336">
        <v>7672000</v>
      </c>
      <c r="D48" s="336">
        <v>7672000</v>
      </c>
      <c r="E48" s="336">
        <f t="shared" si="1"/>
        <v>0</v>
      </c>
      <c r="F48" s="337" t="s">
        <v>1492</v>
      </c>
      <c r="G48" s="337" t="s">
        <v>1493</v>
      </c>
      <c r="H48" s="327" t="s">
        <v>1494</v>
      </c>
      <c r="I48" s="327" t="s">
        <v>783</v>
      </c>
      <c r="J48" s="327" t="s">
        <v>1491</v>
      </c>
      <c r="K48" s="327"/>
    </row>
    <row r="49" spans="1:11" s="342" customFormat="1" ht="13.9" customHeight="1" x14ac:dyDescent="0.25">
      <c r="A49" s="340" t="s">
        <v>1320</v>
      </c>
      <c r="B49" s="340" t="s">
        <v>1321</v>
      </c>
      <c r="C49" s="338">
        <v>7672000</v>
      </c>
      <c r="D49" s="338">
        <v>0</v>
      </c>
      <c r="E49" s="338">
        <f t="shared" si="1"/>
        <v>7672000</v>
      </c>
      <c r="F49" s="341" t="s">
        <v>1495</v>
      </c>
      <c r="G49" s="341" t="s">
        <v>1496</v>
      </c>
      <c r="H49" s="340" t="s">
        <v>1497</v>
      </c>
      <c r="I49" s="340" t="s">
        <v>1498</v>
      </c>
      <c r="J49" s="340" t="s">
        <v>1491</v>
      </c>
      <c r="K49" s="327" t="s">
        <v>1813</v>
      </c>
    </row>
    <row r="50" spans="1:11" s="342" customFormat="1" ht="13.9" customHeight="1" x14ac:dyDescent="0.25">
      <c r="A50" s="340" t="s">
        <v>1320</v>
      </c>
      <c r="B50" s="340" t="s">
        <v>1321</v>
      </c>
      <c r="C50" s="338">
        <v>8646000</v>
      </c>
      <c r="D50" s="338">
        <v>0</v>
      </c>
      <c r="E50" s="338">
        <f t="shared" si="1"/>
        <v>8646000</v>
      </c>
      <c r="F50" s="341" t="s">
        <v>1499</v>
      </c>
      <c r="G50" s="341" t="s">
        <v>1500</v>
      </c>
      <c r="H50" s="340" t="s">
        <v>1501</v>
      </c>
      <c r="I50" s="340" t="s">
        <v>1502</v>
      </c>
      <c r="J50" s="340" t="s">
        <v>1503</v>
      </c>
      <c r="K50" s="327" t="s">
        <v>1813</v>
      </c>
    </row>
    <row r="51" spans="1:11" ht="13.9" hidden="1" customHeight="1" x14ac:dyDescent="0.25">
      <c r="A51" s="327" t="s">
        <v>1320</v>
      </c>
      <c r="B51" s="327" t="s">
        <v>1321</v>
      </c>
      <c r="C51" s="336">
        <v>6876000</v>
      </c>
      <c r="D51" s="336">
        <v>5615400</v>
      </c>
      <c r="E51" s="336">
        <f t="shared" si="1"/>
        <v>1260600</v>
      </c>
      <c r="F51" s="337" t="s">
        <v>1504</v>
      </c>
      <c r="G51" s="337" t="s">
        <v>1505</v>
      </c>
      <c r="H51" s="327" t="s">
        <v>1506</v>
      </c>
      <c r="I51" s="327" t="s">
        <v>1507</v>
      </c>
      <c r="J51" s="327" t="s">
        <v>1508</v>
      </c>
      <c r="K51" s="327"/>
    </row>
    <row r="52" spans="1:11" ht="13.9" hidden="1" customHeight="1" x14ac:dyDescent="0.25">
      <c r="A52" s="327" t="s">
        <v>1320</v>
      </c>
      <c r="B52" s="327" t="s">
        <v>1321</v>
      </c>
      <c r="C52" s="336">
        <v>1918000</v>
      </c>
      <c r="D52" s="336">
        <v>1918000</v>
      </c>
      <c r="E52" s="336">
        <f t="shared" si="1"/>
        <v>0</v>
      </c>
      <c r="F52" s="337" t="s">
        <v>1509</v>
      </c>
      <c r="G52" s="337" t="s">
        <v>1510</v>
      </c>
      <c r="H52" s="327" t="s">
        <v>1511</v>
      </c>
      <c r="I52" s="327" t="s">
        <v>1512</v>
      </c>
      <c r="J52" s="327" t="s">
        <v>1453</v>
      </c>
      <c r="K52" s="327"/>
    </row>
    <row r="53" spans="1:11" ht="13.9" hidden="1" customHeight="1" x14ac:dyDescent="0.25">
      <c r="A53" s="327" t="s">
        <v>1320</v>
      </c>
      <c r="B53" s="327" t="s">
        <v>1321</v>
      </c>
      <c r="C53" s="336">
        <v>3007333</v>
      </c>
      <c r="D53" s="336">
        <v>3007333</v>
      </c>
      <c r="E53" s="336">
        <f t="shared" si="1"/>
        <v>0</v>
      </c>
      <c r="F53" s="337" t="s">
        <v>1513</v>
      </c>
      <c r="G53" s="337" t="s">
        <v>1514</v>
      </c>
      <c r="H53" s="327" t="s">
        <v>1515</v>
      </c>
      <c r="I53" s="327" t="s">
        <v>962</v>
      </c>
      <c r="J53" s="327" t="s">
        <v>1516</v>
      </c>
      <c r="K53" s="327"/>
    </row>
    <row r="54" spans="1:11" ht="13.9" hidden="1" customHeight="1" x14ac:dyDescent="0.25">
      <c r="A54" s="327" t="s">
        <v>1320</v>
      </c>
      <c r="B54" s="327" t="s">
        <v>1321</v>
      </c>
      <c r="C54" s="336">
        <v>10913467</v>
      </c>
      <c r="D54" s="336">
        <v>10913467</v>
      </c>
      <c r="E54" s="336">
        <f t="shared" si="1"/>
        <v>0</v>
      </c>
      <c r="F54" s="337" t="s">
        <v>1459</v>
      </c>
      <c r="G54" s="337" t="s">
        <v>1517</v>
      </c>
      <c r="H54" s="327" t="s">
        <v>1518</v>
      </c>
      <c r="I54" s="327" t="s">
        <v>942</v>
      </c>
      <c r="J54" s="327" t="s">
        <v>1519</v>
      </c>
      <c r="K54" s="327"/>
    </row>
    <row r="55" spans="1:11" ht="13.9" hidden="1" customHeight="1" x14ac:dyDescent="0.25">
      <c r="A55" s="327" t="s">
        <v>1320</v>
      </c>
      <c r="B55" s="327" t="s">
        <v>1321</v>
      </c>
      <c r="C55" s="336">
        <v>1498000</v>
      </c>
      <c r="D55" s="336">
        <v>1498000</v>
      </c>
      <c r="E55" s="336">
        <f t="shared" si="1"/>
        <v>0</v>
      </c>
      <c r="F55" s="337" t="s">
        <v>1520</v>
      </c>
      <c r="G55" s="337" t="s">
        <v>1521</v>
      </c>
      <c r="H55" s="327" t="s">
        <v>1522</v>
      </c>
      <c r="I55" s="327" t="s">
        <v>1207</v>
      </c>
      <c r="J55" s="327" t="s">
        <v>1523</v>
      </c>
      <c r="K55" s="327"/>
    </row>
    <row r="56" spans="1:11" ht="13.9" hidden="1" customHeight="1" x14ac:dyDescent="0.25">
      <c r="A56" s="327" t="s">
        <v>1320</v>
      </c>
      <c r="B56" s="327" t="s">
        <v>1321</v>
      </c>
      <c r="C56" s="336">
        <v>2853333</v>
      </c>
      <c r="D56" s="336">
        <v>2853333</v>
      </c>
      <c r="E56" s="336">
        <f t="shared" si="1"/>
        <v>0</v>
      </c>
      <c r="F56" s="337" t="s">
        <v>1524</v>
      </c>
      <c r="G56" s="337" t="s">
        <v>1525</v>
      </c>
      <c r="H56" s="327" t="s">
        <v>1526</v>
      </c>
      <c r="I56" s="327" t="s">
        <v>1041</v>
      </c>
      <c r="J56" s="327" t="s">
        <v>1527</v>
      </c>
      <c r="K56" s="327"/>
    </row>
    <row r="57" spans="1:11" ht="13.9" hidden="1" customHeight="1" x14ac:dyDescent="0.25">
      <c r="A57" s="327" t="s">
        <v>1320</v>
      </c>
      <c r="B57" s="327" t="s">
        <v>1321</v>
      </c>
      <c r="C57" s="336">
        <v>3438000</v>
      </c>
      <c r="D57" s="336">
        <v>3438000</v>
      </c>
      <c r="E57" s="336">
        <f t="shared" si="1"/>
        <v>0</v>
      </c>
      <c r="F57" s="337" t="s">
        <v>1528</v>
      </c>
      <c r="G57" s="337" t="s">
        <v>1529</v>
      </c>
      <c r="H57" s="327" t="s">
        <v>1530</v>
      </c>
      <c r="I57" s="327" t="s">
        <v>1008</v>
      </c>
      <c r="J57" s="327" t="s">
        <v>1531</v>
      </c>
      <c r="K57" s="327"/>
    </row>
    <row r="58" spans="1:11" ht="13.9" hidden="1" customHeight="1" x14ac:dyDescent="0.25">
      <c r="A58" s="327" t="s">
        <v>1320</v>
      </c>
      <c r="B58" s="327" t="s">
        <v>1321</v>
      </c>
      <c r="C58" s="336">
        <v>4611200</v>
      </c>
      <c r="D58" s="336">
        <v>4611200</v>
      </c>
      <c r="E58" s="336">
        <f t="shared" si="1"/>
        <v>0</v>
      </c>
      <c r="F58" s="337" t="s">
        <v>1532</v>
      </c>
      <c r="G58" s="337" t="s">
        <v>1475</v>
      </c>
      <c r="H58" s="327" t="s">
        <v>1533</v>
      </c>
      <c r="I58" s="327" t="s">
        <v>1534</v>
      </c>
      <c r="J58" s="327" t="s">
        <v>1535</v>
      </c>
      <c r="K58" s="327"/>
    </row>
    <row r="59" spans="1:11" ht="13.9" hidden="1" customHeight="1" x14ac:dyDescent="0.25">
      <c r="A59" s="327" t="s">
        <v>1320</v>
      </c>
      <c r="B59" s="327" t="s">
        <v>1321</v>
      </c>
      <c r="C59" s="336">
        <v>4323000</v>
      </c>
      <c r="D59" s="336">
        <v>4323000</v>
      </c>
      <c r="E59" s="336">
        <f t="shared" si="1"/>
        <v>0</v>
      </c>
      <c r="F59" s="337" t="s">
        <v>1536</v>
      </c>
      <c r="G59" s="337" t="s">
        <v>1495</v>
      </c>
      <c r="H59" s="327" t="s">
        <v>1537</v>
      </c>
      <c r="I59" s="327" t="s">
        <v>1538</v>
      </c>
      <c r="J59" s="327" t="s">
        <v>1539</v>
      </c>
      <c r="K59" s="327"/>
    </row>
    <row r="60" spans="1:11" ht="13.9" hidden="1" customHeight="1" x14ac:dyDescent="0.25">
      <c r="A60" s="327" t="s">
        <v>1320</v>
      </c>
      <c r="B60" s="327" t="s">
        <v>1321</v>
      </c>
      <c r="C60" s="336">
        <v>2140000</v>
      </c>
      <c r="D60" s="336">
        <v>2140000</v>
      </c>
      <c r="E60" s="336">
        <f t="shared" si="1"/>
        <v>0</v>
      </c>
      <c r="F60" s="337" t="s">
        <v>1540</v>
      </c>
      <c r="G60" s="337" t="s">
        <v>1541</v>
      </c>
      <c r="H60" s="327" t="s">
        <v>1542</v>
      </c>
      <c r="I60" s="327" t="s">
        <v>1032</v>
      </c>
      <c r="J60" s="327" t="s">
        <v>1543</v>
      </c>
      <c r="K60" s="327"/>
    </row>
    <row r="61" spans="1:11" ht="13.9" hidden="1" customHeight="1" x14ac:dyDescent="0.25">
      <c r="A61" s="327" t="s">
        <v>1320</v>
      </c>
      <c r="B61" s="327" t="s">
        <v>1321</v>
      </c>
      <c r="C61" s="336">
        <v>3150000</v>
      </c>
      <c r="D61" s="336">
        <v>3150000</v>
      </c>
      <c r="E61" s="336">
        <f t="shared" si="1"/>
        <v>0</v>
      </c>
      <c r="F61" s="337" t="s">
        <v>1544</v>
      </c>
      <c r="G61" s="337" t="s">
        <v>1504</v>
      </c>
      <c r="H61" s="327" t="s">
        <v>1545</v>
      </c>
      <c r="I61" s="327" t="s">
        <v>989</v>
      </c>
      <c r="J61" s="327" t="s">
        <v>1546</v>
      </c>
      <c r="K61" s="327"/>
    </row>
    <row r="62" spans="1:11" ht="13.9" hidden="1" customHeight="1" x14ac:dyDescent="0.25">
      <c r="A62" s="327" t="s">
        <v>1320</v>
      </c>
      <c r="B62" s="327" t="s">
        <v>1321</v>
      </c>
      <c r="C62" s="336">
        <v>2625000</v>
      </c>
      <c r="D62" s="336">
        <v>2625000</v>
      </c>
      <c r="E62" s="336">
        <f t="shared" si="1"/>
        <v>0</v>
      </c>
      <c r="F62" s="337" t="s">
        <v>1547</v>
      </c>
      <c r="G62" s="337" t="s">
        <v>1548</v>
      </c>
      <c r="H62" s="327" t="s">
        <v>1549</v>
      </c>
      <c r="I62" s="327" t="s">
        <v>998</v>
      </c>
      <c r="J62" s="327" t="s">
        <v>1550</v>
      </c>
      <c r="K62" s="327"/>
    </row>
    <row r="63" spans="1:11" ht="13.9" hidden="1" customHeight="1" x14ac:dyDescent="0.25">
      <c r="A63" s="327" t="s">
        <v>1320</v>
      </c>
      <c r="B63" s="327" t="s">
        <v>1321</v>
      </c>
      <c r="C63" s="336">
        <v>6940000</v>
      </c>
      <c r="D63" s="336">
        <v>6940000</v>
      </c>
      <c r="E63" s="336">
        <f t="shared" si="1"/>
        <v>0</v>
      </c>
      <c r="F63" s="337" t="s">
        <v>1551</v>
      </c>
      <c r="G63" s="337" t="s">
        <v>1552</v>
      </c>
      <c r="H63" s="327" t="s">
        <v>1553</v>
      </c>
      <c r="I63" s="327" t="s">
        <v>953</v>
      </c>
      <c r="J63" s="327" t="s">
        <v>1554</v>
      </c>
      <c r="K63" s="327"/>
    </row>
    <row r="64" spans="1:11" ht="13.9" hidden="1" customHeight="1" x14ac:dyDescent="0.25">
      <c r="A64" s="327" t="s">
        <v>1320</v>
      </c>
      <c r="B64" s="327" t="s">
        <v>1321</v>
      </c>
      <c r="C64" s="336">
        <v>2140000</v>
      </c>
      <c r="D64" s="336">
        <v>2140000</v>
      </c>
      <c r="E64" s="336">
        <f t="shared" si="1"/>
        <v>0</v>
      </c>
      <c r="F64" s="337" t="s">
        <v>1555</v>
      </c>
      <c r="G64" s="337" t="s">
        <v>1556</v>
      </c>
      <c r="H64" s="327" t="s">
        <v>1557</v>
      </c>
      <c r="I64" s="327" t="s">
        <v>1558</v>
      </c>
      <c r="J64" s="327" t="s">
        <v>1559</v>
      </c>
      <c r="K64" s="327"/>
    </row>
    <row r="65" spans="1:11" ht="13.9" hidden="1" customHeight="1" x14ac:dyDescent="0.25">
      <c r="A65" s="327" t="s">
        <v>1320</v>
      </c>
      <c r="B65" s="327" t="s">
        <v>1321</v>
      </c>
      <c r="C65" s="336">
        <v>2140000</v>
      </c>
      <c r="D65" s="336">
        <v>2140000</v>
      </c>
      <c r="E65" s="336">
        <f t="shared" si="1"/>
        <v>0</v>
      </c>
      <c r="F65" s="337" t="s">
        <v>1560</v>
      </c>
      <c r="G65" s="337" t="s">
        <v>1492</v>
      </c>
      <c r="H65" s="327" t="s">
        <v>1561</v>
      </c>
      <c r="I65" s="327" t="s">
        <v>1016</v>
      </c>
      <c r="J65" s="327" t="s">
        <v>1562</v>
      </c>
      <c r="K65" s="327"/>
    </row>
    <row r="66" spans="1:11" ht="13.9" hidden="1" customHeight="1" x14ac:dyDescent="0.25">
      <c r="A66" s="327" t="s">
        <v>1320</v>
      </c>
      <c r="B66" s="327" t="s">
        <v>1321</v>
      </c>
      <c r="C66" s="336">
        <v>4240200</v>
      </c>
      <c r="D66" s="336">
        <v>4240200</v>
      </c>
      <c r="E66" s="336">
        <f t="shared" si="1"/>
        <v>0</v>
      </c>
      <c r="F66" s="337" t="s">
        <v>1563</v>
      </c>
      <c r="G66" s="337" t="s">
        <v>1564</v>
      </c>
      <c r="H66" s="327" t="s">
        <v>1565</v>
      </c>
      <c r="I66" s="327" t="s">
        <v>1566</v>
      </c>
      <c r="J66" s="327" t="s">
        <v>1567</v>
      </c>
      <c r="K66" s="327"/>
    </row>
    <row r="67" spans="1:11" ht="13.9" hidden="1" customHeight="1" x14ac:dyDescent="0.25">
      <c r="A67" s="327" t="s">
        <v>1320</v>
      </c>
      <c r="B67" s="327" t="s">
        <v>1321</v>
      </c>
      <c r="C67" s="336">
        <v>570667</v>
      </c>
      <c r="D67" s="336">
        <v>570667</v>
      </c>
      <c r="E67" s="336">
        <f t="shared" si="1"/>
        <v>0</v>
      </c>
      <c r="F67" s="337" t="s">
        <v>1568</v>
      </c>
      <c r="G67" s="337" t="s">
        <v>1569</v>
      </c>
      <c r="H67" s="327" t="s">
        <v>1570</v>
      </c>
      <c r="I67" s="327" t="s">
        <v>1025</v>
      </c>
      <c r="J67" s="327" t="s">
        <v>1571</v>
      </c>
      <c r="K67" s="327"/>
    </row>
    <row r="68" spans="1:11" ht="13.9" hidden="1" customHeight="1" x14ac:dyDescent="0.25">
      <c r="A68" s="327" t="s">
        <v>1320</v>
      </c>
      <c r="B68" s="327" t="s">
        <v>1321</v>
      </c>
      <c r="C68" s="336">
        <v>7637300</v>
      </c>
      <c r="D68" s="336">
        <v>4323000</v>
      </c>
      <c r="E68" s="336">
        <f t="shared" si="1"/>
        <v>3314300</v>
      </c>
      <c r="F68" s="337" t="s">
        <v>1572</v>
      </c>
      <c r="G68" s="337" t="s">
        <v>1573</v>
      </c>
      <c r="H68" s="327" t="s">
        <v>1574</v>
      </c>
      <c r="I68" s="327" t="s">
        <v>1575</v>
      </c>
      <c r="J68" s="327" t="s">
        <v>1576</v>
      </c>
      <c r="K68" s="327"/>
    </row>
    <row r="69" spans="1:11" ht="13.9" hidden="1" customHeight="1" x14ac:dyDescent="0.25">
      <c r="A69" s="327" t="s">
        <v>1320</v>
      </c>
      <c r="B69" s="327" t="s">
        <v>1321</v>
      </c>
      <c r="C69" s="336">
        <v>4755300</v>
      </c>
      <c r="D69" s="336">
        <v>4755300</v>
      </c>
      <c r="E69" s="336">
        <f t="shared" si="1"/>
        <v>0</v>
      </c>
      <c r="F69" s="337" t="s">
        <v>1577</v>
      </c>
      <c r="G69" s="337" t="s">
        <v>1551</v>
      </c>
      <c r="H69" s="327" t="s">
        <v>1578</v>
      </c>
      <c r="I69" s="327" t="s">
        <v>827</v>
      </c>
      <c r="J69" s="327" t="s">
        <v>1579</v>
      </c>
      <c r="K69" s="327"/>
    </row>
    <row r="70" spans="1:11" ht="13.9" hidden="1" customHeight="1" x14ac:dyDescent="0.25">
      <c r="A70" s="327" t="s">
        <v>1320</v>
      </c>
      <c r="B70" s="327" t="s">
        <v>1321</v>
      </c>
      <c r="C70" s="336">
        <v>3746600</v>
      </c>
      <c r="D70" s="336">
        <v>3746600</v>
      </c>
      <c r="E70" s="336">
        <f t="shared" si="1"/>
        <v>0</v>
      </c>
      <c r="F70" s="337" t="s">
        <v>1580</v>
      </c>
      <c r="G70" s="337" t="s">
        <v>1581</v>
      </c>
      <c r="H70" s="327" t="s">
        <v>1582</v>
      </c>
      <c r="I70" s="327" t="s">
        <v>911</v>
      </c>
      <c r="J70" s="327" t="s">
        <v>1583</v>
      </c>
      <c r="K70" s="327"/>
    </row>
    <row r="71" spans="1:11" ht="13.9" hidden="1" customHeight="1" x14ac:dyDescent="0.25">
      <c r="A71" s="327" t="s">
        <v>1320</v>
      </c>
      <c r="B71" s="327" t="s">
        <v>1321</v>
      </c>
      <c r="C71" s="336">
        <v>8960400</v>
      </c>
      <c r="D71" s="336">
        <v>8960400</v>
      </c>
      <c r="E71" s="336">
        <f t="shared" si="1"/>
        <v>0</v>
      </c>
      <c r="F71" s="337" t="s">
        <v>1584</v>
      </c>
      <c r="G71" s="337" t="s">
        <v>1585</v>
      </c>
      <c r="H71" s="327" t="s">
        <v>1586</v>
      </c>
      <c r="I71" s="327" t="s">
        <v>1587</v>
      </c>
      <c r="J71" s="327" t="s">
        <v>1588</v>
      </c>
      <c r="K71" s="327"/>
    </row>
    <row r="72" spans="1:11" ht="13.9" hidden="1" customHeight="1" x14ac:dyDescent="0.25">
      <c r="A72" s="327" t="s">
        <v>1320</v>
      </c>
      <c r="B72" s="327" t="s">
        <v>1321</v>
      </c>
      <c r="C72" s="336">
        <v>6876000</v>
      </c>
      <c r="D72" s="336">
        <v>6876000</v>
      </c>
      <c r="E72" s="336">
        <f t="shared" si="1"/>
        <v>0</v>
      </c>
      <c r="F72" s="337" t="s">
        <v>1589</v>
      </c>
      <c r="G72" s="337" t="s">
        <v>1590</v>
      </c>
      <c r="H72" s="327" t="s">
        <v>1591</v>
      </c>
      <c r="I72" s="327" t="s">
        <v>1592</v>
      </c>
      <c r="J72" s="327" t="s">
        <v>1593</v>
      </c>
      <c r="K72" s="327"/>
    </row>
    <row r="73" spans="1:11" ht="13.9" hidden="1" customHeight="1" x14ac:dyDescent="0.25">
      <c r="A73" s="327" t="s">
        <v>1320</v>
      </c>
      <c r="B73" s="327" t="s">
        <v>1321</v>
      </c>
      <c r="C73" s="336">
        <v>3438000</v>
      </c>
      <c r="D73" s="336">
        <v>3438000</v>
      </c>
      <c r="E73" s="336">
        <f t="shared" si="1"/>
        <v>0</v>
      </c>
      <c r="F73" s="337" t="s">
        <v>1594</v>
      </c>
      <c r="G73" s="337" t="s">
        <v>1595</v>
      </c>
      <c r="H73" s="327" t="s">
        <v>1400</v>
      </c>
      <c r="I73" s="327" t="s">
        <v>881</v>
      </c>
      <c r="J73" s="327" t="s">
        <v>1596</v>
      </c>
      <c r="K73" s="327"/>
    </row>
    <row r="74" spans="1:11" ht="13.9" hidden="1" customHeight="1" x14ac:dyDescent="0.25">
      <c r="A74" s="327" t="s">
        <v>1320</v>
      </c>
      <c r="B74" s="327" t="s">
        <v>1321</v>
      </c>
      <c r="C74" s="336">
        <v>3836000</v>
      </c>
      <c r="D74" s="336">
        <v>3836000</v>
      </c>
      <c r="E74" s="336">
        <f t="shared" si="1"/>
        <v>0</v>
      </c>
      <c r="F74" s="337" t="s">
        <v>1597</v>
      </c>
      <c r="G74" s="337" t="s">
        <v>1598</v>
      </c>
      <c r="H74" s="327" t="s">
        <v>1465</v>
      </c>
      <c r="I74" s="327" t="s">
        <v>707</v>
      </c>
      <c r="J74" s="327" t="s">
        <v>1599</v>
      </c>
      <c r="K74" s="327"/>
    </row>
    <row r="75" spans="1:11" ht="13.9" hidden="1" customHeight="1" x14ac:dyDescent="0.25">
      <c r="A75" s="327" t="s">
        <v>1320</v>
      </c>
      <c r="B75" s="327" t="s">
        <v>1321</v>
      </c>
      <c r="C75" s="336">
        <v>3836000</v>
      </c>
      <c r="D75" s="336">
        <v>3836000</v>
      </c>
      <c r="E75" s="336">
        <f t="shared" ref="E75:E136" si="2">+C75-D75</f>
        <v>0</v>
      </c>
      <c r="F75" s="337" t="s">
        <v>1600</v>
      </c>
      <c r="G75" s="337" t="s">
        <v>1601</v>
      </c>
      <c r="H75" s="327" t="s">
        <v>1481</v>
      </c>
      <c r="I75" s="327" t="s">
        <v>714</v>
      </c>
      <c r="J75" s="327" t="s">
        <v>1602</v>
      </c>
      <c r="K75" s="327"/>
    </row>
    <row r="76" spans="1:11" ht="13.9" hidden="1" customHeight="1" x14ac:dyDescent="0.25">
      <c r="A76" s="327" t="s">
        <v>1320</v>
      </c>
      <c r="B76" s="327" t="s">
        <v>1321</v>
      </c>
      <c r="C76" s="336">
        <v>3836000</v>
      </c>
      <c r="D76" s="336">
        <v>3836000</v>
      </c>
      <c r="E76" s="336">
        <f t="shared" si="2"/>
        <v>0</v>
      </c>
      <c r="F76" s="337" t="s">
        <v>1603</v>
      </c>
      <c r="G76" s="337" t="s">
        <v>1604</v>
      </c>
      <c r="H76" s="327" t="s">
        <v>1605</v>
      </c>
      <c r="I76" s="327" t="s">
        <v>722</v>
      </c>
      <c r="J76" s="327" t="s">
        <v>1606</v>
      </c>
      <c r="K76" s="327"/>
    </row>
    <row r="77" spans="1:11" ht="13.9" hidden="1" customHeight="1" x14ac:dyDescent="0.25">
      <c r="A77" s="327" t="s">
        <v>1320</v>
      </c>
      <c r="B77" s="327" t="s">
        <v>1321</v>
      </c>
      <c r="C77" s="336">
        <v>3168000</v>
      </c>
      <c r="D77" s="336">
        <v>3168000</v>
      </c>
      <c r="E77" s="336">
        <f t="shared" si="2"/>
        <v>0</v>
      </c>
      <c r="F77" s="337" t="s">
        <v>1607</v>
      </c>
      <c r="G77" s="337" t="s">
        <v>1608</v>
      </c>
      <c r="H77" s="327" t="s">
        <v>1609</v>
      </c>
      <c r="I77" s="327" t="s">
        <v>771</v>
      </c>
      <c r="J77" s="327" t="s">
        <v>1610</v>
      </c>
      <c r="K77" s="327"/>
    </row>
    <row r="78" spans="1:11" ht="13.9" hidden="1" customHeight="1" x14ac:dyDescent="0.25">
      <c r="A78" s="327" t="s">
        <v>1320</v>
      </c>
      <c r="B78" s="327" t="s">
        <v>1321</v>
      </c>
      <c r="C78" s="336">
        <v>3836000</v>
      </c>
      <c r="D78" s="336">
        <v>3836000</v>
      </c>
      <c r="E78" s="336">
        <f t="shared" si="2"/>
        <v>0</v>
      </c>
      <c r="F78" s="337" t="s">
        <v>1611</v>
      </c>
      <c r="G78" s="337" t="s">
        <v>1612</v>
      </c>
      <c r="H78" s="327" t="s">
        <v>1444</v>
      </c>
      <c r="I78" s="327" t="s">
        <v>690</v>
      </c>
      <c r="J78" s="327" t="s">
        <v>1613</v>
      </c>
      <c r="K78" s="327"/>
    </row>
    <row r="79" spans="1:11" ht="13.9" hidden="1" customHeight="1" x14ac:dyDescent="0.25">
      <c r="A79" s="327" t="s">
        <v>1320</v>
      </c>
      <c r="B79" s="327" t="s">
        <v>1321</v>
      </c>
      <c r="C79" s="336">
        <v>3836000</v>
      </c>
      <c r="D79" s="336">
        <v>3836000</v>
      </c>
      <c r="E79" s="336">
        <f t="shared" si="2"/>
        <v>0</v>
      </c>
      <c r="F79" s="337" t="s">
        <v>1614</v>
      </c>
      <c r="G79" s="337" t="s">
        <v>1615</v>
      </c>
      <c r="H79" s="327" t="s">
        <v>1616</v>
      </c>
      <c r="I79" s="327" t="s">
        <v>678</v>
      </c>
      <c r="J79" s="327" t="s">
        <v>1617</v>
      </c>
      <c r="K79" s="327"/>
    </row>
    <row r="80" spans="1:11" ht="13.9" hidden="1" customHeight="1" x14ac:dyDescent="0.25">
      <c r="A80" s="327" t="s">
        <v>1320</v>
      </c>
      <c r="B80" s="327" t="s">
        <v>1321</v>
      </c>
      <c r="C80" s="336">
        <v>3836000</v>
      </c>
      <c r="D80" s="336">
        <v>3836000</v>
      </c>
      <c r="E80" s="336">
        <f t="shared" si="2"/>
        <v>0</v>
      </c>
      <c r="F80" s="337" t="s">
        <v>1618</v>
      </c>
      <c r="G80" s="337" t="s">
        <v>1619</v>
      </c>
      <c r="H80" s="327" t="s">
        <v>1620</v>
      </c>
      <c r="I80" s="327" t="s">
        <v>710</v>
      </c>
      <c r="J80" s="327" t="s">
        <v>1621</v>
      </c>
      <c r="K80" s="327"/>
    </row>
    <row r="81" spans="1:11" ht="13.9" hidden="1" customHeight="1" x14ac:dyDescent="0.25">
      <c r="A81" s="327" t="s">
        <v>1320</v>
      </c>
      <c r="B81" s="327" t="s">
        <v>1321</v>
      </c>
      <c r="C81" s="336">
        <v>4978000</v>
      </c>
      <c r="D81" s="336">
        <v>4978000</v>
      </c>
      <c r="E81" s="336">
        <f t="shared" si="2"/>
        <v>0</v>
      </c>
      <c r="F81" s="337" t="s">
        <v>1622</v>
      </c>
      <c r="G81" s="337" t="s">
        <v>1623</v>
      </c>
      <c r="H81" s="327" t="s">
        <v>1440</v>
      </c>
      <c r="I81" s="327" t="s">
        <v>660</v>
      </c>
      <c r="J81" s="327" t="s">
        <v>1624</v>
      </c>
      <c r="K81" s="327"/>
    </row>
    <row r="82" spans="1:11" ht="13.9" hidden="1" customHeight="1" x14ac:dyDescent="0.25">
      <c r="A82" s="327" t="s">
        <v>1320</v>
      </c>
      <c r="B82" s="327" t="s">
        <v>1321</v>
      </c>
      <c r="C82" s="336">
        <v>2489000</v>
      </c>
      <c r="D82" s="336">
        <v>2489000</v>
      </c>
      <c r="E82" s="336">
        <f t="shared" si="2"/>
        <v>0</v>
      </c>
      <c r="F82" s="337" t="s">
        <v>1625</v>
      </c>
      <c r="G82" s="337" t="s">
        <v>1626</v>
      </c>
      <c r="H82" s="327" t="s">
        <v>1422</v>
      </c>
      <c r="I82" s="327" t="s">
        <v>856</v>
      </c>
      <c r="J82" s="327" t="s">
        <v>1627</v>
      </c>
      <c r="K82" s="327"/>
    </row>
    <row r="83" spans="1:11" ht="13.9" hidden="1" customHeight="1" x14ac:dyDescent="0.25">
      <c r="A83" s="327" t="s">
        <v>1320</v>
      </c>
      <c r="B83" s="327" t="s">
        <v>1321</v>
      </c>
      <c r="C83" s="336">
        <v>4978000</v>
      </c>
      <c r="D83" s="336">
        <v>4978000</v>
      </c>
      <c r="E83" s="336">
        <f t="shared" si="2"/>
        <v>0</v>
      </c>
      <c r="F83" s="337" t="s">
        <v>1628</v>
      </c>
      <c r="G83" s="337" t="s">
        <v>1629</v>
      </c>
      <c r="H83" s="327" t="s">
        <v>1630</v>
      </c>
      <c r="I83" s="327" t="s">
        <v>572</v>
      </c>
      <c r="J83" s="327" t="s">
        <v>1631</v>
      </c>
      <c r="K83" s="327"/>
    </row>
    <row r="84" spans="1:11" ht="13.9" hidden="1" customHeight="1" x14ac:dyDescent="0.25">
      <c r="A84" s="327" t="s">
        <v>1320</v>
      </c>
      <c r="B84" s="327" t="s">
        <v>1321</v>
      </c>
      <c r="C84" s="336">
        <v>1466500</v>
      </c>
      <c r="D84" s="336">
        <v>1466500</v>
      </c>
      <c r="E84" s="336">
        <f t="shared" si="2"/>
        <v>0</v>
      </c>
      <c r="F84" s="337" t="s">
        <v>1632</v>
      </c>
      <c r="G84" s="337" t="s">
        <v>1633</v>
      </c>
      <c r="H84" s="327" t="s">
        <v>1634</v>
      </c>
      <c r="I84" s="327" t="s">
        <v>568</v>
      </c>
      <c r="J84" s="327" t="s">
        <v>1635</v>
      </c>
      <c r="K84" s="327"/>
    </row>
    <row r="85" spans="1:11" ht="13.9" hidden="1" customHeight="1" x14ac:dyDescent="0.25">
      <c r="A85" s="327" t="s">
        <v>1320</v>
      </c>
      <c r="B85" s="327" t="s">
        <v>1321</v>
      </c>
      <c r="C85" s="336">
        <v>4978000</v>
      </c>
      <c r="D85" s="336">
        <v>4978000</v>
      </c>
      <c r="E85" s="336">
        <f t="shared" si="2"/>
        <v>0</v>
      </c>
      <c r="F85" s="337" t="s">
        <v>1636</v>
      </c>
      <c r="G85" s="337" t="s">
        <v>1637</v>
      </c>
      <c r="H85" s="327" t="s">
        <v>1448</v>
      </c>
      <c r="I85" s="327" t="s">
        <v>622</v>
      </c>
      <c r="J85" s="327" t="s">
        <v>1638</v>
      </c>
      <c r="K85" s="327"/>
    </row>
    <row r="86" spans="1:11" ht="13.9" hidden="1" customHeight="1" x14ac:dyDescent="0.25">
      <c r="A86" s="327" t="s">
        <v>1320</v>
      </c>
      <c r="B86" s="327" t="s">
        <v>1321</v>
      </c>
      <c r="C86" s="336">
        <v>6448867</v>
      </c>
      <c r="D86" s="336">
        <v>6448867</v>
      </c>
      <c r="E86" s="336">
        <f t="shared" si="2"/>
        <v>0</v>
      </c>
      <c r="F86" s="337" t="s">
        <v>1639</v>
      </c>
      <c r="G86" s="337" t="s">
        <v>1640</v>
      </c>
      <c r="H86" s="327" t="s">
        <v>1641</v>
      </c>
      <c r="I86" s="327" t="s">
        <v>591</v>
      </c>
      <c r="J86" s="327" t="s">
        <v>1642</v>
      </c>
      <c r="K86" s="327"/>
    </row>
    <row r="87" spans="1:11" ht="13.9" hidden="1" customHeight="1" x14ac:dyDescent="0.25">
      <c r="A87" s="327" t="s">
        <v>1320</v>
      </c>
      <c r="B87" s="327" t="s">
        <v>1321</v>
      </c>
      <c r="C87" s="336">
        <v>6285000</v>
      </c>
      <c r="D87" s="336">
        <v>6285000</v>
      </c>
      <c r="E87" s="336">
        <f t="shared" si="2"/>
        <v>0</v>
      </c>
      <c r="F87" s="337" t="s">
        <v>1643</v>
      </c>
      <c r="G87" s="337" t="s">
        <v>1644</v>
      </c>
      <c r="H87" s="327" t="s">
        <v>1645</v>
      </c>
      <c r="I87" s="327" t="s">
        <v>554</v>
      </c>
      <c r="J87" s="327" t="s">
        <v>1646</v>
      </c>
      <c r="K87" s="327"/>
    </row>
    <row r="88" spans="1:11" ht="13.9" hidden="1" customHeight="1" x14ac:dyDescent="0.25">
      <c r="A88" s="327" t="s">
        <v>1320</v>
      </c>
      <c r="B88" s="327" t="s">
        <v>1321</v>
      </c>
      <c r="C88" s="336">
        <v>6940000</v>
      </c>
      <c r="D88" s="336">
        <v>6940000</v>
      </c>
      <c r="E88" s="336">
        <f t="shared" si="2"/>
        <v>0</v>
      </c>
      <c r="F88" s="337" t="s">
        <v>1647</v>
      </c>
      <c r="G88" s="337" t="s">
        <v>1648</v>
      </c>
      <c r="H88" s="327" t="s">
        <v>1515</v>
      </c>
      <c r="I88" s="327" t="s">
        <v>962</v>
      </c>
      <c r="J88" s="327" t="s">
        <v>1649</v>
      </c>
      <c r="K88" s="327"/>
    </row>
    <row r="89" spans="1:11" ht="13.9" hidden="1" customHeight="1" x14ac:dyDescent="0.25">
      <c r="A89" s="327" t="s">
        <v>1320</v>
      </c>
      <c r="B89" s="327" t="s">
        <v>1321</v>
      </c>
      <c r="C89" s="336">
        <v>1825267</v>
      </c>
      <c r="D89" s="336">
        <v>1825267</v>
      </c>
      <c r="E89" s="336">
        <f t="shared" si="2"/>
        <v>0</v>
      </c>
      <c r="F89" s="337" t="s">
        <v>1650</v>
      </c>
      <c r="G89" s="337" t="s">
        <v>1651</v>
      </c>
      <c r="H89" s="327" t="s">
        <v>1652</v>
      </c>
      <c r="I89" s="327" t="s">
        <v>970</v>
      </c>
      <c r="J89" s="327" t="s">
        <v>1653</v>
      </c>
      <c r="K89" s="327"/>
    </row>
    <row r="90" spans="1:11" ht="13.9" hidden="1" customHeight="1" x14ac:dyDescent="0.25">
      <c r="A90" s="327" t="s">
        <v>1320</v>
      </c>
      <c r="B90" s="327" t="s">
        <v>1321</v>
      </c>
      <c r="C90" s="336">
        <v>1790133</v>
      </c>
      <c r="D90" s="336">
        <v>1790133</v>
      </c>
      <c r="E90" s="336">
        <f t="shared" si="2"/>
        <v>0</v>
      </c>
      <c r="F90" s="337" t="s">
        <v>1654</v>
      </c>
      <c r="G90" s="337" t="s">
        <v>1655</v>
      </c>
      <c r="H90" s="327" t="s">
        <v>1656</v>
      </c>
      <c r="I90" s="327" t="s">
        <v>1657</v>
      </c>
      <c r="J90" s="327" t="s">
        <v>1453</v>
      </c>
      <c r="K90" s="327"/>
    </row>
    <row r="91" spans="1:11" ht="13.9" hidden="1" customHeight="1" x14ac:dyDescent="0.25">
      <c r="A91" s="327" t="s">
        <v>1320</v>
      </c>
      <c r="B91" s="327" t="s">
        <v>1321</v>
      </c>
      <c r="C91" s="336">
        <v>1022933</v>
      </c>
      <c r="D91" s="336">
        <v>1022933</v>
      </c>
      <c r="E91" s="336">
        <f t="shared" si="2"/>
        <v>0</v>
      </c>
      <c r="F91" s="337" t="s">
        <v>1658</v>
      </c>
      <c r="G91" s="337" t="s">
        <v>1659</v>
      </c>
      <c r="H91" s="327" t="s">
        <v>1660</v>
      </c>
      <c r="I91" s="327" t="s">
        <v>980</v>
      </c>
      <c r="J91" s="327" t="s">
        <v>1661</v>
      </c>
      <c r="K91" s="327"/>
    </row>
    <row r="92" spans="1:11" ht="13.9" hidden="1" customHeight="1" x14ac:dyDescent="0.25">
      <c r="A92" s="327" t="s">
        <v>1320</v>
      </c>
      <c r="B92" s="327" t="s">
        <v>1321</v>
      </c>
      <c r="C92" s="336">
        <v>5999733</v>
      </c>
      <c r="D92" s="336">
        <v>5999733</v>
      </c>
      <c r="E92" s="336">
        <f t="shared" si="2"/>
        <v>0</v>
      </c>
      <c r="F92" s="337" t="s">
        <v>1662</v>
      </c>
      <c r="G92" s="337" t="s">
        <v>1663</v>
      </c>
      <c r="H92" s="327" t="s">
        <v>1664</v>
      </c>
      <c r="I92" s="327" t="s">
        <v>674</v>
      </c>
      <c r="J92" s="327" t="s">
        <v>1453</v>
      </c>
      <c r="K92" s="327"/>
    </row>
    <row r="93" spans="1:11" ht="13.9" hidden="1" customHeight="1" x14ac:dyDescent="0.25">
      <c r="A93" s="327" t="s">
        <v>1320</v>
      </c>
      <c r="B93" s="327" t="s">
        <v>1321</v>
      </c>
      <c r="C93" s="336">
        <v>10000</v>
      </c>
      <c r="D93" s="336">
        <v>10000</v>
      </c>
      <c r="E93" s="336">
        <f t="shared" si="2"/>
        <v>0</v>
      </c>
      <c r="F93" s="337" t="s">
        <v>1662</v>
      </c>
      <c r="G93" s="337" t="s">
        <v>1665</v>
      </c>
      <c r="H93" s="327" t="s">
        <v>1664</v>
      </c>
      <c r="I93" s="327" t="s">
        <v>674</v>
      </c>
      <c r="J93" s="327" t="s">
        <v>1453</v>
      </c>
      <c r="K93" s="327"/>
    </row>
    <row r="94" spans="1:11" ht="13.9" hidden="1" customHeight="1" x14ac:dyDescent="0.25">
      <c r="A94" s="327" t="s">
        <v>1320</v>
      </c>
      <c r="B94" s="327" t="s">
        <v>1321</v>
      </c>
      <c r="C94" s="336">
        <v>6009733</v>
      </c>
      <c r="D94" s="336">
        <v>3836000</v>
      </c>
      <c r="E94" s="336">
        <f t="shared" si="2"/>
        <v>2173733</v>
      </c>
      <c r="F94" s="337" t="s">
        <v>1666</v>
      </c>
      <c r="G94" s="337" t="s">
        <v>1667</v>
      </c>
      <c r="H94" s="327" t="s">
        <v>1668</v>
      </c>
      <c r="I94" s="327" t="s">
        <v>1669</v>
      </c>
      <c r="J94" s="327" t="s">
        <v>1453</v>
      </c>
      <c r="K94" s="327"/>
    </row>
    <row r="95" spans="1:11" s="342" customFormat="1" ht="13.9" customHeight="1" x14ac:dyDescent="0.25">
      <c r="A95" s="340" t="s">
        <v>1320</v>
      </c>
      <c r="B95" s="340" t="s">
        <v>1321</v>
      </c>
      <c r="C95" s="338">
        <v>23783200</v>
      </c>
      <c r="D95" s="338">
        <v>0</v>
      </c>
      <c r="E95" s="338">
        <f t="shared" si="2"/>
        <v>23783200</v>
      </c>
      <c r="F95" s="341" t="s">
        <v>1670</v>
      </c>
      <c r="G95" s="341" t="s">
        <v>1671</v>
      </c>
      <c r="H95" s="340" t="s">
        <v>1672</v>
      </c>
      <c r="I95" s="340" t="s">
        <v>1673</v>
      </c>
      <c r="J95" s="340" t="s">
        <v>1453</v>
      </c>
      <c r="K95" s="327" t="s">
        <v>1813</v>
      </c>
    </row>
    <row r="96" spans="1:11" ht="13.9" hidden="1" customHeight="1" x14ac:dyDescent="0.25">
      <c r="A96" s="327" t="s">
        <v>1320</v>
      </c>
      <c r="B96" s="327" t="s">
        <v>1321</v>
      </c>
      <c r="C96" s="336">
        <v>11508000</v>
      </c>
      <c r="D96" s="336">
        <v>7672000</v>
      </c>
      <c r="E96" s="336">
        <f t="shared" si="2"/>
        <v>3836000</v>
      </c>
      <c r="F96" s="337" t="s">
        <v>1674</v>
      </c>
      <c r="G96" s="337" t="s">
        <v>1675</v>
      </c>
      <c r="H96" s="327" t="s">
        <v>1676</v>
      </c>
      <c r="I96" s="327" t="s">
        <v>1677</v>
      </c>
      <c r="J96" s="327" t="s">
        <v>1678</v>
      </c>
      <c r="K96" s="327"/>
    </row>
    <row r="97" spans="1:11" ht="13.9" hidden="1" customHeight="1" x14ac:dyDescent="0.25">
      <c r="A97" s="327" t="s">
        <v>1320</v>
      </c>
      <c r="B97" s="327" t="s">
        <v>1321</v>
      </c>
      <c r="C97" s="336">
        <v>6336000</v>
      </c>
      <c r="D97" s="336">
        <v>6336000</v>
      </c>
      <c r="E97" s="336">
        <f t="shared" si="2"/>
        <v>0</v>
      </c>
      <c r="F97" s="337" t="s">
        <v>1679</v>
      </c>
      <c r="G97" s="337" t="s">
        <v>1680</v>
      </c>
      <c r="H97" s="327" t="s">
        <v>1681</v>
      </c>
      <c r="I97" s="327" t="s">
        <v>1682</v>
      </c>
      <c r="J97" s="327" t="s">
        <v>1683</v>
      </c>
      <c r="K97" s="327"/>
    </row>
    <row r="98" spans="1:11" ht="13.9" hidden="1" customHeight="1" x14ac:dyDescent="0.25">
      <c r="A98" s="327" t="s">
        <v>1320</v>
      </c>
      <c r="B98" s="327" t="s">
        <v>1321</v>
      </c>
      <c r="C98" s="336">
        <v>1161600</v>
      </c>
      <c r="D98" s="336">
        <v>1161600</v>
      </c>
      <c r="E98" s="336">
        <f t="shared" si="2"/>
        <v>0</v>
      </c>
      <c r="F98" s="337" t="s">
        <v>1684</v>
      </c>
      <c r="G98" s="337" t="s">
        <v>1685</v>
      </c>
      <c r="H98" s="327" t="s">
        <v>1686</v>
      </c>
      <c r="I98" s="327" t="s">
        <v>761</v>
      </c>
      <c r="J98" s="327" t="s">
        <v>1687</v>
      </c>
      <c r="K98" s="327"/>
    </row>
    <row r="99" spans="1:11" ht="13.9" hidden="1" customHeight="1" x14ac:dyDescent="0.25">
      <c r="A99" s="327" t="s">
        <v>1320</v>
      </c>
      <c r="B99" s="327" t="s">
        <v>1321</v>
      </c>
      <c r="C99" s="336">
        <v>3590400</v>
      </c>
      <c r="D99" s="336">
        <v>3590400</v>
      </c>
      <c r="E99" s="336">
        <f t="shared" si="2"/>
        <v>0</v>
      </c>
      <c r="F99" s="337" t="s">
        <v>1688</v>
      </c>
      <c r="G99" s="337" t="s">
        <v>1689</v>
      </c>
      <c r="H99" s="327" t="s">
        <v>1690</v>
      </c>
      <c r="I99" s="327" t="s">
        <v>766</v>
      </c>
      <c r="J99" s="327" t="s">
        <v>1687</v>
      </c>
      <c r="K99" s="327"/>
    </row>
    <row r="100" spans="1:11" ht="13.9" hidden="1" customHeight="1" x14ac:dyDescent="0.25">
      <c r="A100" s="327" t="s">
        <v>1320</v>
      </c>
      <c r="B100" s="327" t="s">
        <v>1321</v>
      </c>
      <c r="C100" s="336">
        <v>1466500</v>
      </c>
      <c r="D100" s="336">
        <v>1466500</v>
      </c>
      <c r="E100" s="336">
        <f t="shared" si="2"/>
        <v>0</v>
      </c>
      <c r="F100" s="337" t="s">
        <v>1691</v>
      </c>
      <c r="G100" s="337" t="s">
        <v>1692</v>
      </c>
      <c r="H100" s="327" t="s">
        <v>1645</v>
      </c>
      <c r="I100" s="327" t="s">
        <v>554</v>
      </c>
      <c r="J100" s="327" t="s">
        <v>1414</v>
      </c>
      <c r="K100" s="327"/>
    </row>
    <row r="101" spans="1:11" ht="13.9" hidden="1" customHeight="1" x14ac:dyDescent="0.25">
      <c r="A101" s="327" t="s">
        <v>1320</v>
      </c>
      <c r="B101" s="327" t="s">
        <v>1321</v>
      </c>
      <c r="C101" s="336">
        <v>6285000</v>
      </c>
      <c r="D101" s="336">
        <v>6285000</v>
      </c>
      <c r="E101" s="336">
        <f t="shared" si="2"/>
        <v>0</v>
      </c>
      <c r="F101" s="337" t="s">
        <v>1693</v>
      </c>
      <c r="G101" s="337" t="s">
        <v>1694</v>
      </c>
      <c r="H101" s="327" t="s">
        <v>1695</v>
      </c>
      <c r="I101" s="327" t="s">
        <v>528</v>
      </c>
      <c r="J101" s="327" t="s">
        <v>1414</v>
      </c>
      <c r="K101" s="327"/>
    </row>
    <row r="102" spans="1:11" ht="13.9" hidden="1" customHeight="1" x14ac:dyDescent="0.25">
      <c r="A102" s="327" t="s">
        <v>1320</v>
      </c>
      <c r="B102" s="327" t="s">
        <v>1321</v>
      </c>
      <c r="C102" s="336">
        <v>6613000</v>
      </c>
      <c r="D102" s="336">
        <v>6613000</v>
      </c>
      <c r="E102" s="336">
        <f t="shared" si="2"/>
        <v>0</v>
      </c>
      <c r="F102" s="337" t="s">
        <v>1696</v>
      </c>
      <c r="G102" s="337" t="s">
        <v>1697</v>
      </c>
      <c r="H102" s="327" t="s">
        <v>1698</v>
      </c>
      <c r="I102" s="327" t="s">
        <v>1699</v>
      </c>
      <c r="J102" s="327" t="s">
        <v>1700</v>
      </c>
      <c r="K102" s="327"/>
    </row>
    <row r="103" spans="1:11" ht="13.9" hidden="1" customHeight="1" x14ac:dyDescent="0.25">
      <c r="A103" s="327" t="s">
        <v>1320</v>
      </c>
      <c r="B103" s="327" t="s">
        <v>1321</v>
      </c>
      <c r="C103" s="336">
        <v>4978000</v>
      </c>
      <c r="D103" s="336">
        <v>4978000</v>
      </c>
      <c r="E103" s="336">
        <f t="shared" si="2"/>
        <v>0</v>
      </c>
      <c r="F103" s="337" t="s">
        <v>1701</v>
      </c>
      <c r="G103" s="337" t="s">
        <v>1702</v>
      </c>
      <c r="H103" s="327" t="s">
        <v>1703</v>
      </c>
      <c r="I103" s="327" t="s">
        <v>560</v>
      </c>
      <c r="J103" s="327" t="s">
        <v>1441</v>
      </c>
      <c r="K103" s="327"/>
    </row>
    <row r="104" spans="1:11" ht="13.9" hidden="1" customHeight="1" x14ac:dyDescent="0.25">
      <c r="A104" s="327" t="s">
        <v>1320</v>
      </c>
      <c r="B104" s="327" t="s">
        <v>1321</v>
      </c>
      <c r="C104" s="336">
        <v>1327467</v>
      </c>
      <c r="D104" s="336">
        <v>1327467</v>
      </c>
      <c r="E104" s="336">
        <f t="shared" si="2"/>
        <v>0</v>
      </c>
      <c r="F104" s="337" t="s">
        <v>1704</v>
      </c>
      <c r="G104" s="337" t="s">
        <v>1705</v>
      </c>
      <c r="H104" s="327" t="s">
        <v>1630</v>
      </c>
      <c r="I104" s="327" t="s">
        <v>572</v>
      </c>
      <c r="J104" s="327" t="s">
        <v>1441</v>
      </c>
      <c r="K104" s="327"/>
    </row>
    <row r="105" spans="1:11" ht="13.9" hidden="1" customHeight="1" x14ac:dyDescent="0.25">
      <c r="A105" s="327" t="s">
        <v>1320</v>
      </c>
      <c r="B105" s="327" t="s">
        <v>1321</v>
      </c>
      <c r="C105" s="336">
        <v>6803267</v>
      </c>
      <c r="D105" s="336">
        <v>6803267</v>
      </c>
      <c r="E105" s="336">
        <f t="shared" si="2"/>
        <v>0</v>
      </c>
      <c r="F105" s="337" t="s">
        <v>1706</v>
      </c>
      <c r="G105" s="337" t="s">
        <v>1707</v>
      </c>
      <c r="H105" s="327" t="s">
        <v>1708</v>
      </c>
      <c r="I105" s="327" t="s">
        <v>656</v>
      </c>
      <c r="J105" s="327" t="s">
        <v>1441</v>
      </c>
      <c r="K105" s="327"/>
    </row>
    <row r="106" spans="1:11" ht="13.9" hidden="1" customHeight="1" x14ac:dyDescent="0.25">
      <c r="A106" s="327" t="s">
        <v>1320</v>
      </c>
      <c r="B106" s="327" t="s">
        <v>1321</v>
      </c>
      <c r="C106" s="336">
        <v>10612933</v>
      </c>
      <c r="D106" s="336">
        <v>7672000</v>
      </c>
      <c r="E106" s="336">
        <f t="shared" si="2"/>
        <v>2940933</v>
      </c>
      <c r="F106" s="337" t="s">
        <v>1709</v>
      </c>
      <c r="G106" s="337" t="s">
        <v>1710</v>
      </c>
      <c r="H106" s="327" t="s">
        <v>1711</v>
      </c>
      <c r="I106" s="327" t="s">
        <v>1712</v>
      </c>
      <c r="J106" s="327" t="s">
        <v>1453</v>
      </c>
      <c r="K106" s="327"/>
    </row>
    <row r="107" spans="1:11" ht="13.9" hidden="1" customHeight="1" x14ac:dyDescent="0.25">
      <c r="A107" s="327" t="s">
        <v>1320</v>
      </c>
      <c r="B107" s="327" t="s">
        <v>1321</v>
      </c>
      <c r="C107" s="336">
        <v>1406533</v>
      </c>
      <c r="D107" s="336">
        <v>1406533</v>
      </c>
      <c r="E107" s="336">
        <f t="shared" si="2"/>
        <v>0</v>
      </c>
      <c r="F107" s="337" t="s">
        <v>1713</v>
      </c>
      <c r="G107" s="337" t="s">
        <v>1714</v>
      </c>
      <c r="H107" s="327" t="s">
        <v>1616</v>
      </c>
      <c r="I107" s="327" t="s">
        <v>678</v>
      </c>
      <c r="J107" s="327" t="s">
        <v>1453</v>
      </c>
      <c r="K107" s="327"/>
    </row>
    <row r="108" spans="1:11" ht="13.9" hidden="1" customHeight="1" x14ac:dyDescent="0.25">
      <c r="A108" s="327" t="s">
        <v>1320</v>
      </c>
      <c r="B108" s="327" t="s">
        <v>1321</v>
      </c>
      <c r="C108" s="336">
        <v>2173733</v>
      </c>
      <c r="D108" s="336">
        <v>2173733</v>
      </c>
      <c r="E108" s="336">
        <f t="shared" si="2"/>
        <v>0</v>
      </c>
      <c r="F108" s="337" t="s">
        <v>1715</v>
      </c>
      <c r="G108" s="337" t="s">
        <v>1716</v>
      </c>
      <c r="H108" s="327" t="s">
        <v>1717</v>
      </c>
      <c r="I108" s="327" t="s">
        <v>609</v>
      </c>
      <c r="J108" s="327" t="s">
        <v>1453</v>
      </c>
      <c r="K108" s="327"/>
    </row>
    <row r="109" spans="1:11" ht="13.9" hidden="1" customHeight="1" x14ac:dyDescent="0.25">
      <c r="A109" s="327" t="s">
        <v>1320</v>
      </c>
      <c r="B109" s="327" t="s">
        <v>1321</v>
      </c>
      <c r="C109" s="336">
        <v>4978000</v>
      </c>
      <c r="D109" s="336">
        <v>4978000</v>
      </c>
      <c r="E109" s="336">
        <f t="shared" si="2"/>
        <v>0</v>
      </c>
      <c r="F109" s="337" t="s">
        <v>1702</v>
      </c>
      <c r="G109" s="337" t="s">
        <v>1718</v>
      </c>
      <c r="H109" s="327" t="s">
        <v>1719</v>
      </c>
      <c r="I109" s="327" t="s">
        <v>596</v>
      </c>
      <c r="J109" s="327" t="s">
        <v>1441</v>
      </c>
      <c r="K109" s="327"/>
    </row>
    <row r="110" spans="1:11" ht="13.9" hidden="1" customHeight="1" x14ac:dyDescent="0.25">
      <c r="A110" s="327" t="s">
        <v>1320</v>
      </c>
      <c r="B110" s="327" t="s">
        <v>1321</v>
      </c>
      <c r="C110" s="336">
        <v>4978000</v>
      </c>
      <c r="D110" s="336">
        <v>4978000</v>
      </c>
      <c r="E110" s="336">
        <f t="shared" si="2"/>
        <v>0</v>
      </c>
      <c r="F110" s="337" t="s">
        <v>1680</v>
      </c>
      <c r="G110" s="337" t="s">
        <v>1720</v>
      </c>
      <c r="H110" s="327" t="s">
        <v>1721</v>
      </c>
      <c r="I110" s="327" t="s">
        <v>644</v>
      </c>
      <c r="J110" s="327" t="s">
        <v>1722</v>
      </c>
      <c r="K110" s="327"/>
    </row>
    <row r="111" spans="1:11" ht="13.9" hidden="1" customHeight="1" x14ac:dyDescent="0.25">
      <c r="A111" s="327" t="s">
        <v>1320</v>
      </c>
      <c r="B111" s="327" t="s">
        <v>1321</v>
      </c>
      <c r="C111" s="336">
        <v>4978000</v>
      </c>
      <c r="D111" s="336">
        <v>4978000</v>
      </c>
      <c r="E111" s="336">
        <f t="shared" si="2"/>
        <v>0</v>
      </c>
      <c r="F111" s="337" t="s">
        <v>1723</v>
      </c>
      <c r="G111" s="337" t="s">
        <v>1724</v>
      </c>
      <c r="H111" s="327" t="s">
        <v>1725</v>
      </c>
      <c r="I111" s="327" t="s">
        <v>615</v>
      </c>
      <c r="J111" s="327" t="s">
        <v>1726</v>
      </c>
      <c r="K111" s="327"/>
    </row>
    <row r="112" spans="1:11" ht="13.9" hidden="1" customHeight="1" x14ac:dyDescent="0.25">
      <c r="A112" s="327" t="s">
        <v>1320</v>
      </c>
      <c r="B112" s="327" t="s">
        <v>1321</v>
      </c>
      <c r="C112" s="336">
        <v>4978000</v>
      </c>
      <c r="D112" s="336">
        <v>4978000</v>
      </c>
      <c r="E112" s="336">
        <f t="shared" si="2"/>
        <v>0</v>
      </c>
      <c r="F112" s="337" t="s">
        <v>1727</v>
      </c>
      <c r="G112" s="337" t="s">
        <v>1728</v>
      </c>
      <c r="H112" s="327" t="s">
        <v>1729</v>
      </c>
      <c r="I112" s="327" t="s">
        <v>604</v>
      </c>
      <c r="J112" s="327" t="s">
        <v>1441</v>
      </c>
      <c r="K112" s="327"/>
    </row>
    <row r="113" spans="1:11" ht="13.9" hidden="1" customHeight="1" x14ac:dyDescent="0.25">
      <c r="A113" s="327" t="s">
        <v>1320</v>
      </c>
      <c r="B113" s="327" t="s">
        <v>1321</v>
      </c>
      <c r="C113" s="336">
        <v>4978000</v>
      </c>
      <c r="D113" s="336">
        <v>4978000</v>
      </c>
      <c r="E113" s="336">
        <f t="shared" si="2"/>
        <v>0</v>
      </c>
      <c r="F113" s="337" t="s">
        <v>1730</v>
      </c>
      <c r="G113" s="337" t="s">
        <v>1731</v>
      </c>
      <c r="H113" s="327" t="s">
        <v>1732</v>
      </c>
      <c r="I113" s="327" t="s">
        <v>581</v>
      </c>
      <c r="J113" s="327" t="s">
        <v>1733</v>
      </c>
      <c r="K113" s="327"/>
    </row>
    <row r="114" spans="1:11" ht="13.9" hidden="1" customHeight="1" x14ac:dyDescent="0.25">
      <c r="A114" s="327" t="s">
        <v>1320</v>
      </c>
      <c r="B114" s="327" t="s">
        <v>1321</v>
      </c>
      <c r="C114" s="336">
        <v>7672000</v>
      </c>
      <c r="D114" s="336">
        <v>7672000</v>
      </c>
      <c r="E114" s="336">
        <f t="shared" si="2"/>
        <v>0</v>
      </c>
      <c r="F114" s="337" t="s">
        <v>1734</v>
      </c>
      <c r="G114" s="337" t="s">
        <v>1735</v>
      </c>
      <c r="H114" s="327" t="s">
        <v>1736</v>
      </c>
      <c r="I114" s="327" t="s">
        <v>727</v>
      </c>
      <c r="J114" s="327" t="s">
        <v>1737</v>
      </c>
      <c r="K114" s="327"/>
    </row>
    <row r="115" spans="1:11" ht="13.9" hidden="1" customHeight="1" x14ac:dyDescent="0.25">
      <c r="A115" s="327" t="s">
        <v>1320</v>
      </c>
      <c r="B115" s="327" t="s">
        <v>1321</v>
      </c>
      <c r="C115" s="336">
        <v>255733</v>
      </c>
      <c r="D115" s="336">
        <v>255733</v>
      </c>
      <c r="E115" s="336">
        <f t="shared" si="2"/>
        <v>0</v>
      </c>
      <c r="F115" s="337" t="s">
        <v>1738</v>
      </c>
      <c r="G115" s="337" t="s">
        <v>1739</v>
      </c>
      <c r="H115" s="327" t="s">
        <v>1620</v>
      </c>
      <c r="I115" s="327" t="s">
        <v>710</v>
      </c>
      <c r="J115" s="327" t="s">
        <v>1453</v>
      </c>
      <c r="K115" s="327"/>
    </row>
    <row r="116" spans="1:11" ht="13.9" hidden="1" customHeight="1" x14ac:dyDescent="0.25">
      <c r="A116" s="327" t="s">
        <v>1320</v>
      </c>
      <c r="B116" s="327" t="s">
        <v>1321</v>
      </c>
      <c r="C116" s="336">
        <v>3836000</v>
      </c>
      <c r="D116" s="336">
        <v>3836000</v>
      </c>
      <c r="E116" s="336">
        <f t="shared" si="2"/>
        <v>0</v>
      </c>
      <c r="F116" s="337" t="s">
        <v>1731</v>
      </c>
      <c r="G116" s="337" t="s">
        <v>1727</v>
      </c>
      <c r="H116" s="327" t="s">
        <v>1740</v>
      </c>
      <c r="I116" s="327" t="s">
        <v>686</v>
      </c>
      <c r="J116" s="327" t="s">
        <v>1678</v>
      </c>
      <c r="K116" s="327"/>
    </row>
    <row r="117" spans="1:11" ht="13.9" hidden="1" customHeight="1" x14ac:dyDescent="0.25">
      <c r="A117" s="327" t="s">
        <v>1320</v>
      </c>
      <c r="B117" s="327" t="s">
        <v>1321</v>
      </c>
      <c r="C117" s="336">
        <v>1406533</v>
      </c>
      <c r="D117" s="336">
        <v>1406533</v>
      </c>
      <c r="E117" s="336">
        <f t="shared" si="2"/>
        <v>0</v>
      </c>
      <c r="F117" s="337" t="s">
        <v>1741</v>
      </c>
      <c r="G117" s="337" t="s">
        <v>1742</v>
      </c>
      <c r="H117" s="327" t="s">
        <v>1743</v>
      </c>
      <c r="I117" s="327" t="s">
        <v>665</v>
      </c>
      <c r="J117" s="327" t="s">
        <v>1744</v>
      </c>
      <c r="K117" s="327"/>
    </row>
    <row r="118" spans="1:11" ht="13.9" hidden="1" customHeight="1" x14ac:dyDescent="0.25">
      <c r="A118" s="327" t="s">
        <v>1320</v>
      </c>
      <c r="B118" s="327" t="s">
        <v>1321</v>
      </c>
      <c r="C118" s="336">
        <v>8694933</v>
      </c>
      <c r="D118" s="336">
        <v>8694933</v>
      </c>
      <c r="E118" s="336">
        <f t="shared" si="2"/>
        <v>0</v>
      </c>
      <c r="F118" s="337" t="s">
        <v>1745</v>
      </c>
      <c r="G118" s="337" t="s">
        <v>1746</v>
      </c>
      <c r="H118" s="327" t="s">
        <v>1605</v>
      </c>
      <c r="I118" s="327" t="s">
        <v>722</v>
      </c>
      <c r="J118" s="327" t="s">
        <v>1744</v>
      </c>
      <c r="K118" s="327"/>
    </row>
    <row r="119" spans="1:11" ht="13.9" hidden="1" customHeight="1" x14ac:dyDescent="0.25">
      <c r="A119" s="327" t="s">
        <v>1320</v>
      </c>
      <c r="B119" s="327" t="s">
        <v>1321</v>
      </c>
      <c r="C119" s="336">
        <v>7672000</v>
      </c>
      <c r="D119" s="336">
        <v>7672000</v>
      </c>
      <c r="E119" s="336">
        <f t="shared" si="2"/>
        <v>0</v>
      </c>
      <c r="F119" s="337" t="s">
        <v>1747</v>
      </c>
      <c r="G119" s="337" t="s">
        <v>1748</v>
      </c>
      <c r="H119" s="327" t="s">
        <v>1749</v>
      </c>
      <c r="I119" s="327" t="s">
        <v>741</v>
      </c>
      <c r="J119" s="327" t="s">
        <v>1453</v>
      </c>
      <c r="K119" s="327"/>
    </row>
    <row r="120" spans="1:11" ht="13.9" hidden="1" customHeight="1" x14ac:dyDescent="0.25">
      <c r="A120" s="327" t="s">
        <v>1320</v>
      </c>
      <c r="B120" s="327" t="s">
        <v>1321</v>
      </c>
      <c r="C120" s="336">
        <v>2173733</v>
      </c>
      <c r="D120" s="336">
        <v>2173733</v>
      </c>
      <c r="E120" s="336">
        <f t="shared" si="2"/>
        <v>0</v>
      </c>
      <c r="F120" s="337" t="s">
        <v>1750</v>
      </c>
      <c r="G120" s="337" t="s">
        <v>1751</v>
      </c>
      <c r="H120" s="327" t="s">
        <v>1752</v>
      </c>
      <c r="I120" s="327" t="s">
        <v>718</v>
      </c>
      <c r="J120" s="327" t="s">
        <v>1753</v>
      </c>
      <c r="K120" s="327"/>
    </row>
    <row r="121" spans="1:11" ht="13.9" hidden="1" customHeight="1" x14ac:dyDescent="0.25">
      <c r="A121" s="327" t="s">
        <v>1320</v>
      </c>
      <c r="B121" s="327" t="s">
        <v>1321</v>
      </c>
      <c r="C121" s="336">
        <v>844800</v>
      </c>
      <c r="D121" s="336">
        <v>844800</v>
      </c>
      <c r="E121" s="336">
        <f t="shared" si="2"/>
        <v>0</v>
      </c>
      <c r="F121" s="337" t="s">
        <v>1675</v>
      </c>
      <c r="G121" s="337" t="s">
        <v>1754</v>
      </c>
      <c r="H121" s="327" t="s">
        <v>1609</v>
      </c>
      <c r="I121" s="327" t="s">
        <v>771</v>
      </c>
      <c r="J121" s="327" t="s">
        <v>1687</v>
      </c>
      <c r="K121" s="327"/>
    </row>
    <row r="122" spans="1:11" ht="13.9" hidden="1" customHeight="1" x14ac:dyDescent="0.25">
      <c r="A122" s="327" t="s">
        <v>1320</v>
      </c>
      <c r="B122" s="327" t="s">
        <v>1321</v>
      </c>
      <c r="C122" s="336">
        <v>3836000</v>
      </c>
      <c r="D122" s="336">
        <v>3836000</v>
      </c>
      <c r="E122" s="336">
        <f t="shared" si="2"/>
        <v>0</v>
      </c>
      <c r="F122" s="337" t="s">
        <v>1755</v>
      </c>
      <c r="G122" s="337" t="s">
        <v>1756</v>
      </c>
      <c r="H122" s="327" t="s">
        <v>1757</v>
      </c>
      <c r="I122" s="327" t="s">
        <v>701</v>
      </c>
      <c r="J122" s="327" t="s">
        <v>1758</v>
      </c>
      <c r="K122" s="327"/>
    </row>
    <row r="123" spans="1:11" ht="13.9" hidden="1" customHeight="1" x14ac:dyDescent="0.25">
      <c r="A123" s="327" t="s">
        <v>1320</v>
      </c>
      <c r="B123" s="327" t="s">
        <v>1321</v>
      </c>
      <c r="C123" s="336">
        <v>2489000</v>
      </c>
      <c r="D123" s="336">
        <v>2489000</v>
      </c>
      <c r="E123" s="336">
        <f t="shared" si="2"/>
        <v>0</v>
      </c>
      <c r="F123" s="337" t="s">
        <v>1759</v>
      </c>
      <c r="G123" s="337" t="s">
        <v>1463</v>
      </c>
      <c r="H123" s="327" t="s">
        <v>1760</v>
      </c>
      <c r="I123" s="327" t="s">
        <v>618</v>
      </c>
      <c r="J123" s="327" t="s">
        <v>1441</v>
      </c>
      <c r="K123" s="327"/>
    </row>
    <row r="124" spans="1:11" ht="13.9" hidden="1" customHeight="1" x14ac:dyDescent="0.25">
      <c r="A124" s="327" t="s">
        <v>1320</v>
      </c>
      <c r="B124" s="327" t="s">
        <v>1321</v>
      </c>
      <c r="C124" s="336">
        <v>11050400</v>
      </c>
      <c r="D124" s="336">
        <v>11050400</v>
      </c>
      <c r="E124" s="336">
        <f t="shared" si="2"/>
        <v>0</v>
      </c>
      <c r="F124" s="337" t="s">
        <v>1761</v>
      </c>
      <c r="G124" s="337" t="s">
        <v>1762</v>
      </c>
      <c r="H124" s="327" t="s">
        <v>1763</v>
      </c>
      <c r="I124" s="327" t="s">
        <v>1764</v>
      </c>
      <c r="J124" s="327" t="s">
        <v>1765</v>
      </c>
      <c r="K124" s="327"/>
    </row>
    <row r="125" spans="1:11" ht="13.9" hidden="1" customHeight="1" x14ac:dyDescent="0.25">
      <c r="A125" s="327" t="s">
        <v>1320</v>
      </c>
      <c r="B125" s="327" t="s">
        <v>1322</v>
      </c>
      <c r="C125" s="336">
        <v>3148148.1481481479</v>
      </c>
      <c r="D125" s="336">
        <v>3148148.1481481479</v>
      </c>
      <c r="E125" s="336">
        <f t="shared" si="2"/>
        <v>0</v>
      </c>
      <c r="F125" s="337" t="s">
        <v>1433</v>
      </c>
      <c r="G125" s="337" t="s">
        <v>1434</v>
      </c>
      <c r="H125" s="327" t="s">
        <v>1435</v>
      </c>
      <c r="I125" s="327" t="s">
        <v>1436</v>
      </c>
      <c r="J125" s="327" t="s">
        <v>1437</v>
      </c>
      <c r="K125" s="327"/>
    </row>
    <row r="126" spans="1:11" ht="13.9" hidden="1" customHeight="1" x14ac:dyDescent="0.25">
      <c r="A126" s="327" t="s">
        <v>1320</v>
      </c>
      <c r="B126" s="327" t="s">
        <v>1322</v>
      </c>
      <c r="C126" s="336">
        <v>1493400</v>
      </c>
      <c r="D126" s="336">
        <v>1493400</v>
      </c>
      <c r="E126" s="336">
        <f t="shared" si="2"/>
        <v>0</v>
      </c>
      <c r="F126" s="337" t="s">
        <v>1766</v>
      </c>
      <c r="G126" s="337" t="s">
        <v>1767</v>
      </c>
      <c r="H126" s="327" t="s">
        <v>1768</v>
      </c>
      <c r="I126" s="327" t="s">
        <v>1132</v>
      </c>
      <c r="J126" s="327" t="s">
        <v>1769</v>
      </c>
      <c r="K126" s="327"/>
    </row>
    <row r="127" spans="1:11" ht="13.9" hidden="1" customHeight="1" x14ac:dyDescent="0.25">
      <c r="A127" s="327" t="s">
        <v>1320</v>
      </c>
      <c r="B127" s="327" t="s">
        <v>1322</v>
      </c>
      <c r="C127" s="336">
        <v>3836000</v>
      </c>
      <c r="D127" s="336">
        <v>3836000</v>
      </c>
      <c r="E127" s="336">
        <f t="shared" si="2"/>
        <v>0</v>
      </c>
      <c r="F127" s="337" t="s">
        <v>1770</v>
      </c>
      <c r="G127" s="337" t="s">
        <v>1771</v>
      </c>
      <c r="H127" s="327" t="s">
        <v>1772</v>
      </c>
      <c r="I127" s="327" t="s">
        <v>1143</v>
      </c>
      <c r="J127" s="327" t="s">
        <v>1773</v>
      </c>
      <c r="K127" s="327"/>
    </row>
    <row r="128" spans="1:11" ht="13.9" hidden="1" customHeight="1" x14ac:dyDescent="0.25">
      <c r="A128" s="327" t="s">
        <v>1320</v>
      </c>
      <c r="B128" s="327" t="s">
        <v>1322</v>
      </c>
      <c r="C128" s="336">
        <v>11345400</v>
      </c>
      <c r="D128" s="336">
        <v>6876000</v>
      </c>
      <c r="E128" s="336">
        <f t="shared" si="2"/>
        <v>4469400</v>
      </c>
      <c r="F128" s="337" t="s">
        <v>1774</v>
      </c>
      <c r="G128" s="337" t="s">
        <v>1775</v>
      </c>
      <c r="H128" s="327" t="s">
        <v>1776</v>
      </c>
      <c r="I128" s="327" t="s">
        <v>1777</v>
      </c>
      <c r="J128" s="327" t="s">
        <v>1778</v>
      </c>
      <c r="K128" s="327"/>
    </row>
    <row r="129" spans="1:11" s="342" customFormat="1" ht="13.9" customHeight="1" x14ac:dyDescent="0.25">
      <c r="A129" s="340" t="s">
        <v>1320</v>
      </c>
      <c r="B129" s="340" t="s">
        <v>1322</v>
      </c>
      <c r="C129" s="338">
        <v>1569333</v>
      </c>
      <c r="D129" s="338">
        <v>0</v>
      </c>
      <c r="E129" s="338">
        <f t="shared" si="2"/>
        <v>1569333</v>
      </c>
      <c r="F129" s="341" t="s">
        <v>1779</v>
      </c>
      <c r="G129" s="341" t="s">
        <v>1780</v>
      </c>
      <c r="H129" s="340" t="s">
        <v>1781</v>
      </c>
      <c r="I129" s="340" t="s">
        <v>1038</v>
      </c>
      <c r="J129" s="340" t="s">
        <v>1782</v>
      </c>
      <c r="K129" s="327" t="s">
        <v>1813</v>
      </c>
    </row>
    <row r="130" spans="1:11" ht="13.9" hidden="1" customHeight="1" x14ac:dyDescent="0.25">
      <c r="A130" s="327" t="s">
        <v>1320</v>
      </c>
      <c r="B130" s="327" t="s">
        <v>1322</v>
      </c>
      <c r="C130" s="336">
        <v>2628267</v>
      </c>
      <c r="D130" s="336">
        <v>2628267</v>
      </c>
      <c r="E130" s="336">
        <f t="shared" si="2"/>
        <v>0</v>
      </c>
      <c r="F130" s="337" t="s">
        <v>1783</v>
      </c>
      <c r="G130" s="337" t="s">
        <v>1784</v>
      </c>
      <c r="H130" s="327" t="s">
        <v>1785</v>
      </c>
      <c r="I130" s="327" t="s">
        <v>1121</v>
      </c>
      <c r="J130" s="327" t="s">
        <v>1786</v>
      </c>
      <c r="K130" s="327"/>
    </row>
    <row r="131" spans="1:11" ht="13.9" hidden="1" customHeight="1" x14ac:dyDescent="0.25">
      <c r="A131" s="327" t="s">
        <v>1320</v>
      </c>
      <c r="B131" s="327" t="s">
        <v>1322</v>
      </c>
      <c r="C131" s="336">
        <v>2440533</v>
      </c>
      <c r="D131" s="336">
        <v>2440533</v>
      </c>
      <c r="E131" s="336">
        <f t="shared" si="2"/>
        <v>0</v>
      </c>
      <c r="F131" s="337" t="s">
        <v>1787</v>
      </c>
      <c r="G131" s="337" t="s">
        <v>1788</v>
      </c>
      <c r="H131" s="327" t="s">
        <v>1789</v>
      </c>
      <c r="I131" s="327" t="s">
        <v>1126</v>
      </c>
      <c r="J131" s="327" t="s">
        <v>1790</v>
      </c>
      <c r="K131" s="327"/>
    </row>
    <row r="132" spans="1:11" s="342" customFormat="1" ht="13.9" customHeight="1" x14ac:dyDescent="0.25">
      <c r="A132" s="340" t="s">
        <v>1320</v>
      </c>
      <c r="B132" s="340" t="s">
        <v>1322</v>
      </c>
      <c r="C132" s="338">
        <v>23760000</v>
      </c>
      <c r="D132" s="338">
        <v>0</v>
      </c>
      <c r="E132" s="338">
        <f t="shared" si="2"/>
        <v>23760000</v>
      </c>
      <c r="F132" s="341" t="s">
        <v>1791</v>
      </c>
      <c r="G132" s="341" t="s">
        <v>1792</v>
      </c>
      <c r="H132" s="340" t="s">
        <v>1793</v>
      </c>
      <c r="I132" s="340" t="s">
        <v>1794</v>
      </c>
      <c r="J132" s="340" t="s">
        <v>1795</v>
      </c>
      <c r="K132" s="327" t="s">
        <v>1813</v>
      </c>
    </row>
    <row r="133" spans="1:11" ht="13.9" hidden="1" customHeight="1" x14ac:dyDescent="0.25">
      <c r="A133" s="327" t="s">
        <v>1320</v>
      </c>
      <c r="B133" s="327" t="s">
        <v>1322</v>
      </c>
      <c r="C133" s="336">
        <v>13179000</v>
      </c>
      <c r="D133" s="336">
        <v>6303000</v>
      </c>
      <c r="E133" s="336">
        <f t="shared" si="2"/>
        <v>6876000</v>
      </c>
      <c r="F133" s="337" t="s">
        <v>1796</v>
      </c>
      <c r="G133" s="337" t="s">
        <v>1797</v>
      </c>
      <c r="H133" s="327" t="s">
        <v>1798</v>
      </c>
      <c r="I133" s="327" t="s">
        <v>1286</v>
      </c>
      <c r="J133" s="327" t="s">
        <v>1799</v>
      </c>
      <c r="K133" s="327"/>
    </row>
    <row r="134" spans="1:11" ht="13.9" hidden="1" customHeight="1" x14ac:dyDescent="0.25">
      <c r="A134" s="327" t="s">
        <v>1320</v>
      </c>
      <c r="B134" s="327" t="s">
        <v>1322</v>
      </c>
      <c r="C134" s="336">
        <v>3191467</v>
      </c>
      <c r="D134" s="336">
        <v>3191467</v>
      </c>
      <c r="E134" s="336">
        <f t="shared" si="2"/>
        <v>0</v>
      </c>
      <c r="F134" s="337" t="s">
        <v>1800</v>
      </c>
      <c r="G134" s="337" t="s">
        <v>1801</v>
      </c>
      <c r="H134" s="327" t="s">
        <v>1789</v>
      </c>
      <c r="I134" s="327" t="s">
        <v>1126</v>
      </c>
      <c r="J134" s="327" t="s">
        <v>1802</v>
      </c>
      <c r="K134" s="327"/>
    </row>
    <row r="135" spans="1:11" ht="13.9" hidden="1" customHeight="1" x14ac:dyDescent="0.25">
      <c r="A135" s="327" t="s">
        <v>1320</v>
      </c>
      <c r="B135" s="327" t="s">
        <v>1322</v>
      </c>
      <c r="C135" s="336">
        <v>4240200</v>
      </c>
      <c r="D135" s="336">
        <v>2177400</v>
      </c>
      <c r="E135" s="336">
        <f t="shared" si="2"/>
        <v>2062800</v>
      </c>
      <c r="F135" s="337" t="s">
        <v>1720</v>
      </c>
      <c r="G135" s="337" t="s">
        <v>1803</v>
      </c>
      <c r="H135" s="327" t="s">
        <v>1804</v>
      </c>
      <c r="I135" s="327" t="s">
        <v>1805</v>
      </c>
      <c r="J135" s="327" t="s">
        <v>1806</v>
      </c>
      <c r="K135" s="327"/>
    </row>
    <row r="136" spans="1:11" ht="13.9" hidden="1" customHeight="1" x14ac:dyDescent="0.25">
      <c r="A136" s="327" t="s">
        <v>1320</v>
      </c>
      <c r="B136" s="327" t="s">
        <v>1322</v>
      </c>
      <c r="C136" s="336">
        <v>5042400</v>
      </c>
      <c r="D136" s="336">
        <v>5042400</v>
      </c>
      <c r="E136" s="336">
        <f t="shared" si="2"/>
        <v>0</v>
      </c>
      <c r="F136" s="337" t="s">
        <v>1807</v>
      </c>
      <c r="G136" s="337" t="s">
        <v>1808</v>
      </c>
      <c r="H136" s="327" t="s">
        <v>1809</v>
      </c>
      <c r="I136" s="327" t="s">
        <v>1160</v>
      </c>
      <c r="J136" s="327" t="s">
        <v>1810</v>
      </c>
      <c r="K136" s="327"/>
    </row>
  </sheetData>
  <autoFilter ref="A9:K136" xr:uid="{5062EB64-6BA3-4A9B-9772-6B697C2BAB7B}">
    <filterColumn colId="10">
      <customFilters>
        <customFilter operator="notEqual" val=" "/>
      </customFilters>
    </filterColumn>
  </autoFilter>
  <conditionalFormatting sqref="F1:F5">
    <cfRule type="dataBar" priority="5">
      <dataBar>
        <cfvo type="min"/>
        <cfvo type="max"/>
        <color rgb="FFFF0066"/>
      </dataBar>
      <extLst>
        <ext xmlns:x14="http://schemas.microsoft.com/office/spreadsheetml/2009/9/main" uri="{B025F937-C7B1-47D3-B67F-A62EFF666E3E}">
          <x14:id>{ED4EA5D1-042F-4A14-AC0B-32E22BEB5EFD}</x14:id>
        </ext>
      </extLst>
    </cfRule>
  </conditionalFormatting>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dataBar" id="{ED4EA5D1-042F-4A14-AC0B-32E22BEB5EFD}">
            <x14:dataBar minLength="0" maxLength="100" border="1" negativeBarBorderColorSameAsPositive="0">
              <x14:cfvo type="autoMin"/>
              <x14:cfvo type="autoMax"/>
              <x14:borderColor rgb="FFD6007B"/>
              <x14:negativeFillColor rgb="FFFF0000"/>
              <x14:negativeBorderColor rgb="FFFF0000"/>
              <x14:axisColor rgb="FF000000"/>
            </x14:dataBar>
          </x14:cfRule>
          <xm:sqref>F1:F5</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E6EBC0-7532-463C-920B-BD4A7A314E99}">
  <sheetPr>
    <tabColor rgb="FFA3FFFF"/>
  </sheetPr>
  <dimension ref="B2:N100"/>
  <sheetViews>
    <sheetView topLeftCell="A6" zoomScale="110" zoomScaleNormal="110" workbookViewId="0">
      <selection activeCell="G98" sqref="G98"/>
    </sheetView>
  </sheetViews>
  <sheetFormatPr baseColWidth="10" defaultColWidth="11.42578125" defaultRowHeight="12" customHeight="1" x14ac:dyDescent="0.25"/>
  <cols>
    <col min="1" max="1" width="1.28515625" style="348" customWidth="1"/>
    <col min="2" max="2" width="7.7109375" style="348" bestFit="1" customWidth="1"/>
    <col min="3" max="3" width="23.28515625" style="357" customWidth="1"/>
    <col min="4" max="6" width="14.5703125" style="357" customWidth="1"/>
    <col min="7" max="7" width="21.28515625" style="368" customWidth="1"/>
    <col min="8" max="10" width="14.5703125" style="357" customWidth="1"/>
    <col min="11" max="11" width="14.7109375" style="348" customWidth="1"/>
    <col min="12" max="12" width="12.42578125" style="348" customWidth="1"/>
    <col min="13" max="13" width="11.7109375" style="348" bestFit="1" customWidth="1"/>
    <col min="14" max="16384" width="11.42578125" style="348"/>
  </cols>
  <sheetData>
    <row r="2" spans="2:10" ht="12" customHeight="1" x14ac:dyDescent="0.25">
      <c r="B2" s="1073" t="s">
        <v>262</v>
      </c>
      <c r="C2" s="1073"/>
      <c r="D2" s="1073"/>
      <c r="E2" s="1073"/>
      <c r="F2" s="1073"/>
      <c r="G2" s="1073"/>
      <c r="H2" s="1073"/>
      <c r="I2" s="1073"/>
      <c r="J2" s="1073"/>
    </row>
    <row r="3" spans="2:10" ht="12" customHeight="1" x14ac:dyDescent="0.25">
      <c r="B3" s="349" t="s">
        <v>1817</v>
      </c>
      <c r="C3" s="350" t="s">
        <v>1818</v>
      </c>
      <c r="D3" s="351" t="s">
        <v>1819</v>
      </c>
      <c r="E3" s="350" t="s">
        <v>1325</v>
      </c>
      <c r="F3" s="351" t="s">
        <v>1820</v>
      </c>
      <c r="G3" s="350" t="s">
        <v>1821</v>
      </c>
      <c r="H3" s="351" t="s">
        <v>1822</v>
      </c>
      <c r="I3" s="350" t="s">
        <v>1823</v>
      </c>
      <c r="J3" s="351" t="s">
        <v>1824</v>
      </c>
    </row>
    <row r="4" spans="2:10" s="354" customFormat="1" ht="12" customHeight="1" x14ac:dyDescent="0.25">
      <c r="B4" s="352" t="s">
        <v>1825</v>
      </c>
      <c r="C4" s="353">
        <v>376030000</v>
      </c>
      <c r="D4" s="353">
        <v>0</v>
      </c>
      <c r="E4" s="353">
        <v>348906000</v>
      </c>
      <c r="F4" s="353">
        <v>0</v>
      </c>
      <c r="G4" s="410">
        <v>348906000</v>
      </c>
      <c r="H4" s="353">
        <v>0</v>
      </c>
      <c r="I4" s="353"/>
      <c r="J4" s="353">
        <v>0</v>
      </c>
    </row>
    <row r="5" spans="2:10" s="354" customFormat="1" ht="12" customHeight="1" x14ac:dyDescent="0.25">
      <c r="B5" s="355" t="s">
        <v>1826</v>
      </c>
      <c r="C5" s="357">
        <v>376030000</v>
      </c>
      <c r="D5" s="353">
        <f>+C5-C4</f>
        <v>0</v>
      </c>
      <c r="E5" s="356">
        <v>348906000</v>
      </c>
      <c r="F5" s="353">
        <f>+E5-E4</f>
        <v>0</v>
      </c>
      <c r="G5" s="411">
        <v>348906000</v>
      </c>
      <c r="H5" s="353">
        <f>+G5-G4</f>
        <v>0</v>
      </c>
      <c r="I5" s="356">
        <v>5394100</v>
      </c>
      <c r="J5" s="353">
        <f>+I5-I4</f>
        <v>5394100</v>
      </c>
    </row>
    <row r="6" spans="2:10" s="354" customFormat="1" ht="12" customHeight="1" x14ac:dyDescent="0.25">
      <c r="B6" s="355" t="s">
        <v>1827</v>
      </c>
      <c r="C6" s="357">
        <v>376030000</v>
      </c>
      <c r="D6" s="353">
        <f t="shared" ref="D6:D15" si="0">+C6-C5</f>
        <v>0</v>
      </c>
      <c r="E6" s="356">
        <v>348906000</v>
      </c>
      <c r="F6" s="353">
        <f t="shared" ref="F6:F15" si="1">+E6-E5</f>
        <v>0</v>
      </c>
      <c r="G6" s="411">
        <v>348906000</v>
      </c>
      <c r="H6" s="353">
        <f t="shared" ref="H6:H15" si="2">+G6-G5</f>
        <v>0</v>
      </c>
      <c r="I6" s="356">
        <v>43999433</v>
      </c>
      <c r="J6" s="353">
        <f t="shared" ref="J6:J15" si="3">+I6-I5</f>
        <v>38605333</v>
      </c>
    </row>
    <row r="7" spans="2:10" s="354" customFormat="1" ht="12" hidden="1" customHeight="1" x14ac:dyDescent="0.25">
      <c r="B7" s="355" t="s">
        <v>1828</v>
      </c>
      <c r="C7" s="353"/>
      <c r="D7" s="353">
        <f t="shared" si="0"/>
        <v>-376030000</v>
      </c>
      <c r="E7" s="353"/>
      <c r="F7" s="353">
        <f t="shared" si="1"/>
        <v>-348906000</v>
      </c>
      <c r="G7" s="410"/>
      <c r="H7" s="353">
        <f t="shared" si="2"/>
        <v>-348906000</v>
      </c>
      <c r="I7" s="353"/>
      <c r="J7" s="353">
        <f t="shared" si="3"/>
        <v>-43999433</v>
      </c>
    </row>
    <row r="8" spans="2:10" s="354" customFormat="1" ht="12" hidden="1" customHeight="1" x14ac:dyDescent="0.25">
      <c r="B8" s="352" t="s">
        <v>1829</v>
      </c>
      <c r="C8" s="353"/>
      <c r="D8" s="353">
        <f t="shared" si="0"/>
        <v>0</v>
      </c>
      <c r="E8" s="353"/>
      <c r="F8" s="353">
        <f t="shared" si="1"/>
        <v>0</v>
      </c>
      <c r="G8" s="410"/>
      <c r="H8" s="353">
        <f t="shared" si="2"/>
        <v>0</v>
      </c>
      <c r="I8" s="353"/>
      <c r="J8" s="353">
        <f t="shared" si="3"/>
        <v>0</v>
      </c>
    </row>
    <row r="9" spans="2:10" s="354" customFormat="1" ht="12" hidden="1" customHeight="1" x14ac:dyDescent="0.25">
      <c r="B9" s="355" t="s">
        <v>1830</v>
      </c>
      <c r="C9" s="353"/>
      <c r="D9" s="353">
        <f t="shared" si="0"/>
        <v>0</v>
      </c>
      <c r="E9" s="353"/>
      <c r="F9" s="353">
        <f t="shared" si="1"/>
        <v>0</v>
      </c>
      <c r="G9" s="410"/>
      <c r="H9" s="353">
        <f t="shared" si="2"/>
        <v>0</v>
      </c>
      <c r="I9" s="353"/>
      <c r="J9" s="353">
        <f t="shared" si="3"/>
        <v>0</v>
      </c>
    </row>
    <row r="10" spans="2:10" s="354" customFormat="1" ht="12" hidden="1" customHeight="1" x14ac:dyDescent="0.25">
      <c r="B10" s="352" t="s">
        <v>1831</v>
      </c>
      <c r="C10" s="353"/>
      <c r="D10" s="353">
        <f t="shared" si="0"/>
        <v>0</v>
      </c>
      <c r="E10" s="356"/>
      <c r="F10" s="353">
        <f t="shared" si="1"/>
        <v>0</v>
      </c>
      <c r="G10" s="411"/>
      <c r="H10" s="353">
        <f t="shared" si="2"/>
        <v>0</v>
      </c>
      <c r="I10" s="353"/>
      <c r="J10" s="353">
        <f t="shared" si="3"/>
        <v>0</v>
      </c>
    </row>
    <row r="11" spans="2:10" s="354" customFormat="1" ht="12" hidden="1" customHeight="1" x14ac:dyDescent="0.25">
      <c r="B11" s="352" t="s">
        <v>1832</v>
      </c>
      <c r="C11" s="353"/>
      <c r="D11" s="353">
        <f t="shared" si="0"/>
        <v>0</v>
      </c>
      <c r="E11" s="353"/>
      <c r="F11" s="353">
        <f t="shared" si="1"/>
        <v>0</v>
      </c>
      <c r="G11" s="410"/>
      <c r="H11" s="353">
        <f t="shared" si="2"/>
        <v>0</v>
      </c>
      <c r="I11" s="353"/>
      <c r="J11" s="353">
        <f t="shared" si="3"/>
        <v>0</v>
      </c>
    </row>
    <row r="12" spans="2:10" s="354" customFormat="1" ht="12" hidden="1" customHeight="1" x14ac:dyDescent="0.25">
      <c r="B12" s="352" t="s">
        <v>1833</v>
      </c>
      <c r="C12" s="353"/>
      <c r="D12" s="353">
        <f t="shared" si="0"/>
        <v>0</v>
      </c>
      <c r="E12" s="353"/>
      <c r="F12" s="353">
        <f t="shared" si="1"/>
        <v>0</v>
      </c>
      <c r="G12" s="410"/>
      <c r="H12" s="353">
        <f t="shared" si="2"/>
        <v>0</v>
      </c>
      <c r="I12" s="353"/>
      <c r="J12" s="353">
        <f t="shared" si="3"/>
        <v>0</v>
      </c>
    </row>
    <row r="13" spans="2:10" s="354" customFormat="1" ht="12" hidden="1" customHeight="1" x14ac:dyDescent="0.25">
      <c r="B13" s="352" t="s">
        <v>1834</v>
      </c>
      <c r="C13" s="353"/>
      <c r="D13" s="353">
        <f t="shared" si="0"/>
        <v>0</v>
      </c>
      <c r="E13" s="353"/>
      <c r="F13" s="353">
        <f t="shared" si="1"/>
        <v>0</v>
      </c>
      <c r="G13" s="410"/>
      <c r="H13" s="353">
        <f t="shared" si="2"/>
        <v>0</v>
      </c>
      <c r="I13" s="353"/>
      <c r="J13" s="353">
        <f t="shared" si="3"/>
        <v>0</v>
      </c>
    </row>
    <row r="14" spans="2:10" s="354" customFormat="1" ht="12" hidden="1" customHeight="1" x14ac:dyDescent="0.25">
      <c r="B14" s="352" t="s">
        <v>1835</v>
      </c>
      <c r="C14" s="353"/>
      <c r="D14" s="353">
        <f t="shared" si="0"/>
        <v>0</v>
      </c>
      <c r="E14" s="353"/>
      <c r="F14" s="353">
        <f t="shared" si="1"/>
        <v>0</v>
      </c>
      <c r="G14" s="410"/>
      <c r="H14" s="353">
        <f t="shared" si="2"/>
        <v>0</v>
      </c>
      <c r="I14" s="353"/>
      <c r="J14" s="353">
        <f t="shared" si="3"/>
        <v>0</v>
      </c>
    </row>
    <row r="15" spans="2:10" s="354" customFormat="1" ht="12" hidden="1" customHeight="1" x14ac:dyDescent="0.25">
      <c r="B15" s="352" t="s">
        <v>1836</v>
      </c>
      <c r="C15" s="353"/>
      <c r="D15" s="353">
        <f t="shared" si="0"/>
        <v>0</v>
      </c>
      <c r="E15" s="353"/>
      <c r="F15" s="353">
        <f t="shared" si="1"/>
        <v>0</v>
      </c>
      <c r="G15" s="410"/>
      <c r="H15" s="353">
        <f t="shared" si="2"/>
        <v>0</v>
      </c>
      <c r="I15" s="353"/>
      <c r="J15" s="353">
        <f t="shared" si="3"/>
        <v>0</v>
      </c>
    </row>
    <row r="17" spans="2:10" ht="12" customHeight="1" x14ac:dyDescent="0.25">
      <c r="B17" s="1074" t="s">
        <v>1321</v>
      </c>
      <c r="C17" s="1074"/>
      <c r="D17" s="1074"/>
      <c r="E17" s="1074"/>
      <c r="F17" s="1074"/>
      <c r="G17" s="1074"/>
      <c r="H17" s="1074"/>
      <c r="I17" s="1074"/>
      <c r="J17" s="1074"/>
    </row>
    <row r="18" spans="2:10" ht="12" customHeight="1" x14ac:dyDescent="0.25">
      <c r="B18" s="349" t="s">
        <v>1817</v>
      </c>
      <c r="C18" s="350" t="s">
        <v>1818</v>
      </c>
      <c r="D18" s="351" t="s">
        <v>1819</v>
      </c>
      <c r="E18" s="350" t="s">
        <v>1325</v>
      </c>
      <c r="F18" s="351" t="s">
        <v>1820</v>
      </c>
      <c r="G18" s="350" t="s">
        <v>1821</v>
      </c>
      <c r="H18" s="351" t="s">
        <v>1822</v>
      </c>
      <c r="I18" s="350" t="s">
        <v>1823</v>
      </c>
      <c r="J18" s="351" t="s">
        <v>1824</v>
      </c>
    </row>
    <row r="19" spans="2:10" s="354" customFormat="1" ht="12" customHeight="1" x14ac:dyDescent="0.25">
      <c r="B19" s="352" t="s">
        <v>1825</v>
      </c>
      <c r="C19" s="353">
        <v>4954580000</v>
      </c>
      <c r="D19" s="353">
        <v>0</v>
      </c>
      <c r="E19" s="353">
        <v>4766485000</v>
      </c>
      <c r="F19" s="353">
        <v>0</v>
      </c>
      <c r="G19" s="410">
        <v>4766485000</v>
      </c>
      <c r="H19" s="353">
        <v>0</v>
      </c>
      <c r="I19" s="353"/>
      <c r="J19" s="353">
        <v>0</v>
      </c>
    </row>
    <row r="20" spans="2:10" s="354" customFormat="1" ht="12" customHeight="1" x14ac:dyDescent="0.25">
      <c r="B20" s="355" t="s">
        <v>1826</v>
      </c>
      <c r="C20" s="357">
        <v>4954580000</v>
      </c>
      <c r="D20" s="353">
        <f>+C20-C19</f>
        <v>0</v>
      </c>
      <c r="E20" s="356">
        <v>4766485000</v>
      </c>
      <c r="F20" s="353">
        <f>+E20-E19</f>
        <v>0</v>
      </c>
      <c r="G20" s="411">
        <v>4766485000</v>
      </c>
      <c r="H20" s="353">
        <f>+G20-G19</f>
        <v>0</v>
      </c>
      <c r="I20" s="356">
        <v>51687467</v>
      </c>
      <c r="J20" s="353">
        <f>+I20-I19</f>
        <v>51687467</v>
      </c>
    </row>
    <row r="21" spans="2:10" s="354" customFormat="1" ht="12" customHeight="1" x14ac:dyDescent="0.25">
      <c r="B21" s="352" t="s">
        <v>1827</v>
      </c>
      <c r="C21" s="353">
        <v>4954580000</v>
      </c>
      <c r="D21" s="353">
        <f t="shared" ref="D21:D30" si="4">+C21-C20</f>
        <v>0</v>
      </c>
      <c r="E21" s="353">
        <v>4766485000</v>
      </c>
      <c r="F21" s="353">
        <f t="shared" ref="F21:F30" si="5">+E21-E20</f>
        <v>0</v>
      </c>
      <c r="G21" s="410">
        <v>4766485000</v>
      </c>
      <c r="H21" s="353">
        <f t="shared" ref="H21:H30" si="6">+G21-G20</f>
        <v>0</v>
      </c>
      <c r="I21" s="353">
        <v>525588170.30952382</v>
      </c>
      <c r="J21" s="353">
        <f t="shared" ref="J21:J30" si="7">+I21-I20</f>
        <v>473900703.30952382</v>
      </c>
    </row>
    <row r="22" spans="2:10" s="354" customFormat="1" ht="12" hidden="1" customHeight="1" x14ac:dyDescent="0.25">
      <c r="B22" s="355" t="s">
        <v>1828</v>
      </c>
      <c r="C22" s="353"/>
      <c r="D22" s="353">
        <f t="shared" si="4"/>
        <v>-4954580000</v>
      </c>
      <c r="E22" s="353"/>
      <c r="F22" s="353">
        <f t="shared" si="5"/>
        <v>-4766485000</v>
      </c>
      <c r="G22" s="410"/>
      <c r="H22" s="353">
        <f t="shared" si="6"/>
        <v>-4766485000</v>
      </c>
      <c r="I22" s="353"/>
      <c r="J22" s="353">
        <f t="shared" si="7"/>
        <v>-525588170.30952382</v>
      </c>
    </row>
    <row r="23" spans="2:10" s="354" customFormat="1" ht="12" hidden="1" customHeight="1" x14ac:dyDescent="0.25">
      <c r="B23" s="352" t="s">
        <v>1829</v>
      </c>
      <c r="C23" s="353"/>
      <c r="D23" s="353">
        <f t="shared" si="4"/>
        <v>0</v>
      </c>
      <c r="E23" s="353"/>
      <c r="F23" s="353">
        <f t="shared" si="5"/>
        <v>0</v>
      </c>
      <c r="G23" s="410"/>
      <c r="H23" s="353">
        <f t="shared" si="6"/>
        <v>0</v>
      </c>
      <c r="I23" s="353"/>
      <c r="J23" s="353">
        <f t="shared" si="7"/>
        <v>0</v>
      </c>
    </row>
    <row r="24" spans="2:10" s="354" customFormat="1" ht="12" hidden="1" customHeight="1" x14ac:dyDescent="0.25">
      <c r="B24" s="355" t="s">
        <v>1830</v>
      </c>
      <c r="C24" s="353"/>
      <c r="D24" s="353">
        <f t="shared" si="4"/>
        <v>0</v>
      </c>
      <c r="E24" s="353"/>
      <c r="F24" s="353">
        <f t="shared" si="5"/>
        <v>0</v>
      </c>
      <c r="G24" s="410"/>
      <c r="H24" s="353">
        <f t="shared" si="6"/>
        <v>0</v>
      </c>
      <c r="I24" s="353"/>
      <c r="J24" s="353">
        <f t="shared" si="7"/>
        <v>0</v>
      </c>
    </row>
    <row r="25" spans="2:10" s="354" customFormat="1" ht="12" hidden="1" customHeight="1" x14ac:dyDescent="0.25">
      <c r="B25" s="352" t="s">
        <v>1831</v>
      </c>
      <c r="C25" s="353"/>
      <c r="D25" s="353">
        <f t="shared" si="4"/>
        <v>0</v>
      </c>
      <c r="E25" s="353"/>
      <c r="F25" s="353">
        <f t="shared" si="5"/>
        <v>0</v>
      </c>
      <c r="G25" s="410"/>
      <c r="H25" s="353">
        <f t="shared" si="6"/>
        <v>0</v>
      </c>
      <c r="I25" s="353"/>
      <c r="J25" s="353">
        <f t="shared" si="7"/>
        <v>0</v>
      </c>
    </row>
    <row r="26" spans="2:10" s="354" customFormat="1" ht="12" hidden="1" customHeight="1" x14ac:dyDescent="0.25">
      <c r="B26" s="355" t="s">
        <v>1832</v>
      </c>
      <c r="C26" s="353"/>
      <c r="D26" s="353">
        <f t="shared" si="4"/>
        <v>0</v>
      </c>
      <c r="E26" s="353"/>
      <c r="F26" s="353">
        <f t="shared" si="5"/>
        <v>0</v>
      </c>
      <c r="G26" s="410"/>
      <c r="H26" s="353">
        <f t="shared" si="6"/>
        <v>0</v>
      </c>
      <c r="I26" s="353"/>
      <c r="J26" s="353">
        <f t="shared" si="7"/>
        <v>0</v>
      </c>
    </row>
    <row r="27" spans="2:10" s="354" customFormat="1" ht="12" hidden="1" customHeight="1" x14ac:dyDescent="0.25">
      <c r="B27" s="352" t="s">
        <v>1833</v>
      </c>
      <c r="C27" s="353"/>
      <c r="D27" s="353">
        <f t="shared" si="4"/>
        <v>0</v>
      </c>
      <c r="E27" s="353"/>
      <c r="F27" s="353">
        <f t="shared" si="5"/>
        <v>0</v>
      </c>
      <c r="G27" s="410"/>
      <c r="H27" s="353">
        <f t="shared" si="6"/>
        <v>0</v>
      </c>
      <c r="I27" s="353"/>
      <c r="J27" s="353">
        <f t="shared" si="7"/>
        <v>0</v>
      </c>
    </row>
    <row r="28" spans="2:10" s="354" customFormat="1" ht="12" hidden="1" customHeight="1" x14ac:dyDescent="0.25">
      <c r="B28" s="355" t="s">
        <v>1834</v>
      </c>
      <c r="C28" s="353"/>
      <c r="D28" s="353">
        <f t="shared" si="4"/>
        <v>0</v>
      </c>
      <c r="E28" s="353"/>
      <c r="F28" s="353">
        <f t="shared" si="5"/>
        <v>0</v>
      </c>
      <c r="G28" s="410"/>
      <c r="H28" s="353">
        <f t="shared" si="6"/>
        <v>0</v>
      </c>
      <c r="I28" s="353"/>
      <c r="J28" s="353">
        <f t="shared" si="7"/>
        <v>0</v>
      </c>
    </row>
    <row r="29" spans="2:10" s="354" customFormat="1" ht="12" hidden="1" customHeight="1" x14ac:dyDescent="0.25">
      <c r="B29" s="352" t="s">
        <v>1835</v>
      </c>
      <c r="C29" s="353"/>
      <c r="D29" s="353">
        <f t="shared" si="4"/>
        <v>0</v>
      </c>
      <c r="E29" s="353"/>
      <c r="F29" s="353">
        <f t="shared" si="5"/>
        <v>0</v>
      </c>
      <c r="G29" s="410"/>
      <c r="H29" s="353">
        <f t="shared" si="6"/>
        <v>0</v>
      </c>
      <c r="I29" s="353"/>
      <c r="J29" s="353">
        <f t="shared" si="7"/>
        <v>0</v>
      </c>
    </row>
    <row r="30" spans="2:10" s="354" customFormat="1" ht="12" hidden="1" customHeight="1" x14ac:dyDescent="0.25">
      <c r="B30" s="355" t="s">
        <v>1836</v>
      </c>
      <c r="C30" s="353"/>
      <c r="D30" s="353">
        <f t="shared" si="4"/>
        <v>0</v>
      </c>
      <c r="E30" s="353"/>
      <c r="F30" s="353">
        <f t="shared" si="5"/>
        <v>0</v>
      </c>
      <c r="G30" s="410"/>
      <c r="H30" s="353">
        <f t="shared" si="6"/>
        <v>0</v>
      </c>
      <c r="I30" s="353"/>
      <c r="J30" s="353">
        <f t="shared" si="7"/>
        <v>0</v>
      </c>
    </row>
    <row r="33" spans="2:10" ht="12" customHeight="1" x14ac:dyDescent="0.25">
      <c r="B33" s="1073" t="s">
        <v>1322</v>
      </c>
      <c r="C33" s="1073"/>
      <c r="D33" s="1073"/>
      <c r="E33" s="1073"/>
      <c r="F33" s="1073"/>
      <c r="G33" s="1073"/>
      <c r="H33" s="1073"/>
      <c r="I33" s="1073"/>
      <c r="J33" s="1073"/>
    </row>
    <row r="34" spans="2:10" ht="12" customHeight="1" x14ac:dyDescent="0.25">
      <c r="B34" s="349" t="s">
        <v>1817</v>
      </c>
      <c r="C34" s="350" t="s">
        <v>1818</v>
      </c>
      <c r="D34" s="351" t="s">
        <v>1819</v>
      </c>
      <c r="E34" s="350" t="s">
        <v>1325</v>
      </c>
      <c r="F34" s="351" t="s">
        <v>1820</v>
      </c>
      <c r="G34" s="350" t="s">
        <v>1821</v>
      </c>
      <c r="H34" s="351" t="s">
        <v>1822</v>
      </c>
      <c r="I34" s="350" t="s">
        <v>1823</v>
      </c>
      <c r="J34" s="351" t="s">
        <v>1824</v>
      </c>
    </row>
    <row r="35" spans="2:10" s="354" customFormat="1" ht="12" customHeight="1" x14ac:dyDescent="0.25">
      <c r="B35" s="352" t="s">
        <v>1825</v>
      </c>
      <c r="C35" s="353">
        <v>934892000</v>
      </c>
      <c r="D35" s="353">
        <v>0</v>
      </c>
      <c r="E35" s="353">
        <v>862267000</v>
      </c>
      <c r="F35" s="353">
        <v>0</v>
      </c>
      <c r="G35" s="410">
        <v>862267000</v>
      </c>
      <c r="H35" s="353">
        <v>0</v>
      </c>
      <c r="I35" s="353">
        <v>0</v>
      </c>
      <c r="J35" s="353">
        <v>0</v>
      </c>
    </row>
    <row r="36" spans="2:10" s="354" customFormat="1" ht="12" customHeight="1" x14ac:dyDescent="0.25">
      <c r="B36" s="355" t="s">
        <v>1826</v>
      </c>
      <c r="C36" s="357">
        <v>934892000</v>
      </c>
      <c r="D36" s="353">
        <f>+C36-C35</f>
        <v>0</v>
      </c>
      <c r="E36" s="356">
        <v>862267000</v>
      </c>
      <c r="F36" s="353">
        <f>+E36-E35</f>
        <v>0</v>
      </c>
      <c r="G36" s="411">
        <v>862267000</v>
      </c>
      <c r="H36" s="353">
        <f>+G36-G35</f>
        <v>0</v>
      </c>
      <c r="I36" s="356">
        <v>4644934</v>
      </c>
      <c r="J36" s="353">
        <f>+I36-I35</f>
        <v>4644934</v>
      </c>
    </row>
    <row r="37" spans="2:10" s="354" customFormat="1" ht="12" customHeight="1" x14ac:dyDescent="0.25">
      <c r="B37" s="352" t="s">
        <v>1827</v>
      </c>
      <c r="C37" s="353">
        <v>934892000</v>
      </c>
      <c r="D37" s="353">
        <f t="shared" ref="D37:D46" si="8">+C37-C36</f>
        <v>0</v>
      </c>
      <c r="E37" s="353">
        <v>889771000</v>
      </c>
      <c r="F37" s="353">
        <f t="shared" ref="F37:F46" si="9">+E37-E36</f>
        <v>27504000</v>
      </c>
      <c r="G37" s="410">
        <v>862267000</v>
      </c>
      <c r="H37" s="353">
        <f t="shared" ref="H37:H46" si="10">+G37-G36</f>
        <v>0</v>
      </c>
      <c r="I37" s="353">
        <v>87490490.690476179</v>
      </c>
      <c r="J37" s="353">
        <f t="shared" ref="J37:J46" si="11">+I37-I36</f>
        <v>82845556.690476179</v>
      </c>
    </row>
    <row r="38" spans="2:10" s="354" customFormat="1" ht="12" hidden="1" customHeight="1" x14ac:dyDescent="0.25">
      <c r="B38" s="355" t="s">
        <v>1828</v>
      </c>
      <c r="C38" s="353"/>
      <c r="D38" s="353">
        <f t="shared" si="8"/>
        <v>-934892000</v>
      </c>
      <c r="E38" s="353"/>
      <c r="F38" s="353">
        <f t="shared" si="9"/>
        <v>-889771000</v>
      </c>
      <c r="G38" s="410"/>
      <c r="H38" s="353">
        <f t="shared" si="10"/>
        <v>-862267000</v>
      </c>
      <c r="I38" s="353"/>
      <c r="J38" s="353">
        <f t="shared" si="11"/>
        <v>-87490490.690476179</v>
      </c>
    </row>
    <row r="39" spans="2:10" s="354" customFormat="1" ht="12" hidden="1" customHeight="1" x14ac:dyDescent="0.25">
      <c r="B39" s="352" t="s">
        <v>1829</v>
      </c>
      <c r="C39" s="353"/>
      <c r="D39" s="353">
        <f t="shared" si="8"/>
        <v>0</v>
      </c>
      <c r="E39" s="353"/>
      <c r="F39" s="353">
        <f t="shared" si="9"/>
        <v>0</v>
      </c>
      <c r="G39" s="410"/>
      <c r="H39" s="353">
        <f t="shared" si="10"/>
        <v>0</v>
      </c>
      <c r="I39" s="353"/>
      <c r="J39" s="353">
        <f t="shared" si="11"/>
        <v>0</v>
      </c>
    </row>
    <row r="40" spans="2:10" s="354" customFormat="1" ht="12" hidden="1" customHeight="1" x14ac:dyDescent="0.25">
      <c r="B40" s="355" t="s">
        <v>1830</v>
      </c>
      <c r="C40" s="353"/>
      <c r="D40" s="353">
        <f t="shared" si="8"/>
        <v>0</v>
      </c>
      <c r="E40" s="353"/>
      <c r="F40" s="353">
        <f t="shared" si="9"/>
        <v>0</v>
      </c>
      <c r="G40" s="410"/>
      <c r="H40" s="353">
        <f t="shared" si="10"/>
        <v>0</v>
      </c>
      <c r="I40" s="353"/>
      <c r="J40" s="353">
        <f t="shared" si="11"/>
        <v>0</v>
      </c>
    </row>
    <row r="41" spans="2:10" s="354" customFormat="1" ht="12" hidden="1" customHeight="1" x14ac:dyDescent="0.25">
      <c r="B41" s="352" t="s">
        <v>1831</v>
      </c>
      <c r="C41" s="353"/>
      <c r="D41" s="353">
        <f t="shared" si="8"/>
        <v>0</v>
      </c>
      <c r="E41" s="353"/>
      <c r="F41" s="353">
        <f t="shared" si="9"/>
        <v>0</v>
      </c>
      <c r="G41" s="410"/>
      <c r="H41" s="353">
        <f t="shared" si="10"/>
        <v>0</v>
      </c>
      <c r="I41" s="353"/>
      <c r="J41" s="353">
        <f t="shared" si="11"/>
        <v>0</v>
      </c>
    </row>
    <row r="42" spans="2:10" s="354" customFormat="1" ht="12" hidden="1" customHeight="1" x14ac:dyDescent="0.25">
      <c r="B42" s="355" t="s">
        <v>1832</v>
      </c>
      <c r="C42" s="353"/>
      <c r="D42" s="353">
        <f t="shared" si="8"/>
        <v>0</v>
      </c>
      <c r="E42" s="353"/>
      <c r="F42" s="353">
        <f t="shared" si="9"/>
        <v>0</v>
      </c>
      <c r="G42" s="410"/>
      <c r="H42" s="353">
        <f t="shared" si="10"/>
        <v>0</v>
      </c>
      <c r="I42" s="353"/>
      <c r="J42" s="353">
        <f t="shared" si="11"/>
        <v>0</v>
      </c>
    </row>
    <row r="43" spans="2:10" s="354" customFormat="1" ht="12" hidden="1" customHeight="1" x14ac:dyDescent="0.25">
      <c r="B43" s="352" t="s">
        <v>1833</v>
      </c>
      <c r="C43" s="353"/>
      <c r="D43" s="353">
        <f t="shared" si="8"/>
        <v>0</v>
      </c>
      <c r="E43" s="353"/>
      <c r="F43" s="353">
        <f t="shared" si="9"/>
        <v>0</v>
      </c>
      <c r="G43" s="410"/>
      <c r="H43" s="353">
        <f t="shared" si="10"/>
        <v>0</v>
      </c>
      <c r="I43" s="353"/>
      <c r="J43" s="353">
        <f t="shared" si="11"/>
        <v>0</v>
      </c>
    </row>
    <row r="44" spans="2:10" s="354" customFormat="1" ht="12" hidden="1" customHeight="1" x14ac:dyDescent="0.25">
      <c r="B44" s="355" t="s">
        <v>1834</v>
      </c>
      <c r="C44" s="353"/>
      <c r="D44" s="353">
        <f t="shared" si="8"/>
        <v>0</v>
      </c>
      <c r="E44" s="353"/>
      <c r="F44" s="353">
        <f t="shared" si="9"/>
        <v>0</v>
      </c>
      <c r="G44" s="410"/>
      <c r="H44" s="353">
        <f t="shared" si="10"/>
        <v>0</v>
      </c>
      <c r="I44" s="353"/>
      <c r="J44" s="353">
        <f t="shared" si="11"/>
        <v>0</v>
      </c>
    </row>
    <row r="45" spans="2:10" s="354" customFormat="1" ht="12" hidden="1" customHeight="1" x14ac:dyDescent="0.25">
      <c r="B45" s="352" t="s">
        <v>1835</v>
      </c>
      <c r="C45" s="353"/>
      <c r="D45" s="353">
        <f t="shared" si="8"/>
        <v>0</v>
      </c>
      <c r="E45" s="353"/>
      <c r="F45" s="353">
        <f t="shared" si="9"/>
        <v>0</v>
      </c>
      <c r="G45" s="410"/>
      <c r="H45" s="353">
        <f t="shared" si="10"/>
        <v>0</v>
      </c>
      <c r="I45" s="353"/>
      <c r="J45" s="353">
        <f t="shared" si="11"/>
        <v>0</v>
      </c>
    </row>
    <row r="46" spans="2:10" s="354" customFormat="1" ht="12" hidden="1" customHeight="1" x14ac:dyDescent="0.25">
      <c r="B46" s="355" t="s">
        <v>1836</v>
      </c>
      <c r="C46" s="353"/>
      <c r="D46" s="353">
        <f t="shared" si="8"/>
        <v>0</v>
      </c>
      <c r="E46" s="353"/>
      <c r="F46" s="353">
        <f t="shared" si="9"/>
        <v>0</v>
      </c>
      <c r="G46" s="410"/>
      <c r="H46" s="353">
        <f t="shared" si="10"/>
        <v>0</v>
      </c>
      <c r="I46" s="353"/>
      <c r="J46" s="353">
        <f t="shared" si="11"/>
        <v>0</v>
      </c>
    </row>
    <row r="49" spans="2:10" ht="12" customHeight="1" x14ac:dyDescent="0.25">
      <c r="B49" s="1075" t="s">
        <v>1837</v>
      </c>
      <c r="C49" s="1075"/>
      <c r="D49" s="1075"/>
      <c r="E49" s="1075"/>
      <c r="F49" s="1075"/>
      <c r="G49" s="1075"/>
      <c r="H49" s="1075"/>
      <c r="I49" s="1075"/>
      <c r="J49" s="1075"/>
    </row>
    <row r="50" spans="2:10" ht="12" customHeight="1" x14ac:dyDescent="0.25">
      <c r="B50" s="349" t="s">
        <v>1817</v>
      </c>
      <c r="C50" s="350" t="s">
        <v>1818</v>
      </c>
      <c r="D50" s="351" t="s">
        <v>1819</v>
      </c>
      <c r="E50" s="350" t="s">
        <v>1325</v>
      </c>
      <c r="F50" s="351" t="s">
        <v>1820</v>
      </c>
      <c r="G50" s="350" t="s">
        <v>1821</v>
      </c>
      <c r="H50" s="351" t="s">
        <v>1822</v>
      </c>
      <c r="I50" s="350" t="s">
        <v>1823</v>
      </c>
      <c r="J50" s="351" t="s">
        <v>1824</v>
      </c>
    </row>
    <row r="51" spans="2:10" ht="12" customHeight="1" x14ac:dyDescent="0.25">
      <c r="B51" s="358" t="s">
        <v>1825</v>
      </c>
      <c r="C51" s="359">
        <v>6265502000</v>
      </c>
      <c r="D51" s="359">
        <v>0</v>
      </c>
      <c r="E51" s="359">
        <v>5977658000</v>
      </c>
      <c r="F51" s="359">
        <v>0</v>
      </c>
      <c r="G51" s="412">
        <v>5977658000</v>
      </c>
      <c r="H51" s="359">
        <v>0</v>
      </c>
      <c r="I51" s="359">
        <v>0</v>
      </c>
      <c r="J51" s="359">
        <v>0</v>
      </c>
    </row>
    <row r="52" spans="2:10" ht="12" customHeight="1" x14ac:dyDescent="0.25">
      <c r="B52" s="360" t="s">
        <v>1826</v>
      </c>
      <c r="C52" s="359">
        <v>6265502000</v>
      </c>
      <c r="D52" s="359">
        <f>+C52-C51</f>
        <v>0</v>
      </c>
      <c r="E52" s="359">
        <v>5977658000</v>
      </c>
      <c r="F52" s="359">
        <f>+E52-E51</f>
        <v>0</v>
      </c>
      <c r="G52" s="412">
        <v>5977658000</v>
      </c>
      <c r="H52" s="359">
        <f>+G52-G51</f>
        <v>0</v>
      </c>
      <c r="I52" s="359">
        <v>61726501</v>
      </c>
      <c r="J52" s="359">
        <f>+I52-I51</f>
        <v>61726501</v>
      </c>
    </row>
    <row r="53" spans="2:10" ht="12" customHeight="1" x14ac:dyDescent="0.25">
      <c r="B53" s="360" t="s">
        <v>1827</v>
      </c>
      <c r="C53" s="359">
        <v>6265502000</v>
      </c>
      <c r="D53" s="359">
        <f t="shared" ref="D53:D62" si="12">+C53-C52</f>
        <v>0</v>
      </c>
      <c r="E53" s="359">
        <v>6005162000</v>
      </c>
      <c r="F53" s="359">
        <f t="shared" ref="F53:F62" si="13">+E53-E52</f>
        <v>27504000</v>
      </c>
      <c r="G53" s="412">
        <v>5977658000</v>
      </c>
      <c r="H53" s="359">
        <f t="shared" ref="H53:H62" si="14">+G53-G52</f>
        <v>0</v>
      </c>
      <c r="I53" s="359">
        <v>657078094</v>
      </c>
      <c r="J53" s="359">
        <f t="shared" ref="J53:J62" si="15">+I53-I52</f>
        <v>595351593</v>
      </c>
    </row>
    <row r="54" spans="2:10" ht="12" hidden="1" customHeight="1" x14ac:dyDescent="0.25">
      <c r="B54" s="360" t="s">
        <v>1828</v>
      </c>
      <c r="C54" s="359"/>
      <c r="D54" s="359">
        <f t="shared" si="12"/>
        <v>-6265502000</v>
      </c>
      <c r="E54" s="359"/>
      <c r="F54" s="359">
        <f t="shared" si="13"/>
        <v>-6005162000</v>
      </c>
      <c r="G54" s="412"/>
      <c r="H54" s="359">
        <f t="shared" si="14"/>
        <v>-5977658000</v>
      </c>
      <c r="I54" s="359"/>
      <c r="J54" s="359">
        <f t="shared" si="15"/>
        <v>-657078094</v>
      </c>
    </row>
    <row r="55" spans="2:10" ht="12" hidden="1" customHeight="1" x14ac:dyDescent="0.25">
      <c r="B55" s="358" t="s">
        <v>1829</v>
      </c>
      <c r="C55" s="359"/>
      <c r="D55" s="361">
        <f t="shared" si="12"/>
        <v>0</v>
      </c>
      <c r="E55" s="359"/>
      <c r="F55" s="359">
        <f t="shared" si="13"/>
        <v>0</v>
      </c>
      <c r="G55" s="412"/>
      <c r="H55" s="359">
        <f t="shared" si="14"/>
        <v>0</v>
      </c>
      <c r="I55" s="359"/>
      <c r="J55" s="359">
        <f t="shared" si="15"/>
        <v>0</v>
      </c>
    </row>
    <row r="56" spans="2:10" ht="12" hidden="1" customHeight="1" x14ac:dyDescent="0.25">
      <c r="B56" s="360" t="s">
        <v>1830</v>
      </c>
      <c r="C56" s="359"/>
      <c r="D56" s="359">
        <f t="shared" si="12"/>
        <v>0</v>
      </c>
      <c r="E56" s="359"/>
      <c r="F56" s="359">
        <f t="shared" si="13"/>
        <v>0</v>
      </c>
      <c r="G56" s="412"/>
      <c r="H56" s="359">
        <f t="shared" si="14"/>
        <v>0</v>
      </c>
      <c r="I56" s="359"/>
      <c r="J56" s="359">
        <f t="shared" si="15"/>
        <v>0</v>
      </c>
    </row>
    <row r="57" spans="2:10" ht="12" hidden="1" customHeight="1" x14ac:dyDescent="0.25">
      <c r="B57" s="358" t="s">
        <v>1831</v>
      </c>
      <c r="C57" s="359"/>
      <c r="D57" s="359">
        <f t="shared" si="12"/>
        <v>0</v>
      </c>
      <c r="E57" s="359"/>
      <c r="F57" s="359">
        <f t="shared" si="13"/>
        <v>0</v>
      </c>
      <c r="G57" s="412"/>
      <c r="H57" s="359">
        <f t="shared" si="14"/>
        <v>0</v>
      </c>
      <c r="I57" s="359"/>
      <c r="J57" s="359">
        <f t="shared" si="15"/>
        <v>0</v>
      </c>
    </row>
    <row r="58" spans="2:10" ht="12" hidden="1" customHeight="1" x14ac:dyDescent="0.25">
      <c r="B58" s="360" t="s">
        <v>1832</v>
      </c>
      <c r="C58" s="359"/>
      <c r="D58" s="361">
        <f t="shared" si="12"/>
        <v>0</v>
      </c>
      <c r="E58" s="359"/>
      <c r="F58" s="359">
        <f t="shared" si="13"/>
        <v>0</v>
      </c>
      <c r="G58" s="412"/>
      <c r="H58" s="359">
        <f t="shared" si="14"/>
        <v>0</v>
      </c>
      <c r="I58" s="359"/>
      <c r="J58" s="359">
        <f t="shared" si="15"/>
        <v>0</v>
      </c>
    </row>
    <row r="59" spans="2:10" ht="12" hidden="1" customHeight="1" x14ac:dyDescent="0.25">
      <c r="B59" s="358" t="s">
        <v>1833</v>
      </c>
      <c r="C59" s="359"/>
      <c r="D59" s="361">
        <f t="shared" si="12"/>
        <v>0</v>
      </c>
      <c r="E59" s="359"/>
      <c r="F59" s="359">
        <f t="shared" si="13"/>
        <v>0</v>
      </c>
      <c r="G59" s="412"/>
      <c r="H59" s="359">
        <f t="shared" si="14"/>
        <v>0</v>
      </c>
      <c r="I59" s="359"/>
      <c r="J59" s="359">
        <f t="shared" si="15"/>
        <v>0</v>
      </c>
    </row>
    <row r="60" spans="2:10" ht="12" hidden="1" customHeight="1" x14ac:dyDescent="0.25">
      <c r="B60" s="360" t="s">
        <v>1834</v>
      </c>
      <c r="C60" s="359"/>
      <c r="D60" s="359">
        <f t="shared" si="12"/>
        <v>0</v>
      </c>
      <c r="E60" s="359"/>
      <c r="F60" s="359">
        <f t="shared" si="13"/>
        <v>0</v>
      </c>
      <c r="G60" s="412"/>
      <c r="H60" s="359">
        <f t="shared" si="14"/>
        <v>0</v>
      </c>
      <c r="I60" s="359"/>
      <c r="J60" s="359">
        <f t="shared" si="15"/>
        <v>0</v>
      </c>
    </row>
    <row r="61" spans="2:10" ht="12" hidden="1" customHeight="1" x14ac:dyDescent="0.25">
      <c r="B61" s="358" t="s">
        <v>1835</v>
      </c>
      <c r="C61" s="359"/>
      <c r="D61" s="359">
        <f t="shared" si="12"/>
        <v>0</v>
      </c>
      <c r="E61" s="359"/>
      <c r="F61" s="359">
        <f t="shared" si="13"/>
        <v>0</v>
      </c>
      <c r="G61" s="412"/>
      <c r="H61" s="359">
        <f t="shared" si="14"/>
        <v>0</v>
      </c>
      <c r="I61" s="359"/>
      <c r="J61" s="359">
        <f t="shared" si="15"/>
        <v>0</v>
      </c>
    </row>
    <row r="62" spans="2:10" ht="12" hidden="1" customHeight="1" x14ac:dyDescent="0.25">
      <c r="B62" s="360" t="s">
        <v>1836</v>
      </c>
      <c r="C62" s="359"/>
      <c r="D62" s="359">
        <f t="shared" si="12"/>
        <v>0</v>
      </c>
      <c r="E62" s="359"/>
      <c r="F62" s="359">
        <f t="shared" si="13"/>
        <v>0</v>
      </c>
      <c r="G62" s="412"/>
      <c r="H62" s="359">
        <f t="shared" si="14"/>
        <v>0</v>
      </c>
      <c r="I62" s="359"/>
      <c r="J62" s="359">
        <f t="shared" si="15"/>
        <v>0</v>
      </c>
    </row>
    <row r="64" spans="2:10" ht="12" hidden="1" customHeight="1" x14ac:dyDescent="0.25">
      <c r="B64" s="1065" t="s">
        <v>133</v>
      </c>
      <c r="C64" s="1065"/>
    </row>
    <row r="65" spans="2:14" s="326" customFormat="1" ht="21.6" hidden="1" customHeight="1" x14ac:dyDescent="0.25">
      <c r="B65" s="370" t="s">
        <v>1299</v>
      </c>
      <c r="C65" s="371" t="s">
        <v>1300</v>
      </c>
      <c r="D65" s="371" t="s">
        <v>1301</v>
      </c>
      <c r="E65" s="371" t="s">
        <v>1302</v>
      </c>
      <c r="F65" s="1069" t="s">
        <v>1303</v>
      </c>
      <c r="G65" s="1069"/>
      <c r="H65" s="1069" t="s">
        <v>1304</v>
      </c>
      <c r="I65" s="1069"/>
      <c r="J65" s="1069" t="s">
        <v>1305</v>
      </c>
      <c r="K65" s="1069"/>
      <c r="L65" s="1069" t="s">
        <v>1306</v>
      </c>
      <c r="M65" s="1069"/>
    </row>
    <row r="66" spans="2:14" s="326" customFormat="1" ht="21.6" hidden="1" customHeight="1" x14ac:dyDescent="0.25">
      <c r="B66" s="372">
        <v>7710</v>
      </c>
      <c r="C66" s="373" t="s">
        <v>1307</v>
      </c>
      <c r="D66" s="374" t="s">
        <v>262</v>
      </c>
      <c r="E66" s="375">
        <v>376030000</v>
      </c>
      <c r="F66" s="375">
        <v>348906000</v>
      </c>
      <c r="G66" s="413">
        <v>0.92786745738371934</v>
      </c>
      <c r="H66" s="375">
        <v>348906000</v>
      </c>
      <c r="I66" s="376">
        <v>0.92786745738371934</v>
      </c>
      <c r="J66" s="375">
        <v>0</v>
      </c>
      <c r="K66" s="376">
        <v>0</v>
      </c>
      <c r="L66" s="375">
        <v>27124000</v>
      </c>
      <c r="M66" s="376">
        <v>7.2132542616280618E-2</v>
      </c>
    </row>
    <row r="67" spans="2:14" s="326" customFormat="1" ht="21.6" hidden="1" customHeight="1" x14ac:dyDescent="0.25">
      <c r="B67" s="372">
        <v>7710</v>
      </c>
      <c r="C67" s="373" t="s">
        <v>1307</v>
      </c>
      <c r="D67" s="374" t="s">
        <v>1321</v>
      </c>
      <c r="E67" s="375">
        <v>4954580000</v>
      </c>
      <c r="F67" s="375">
        <v>4766485000</v>
      </c>
      <c r="G67" s="413">
        <v>0.96203613626180218</v>
      </c>
      <c r="H67" s="375">
        <v>4766485000</v>
      </c>
      <c r="I67" s="376">
        <v>0.96203613626180218</v>
      </c>
      <c r="J67" s="375">
        <v>0</v>
      </c>
      <c r="K67" s="376">
        <v>0</v>
      </c>
      <c r="L67" s="375">
        <v>188095000</v>
      </c>
      <c r="M67" s="376">
        <v>3.7963863738197788E-2</v>
      </c>
    </row>
    <row r="68" spans="2:14" s="326" customFormat="1" ht="21.6" hidden="1" customHeight="1" x14ac:dyDescent="0.25">
      <c r="B68" s="372">
        <v>7710</v>
      </c>
      <c r="C68" s="373" t="s">
        <v>1307</v>
      </c>
      <c r="D68" s="374" t="s">
        <v>1322</v>
      </c>
      <c r="E68" s="375">
        <v>934892000</v>
      </c>
      <c r="F68" s="375">
        <v>862267000</v>
      </c>
      <c r="G68" s="413">
        <v>0.92231723022552337</v>
      </c>
      <c r="H68" s="375">
        <v>862267000</v>
      </c>
      <c r="I68" s="376">
        <v>0.92231723022552337</v>
      </c>
      <c r="J68" s="375">
        <v>0</v>
      </c>
      <c r="K68" s="376">
        <v>0</v>
      </c>
      <c r="L68" s="375">
        <v>72625000</v>
      </c>
      <c r="M68" s="376">
        <v>7.768276977447662E-2</v>
      </c>
    </row>
    <row r="69" spans="2:14" s="326" customFormat="1" ht="21.6" hidden="1" customHeight="1" x14ac:dyDescent="0.25">
      <c r="B69" s="1070" t="s">
        <v>1842</v>
      </c>
      <c r="C69" s="1071"/>
      <c r="D69" s="1072"/>
      <c r="E69" s="377">
        <v>6265502000</v>
      </c>
      <c r="F69" s="377">
        <v>5977658000</v>
      </c>
      <c r="G69" s="414">
        <v>0.95405890860780185</v>
      </c>
      <c r="H69" s="377">
        <v>5977658000</v>
      </c>
      <c r="I69" s="378">
        <v>0.95405890860780185</v>
      </c>
      <c r="J69" s="377">
        <v>0</v>
      </c>
      <c r="K69" s="378">
        <v>0</v>
      </c>
      <c r="L69" s="377">
        <v>287844000</v>
      </c>
      <c r="M69" s="378">
        <v>4.5941091392198104E-2</v>
      </c>
    </row>
    <row r="70" spans="2:14" s="369" customFormat="1" ht="12" hidden="1" customHeight="1" x14ac:dyDescent="0.25">
      <c r="B70" s="384" t="s">
        <v>1838</v>
      </c>
      <c r="C70" s="385" t="s">
        <v>1839</v>
      </c>
      <c r="D70" s="384" t="s">
        <v>1840</v>
      </c>
      <c r="E70" s="384" t="s">
        <v>1841</v>
      </c>
      <c r="F70" s="379" t="s">
        <v>1318</v>
      </c>
      <c r="G70" s="365" t="s">
        <v>1319</v>
      </c>
      <c r="H70" s="368"/>
      <c r="I70" s="368"/>
      <c r="J70" s="368"/>
    </row>
    <row r="71" spans="2:14" ht="12" hidden="1" customHeight="1" x14ac:dyDescent="0.25">
      <c r="B71" s="380" t="s">
        <v>1320</v>
      </c>
      <c r="C71" s="381" t="s">
        <v>262</v>
      </c>
      <c r="D71" s="380">
        <v>40239334</v>
      </c>
      <c r="E71" s="380">
        <v>27313966</v>
      </c>
      <c r="F71" s="380">
        <v>12925368</v>
      </c>
      <c r="G71" s="406">
        <v>0.32121227453714818</v>
      </c>
    </row>
    <row r="72" spans="2:14" ht="12" hidden="1" customHeight="1" x14ac:dyDescent="0.25">
      <c r="B72" s="380" t="s">
        <v>1320</v>
      </c>
      <c r="C72" s="381" t="s">
        <v>1321</v>
      </c>
      <c r="D72" s="380">
        <v>506477997.85185182</v>
      </c>
      <c r="E72" s="380">
        <v>202405816.85185185</v>
      </c>
      <c r="F72" s="380">
        <v>304072181</v>
      </c>
      <c r="G72" s="406">
        <v>0.60036602239322379</v>
      </c>
    </row>
    <row r="73" spans="2:14" ht="12" hidden="1" customHeight="1" x14ac:dyDescent="0.25">
      <c r="B73" s="380" t="s">
        <v>1320</v>
      </c>
      <c r="C73" s="381" t="s">
        <v>1322</v>
      </c>
      <c r="D73" s="380">
        <v>75874148.148148149</v>
      </c>
      <c r="E73" s="380">
        <v>17547548.148148149</v>
      </c>
      <c r="F73" s="380">
        <v>58326600</v>
      </c>
      <c r="G73" s="406">
        <v>0.76872823515743904</v>
      </c>
    </row>
    <row r="74" spans="2:14" ht="12" hidden="1" customHeight="1" x14ac:dyDescent="0.25">
      <c r="B74" s="382" t="s">
        <v>1308</v>
      </c>
      <c r="C74" s="383"/>
      <c r="D74" s="382">
        <v>622591480</v>
      </c>
      <c r="E74" s="382">
        <v>247267331</v>
      </c>
      <c r="F74" s="382">
        <v>375324149</v>
      </c>
      <c r="G74" s="415">
        <v>0.6028417687309181</v>
      </c>
    </row>
    <row r="75" spans="2:14" ht="12" hidden="1" customHeight="1" x14ac:dyDescent="0.25"/>
    <row r="76" spans="2:14" ht="12" hidden="1" customHeight="1" x14ac:dyDescent="0.25"/>
    <row r="77" spans="2:14" ht="12" hidden="1" customHeight="1" x14ac:dyDescent="0.25">
      <c r="B77" s="1065" t="s">
        <v>134</v>
      </c>
      <c r="C77" s="1065"/>
    </row>
    <row r="78" spans="2:14" ht="12" hidden="1" customHeight="1" x14ac:dyDescent="0.25">
      <c r="B78" s="362" t="s">
        <v>1299</v>
      </c>
      <c r="C78" s="362" t="s">
        <v>1300</v>
      </c>
      <c r="D78" s="362" t="s">
        <v>1301</v>
      </c>
      <c r="E78" s="362" t="s">
        <v>1302</v>
      </c>
      <c r="F78" s="363"/>
      <c r="G78" s="1067" t="s">
        <v>1303</v>
      </c>
      <c r="H78" s="1068"/>
      <c r="I78" s="1067" t="s">
        <v>1304</v>
      </c>
      <c r="J78" s="1068"/>
      <c r="K78" s="1067" t="s">
        <v>1305</v>
      </c>
      <c r="L78" s="1068"/>
      <c r="M78" s="1067" t="s">
        <v>1306</v>
      </c>
      <c r="N78" s="1068"/>
    </row>
    <row r="79" spans="2:14" ht="12" hidden="1" customHeight="1" x14ac:dyDescent="0.25">
      <c r="B79" s="386">
        <v>7710</v>
      </c>
      <c r="C79" s="387" t="s">
        <v>1307</v>
      </c>
      <c r="D79" s="388" t="s">
        <v>262</v>
      </c>
      <c r="E79" s="389">
        <v>376030000</v>
      </c>
      <c r="F79" s="390">
        <v>6.0015941260572574E-2</v>
      </c>
      <c r="G79" s="416">
        <v>348906000</v>
      </c>
      <c r="H79" s="391">
        <v>0.92786745738371934</v>
      </c>
      <c r="I79" s="389">
        <v>348906000</v>
      </c>
      <c r="J79" s="391">
        <v>0.92786745738371934</v>
      </c>
      <c r="K79" s="392">
        <v>5394100</v>
      </c>
      <c r="L79" s="393">
        <v>1.5460037947183482E-2</v>
      </c>
      <c r="M79" s="359">
        <v>27124000</v>
      </c>
      <c r="N79" s="394">
        <v>7.2132542616280618E-2</v>
      </c>
    </row>
    <row r="80" spans="2:14" ht="12" hidden="1" customHeight="1" x14ac:dyDescent="0.25">
      <c r="B80" s="386">
        <v>7710</v>
      </c>
      <c r="C80" s="387" t="s">
        <v>1307</v>
      </c>
      <c r="D80" s="388" t="s">
        <v>1321</v>
      </c>
      <c r="E80" s="389">
        <v>4954580000</v>
      </c>
      <c r="F80" s="390">
        <v>0.79077143379732384</v>
      </c>
      <c r="G80" s="416">
        <v>4766485000</v>
      </c>
      <c r="H80" s="391">
        <v>0.96203613626180218</v>
      </c>
      <c r="I80" s="389">
        <v>4766485000</v>
      </c>
      <c r="J80" s="391">
        <v>0.96203613626180218</v>
      </c>
      <c r="K80" s="392">
        <v>51687467</v>
      </c>
      <c r="L80" s="393">
        <v>1.0843937828399753E-2</v>
      </c>
      <c r="M80" s="359">
        <v>188095000</v>
      </c>
      <c r="N80" s="394">
        <v>3.7963863738197788E-2</v>
      </c>
    </row>
    <row r="81" spans="2:14" ht="12" hidden="1" customHeight="1" x14ac:dyDescent="0.25">
      <c r="B81" s="386">
        <v>7710</v>
      </c>
      <c r="C81" s="387" t="s">
        <v>1307</v>
      </c>
      <c r="D81" s="388" t="s">
        <v>1322</v>
      </c>
      <c r="E81" s="389">
        <v>934892000</v>
      </c>
      <c r="F81" s="390">
        <v>0.14921262494210361</v>
      </c>
      <c r="G81" s="416">
        <v>862267000</v>
      </c>
      <c r="H81" s="391">
        <v>0.92231723022552337</v>
      </c>
      <c r="I81" s="389">
        <v>862267000</v>
      </c>
      <c r="J81" s="391">
        <v>0.92231723022552337</v>
      </c>
      <c r="K81" s="392">
        <v>4644934</v>
      </c>
      <c r="L81" s="393">
        <v>5.3868859645562223E-3</v>
      </c>
      <c r="M81" s="359">
        <v>72625000</v>
      </c>
      <c r="N81" s="394">
        <v>7.768276977447662E-2</v>
      </c>
    </row>
    <row r="82" spans="2:14" ht="12" hidden="1" customHeight="1" x14ac:dyDescent="0.25">
      <c r="B82" s="395" t="s">
        <v>1308</v>
      </c>
      <c r="C82" s="395" t="s">
        <v>1307</v>
      </c>
      <c r="D82" s="396" t="s">
        <v>545</v>
      </c>
      <c r="E82" s="397">
        <v>6265502000</v>
      </c>
      <c r="F82" s="398">
        <v>1</v>
      </c>
      <c r="G82" s="397">
        <v>5977658000</v>
      </c>
      <c r="H82" s="399">
        <v>0.95405890860780185</v>
      </c>
      <c r="I82" s="397">
        <v>5977658000</v>
      </c>
      <c r="J82" s="399">
        <v>0.95405890860780185</v>
      </c>
      <c r="K82" s="400">
        <v>61726501</v>
      </c>
      <c r="L82" s="401">
        <v>1.0326201498981709E-2</v>
      </c>
      <c r="M82" s="400">
        <v>287844000</v>
      </c>
      <c r="N82" s="402">
        <v>4.5941091392198104E-2</v>
      </c>
    </row>
    <row r="83" spans="2:14" s="369" customFormat="1" ht="12" hidden="1" customHeight="1" x14ac:dyDescent="0.25">
      <c r="B83" s="366" t="s">
        <v>1838</v>
      </c>
      <c r="C83" s="367" t="s">
        <v>1839</v>
      </c>
      <c r="D83" s="366" t="s">
        <v>1840</v>
      </c>
      <c r="E83" s="366" t="s">
        <v>1841</v>
      </c>
      <c r="F83" s="364" t="s">
        <v>1318</v>
      </c>
      <c r="G83" s="365" t="s">
        <v>1319</v>
      </c>
      <c r="H83" s="368"/>
      <c r="I83" s="368"/>
      <c r="J83" s="368"/>
    </row>
    <row r="84" spans="2:14" ht="12" hidden="1" customHeight="1" x14ac:dyDescent="0.25">
      <c r="B84" s="348">
        <v>7710</v>
      </c>
      <c r="C84" s="403" t="s">
        <v>262</v>
      </c>
      <c r="D84" s="404">
        <v>40239334</v>
      </c>
      <c r="E84" s="405">
        <v>29097299</v>
      </c>
      <c r="F84" s="404">
        <v>11142035</v>
      </c>
      <c r="G84" s="406">
        <v>0.27689412056372503</v>
      </c>
    </row>
    <row r="85" spans="2:14" ht="12" hidden="1" customHeight="1" x14ac:dyDescent="0.25">
      <c r="B85" s="348">
        <v>7710</v>
      </c>
      <c r="C85" s="403" t="s">
        <v>1321</v>
      </c>
      <c r="D85" s="404">
        <v>506477997.85185182</v>
      </c>
      <c r="E85" s="405">
        <v>392676483.85185182</v>
      </c>
      <c r="F85" s="404">
        <v>113801514</v>
      </c>
      <c r="G85" s="406">
        <v>0.22469192044406971</v>
      </c>
    </row>
    <row r="86" spans="2:14" ht="12" hidden="1" customHeight="1" x14ac:dyDescent="0.25">
      <c r="B86" s="348">
        <v>7710</v>
      </c>
      <c r="C86" s="403" t="s">
        <v>1322</v>
      </c>
      <c r="D86" s="404">
        <v>75874148.148148149</v>
      </c>
      <c r="E86" s="405">
        <v>28083215.148148149</v>
      </c>
      <c r="F86" s="404">
        <v>47790933</v>
      </c>
      <c r="G86" s="406">
        <v>0.62987109794874752</v>
      </c>
    </row>
    <row r="87" spans="2:14" ht="12" hidden="1" customHeight="1" x14ac:dyDescent="0.25">
      <c r="B87" s="407" t="s">
        <v>1308</v>
      </c>
      <c r="C87" s="408"/>
      <c r="D87" s="407">
        <v>622591480</v>
      </c>
      <c r="E87" s="407">
        <v>449856998</v>
      </c>
      <c r="F87" s="407">
        <v>172734482</v>
      </c>
      <c r="G87" s="409">
        <v>0.27744433958524456</v>
      </c>
    </row>
    <row r="88" spans="2:14" ht="12" hidden="1" customHeight="1" x14ac:dyDescent="0.25"/>
    <row r="90" spans="2:14" ht="12" customHeight="1" thickBot="1" x14ac:dyDescent="0.3">
      <c r="B90" s="1065" t="s">
        <v>135</v>
      </c>
      <c r="C90" s="1065"/>
    </row>
    <row r="91" spans="2:14" ht="12" customHeight="1" x14ac:dyDescent="0.25">
      <c r="B91" s="417" t="s">
        <v>1301</v>
      </c>
      <c r="C91" s="417" t="s">
        <v>1302</v>
      </c>
      <c r="D91" s="1066" t="s">
        <v>1303</v>
      </c>
      <c r="E91" s="1066"/>
      <c r="F91" s="1066" t="s">
        <v>1304</v>
      </c>
      <c r="G91" s="1066"/>
      <c r="H91" s="1066" t="s">
        <v>1305</v>
      </c>
      <c r="I91" s="1066"/>
      <c r="J91" s="1066" t="s">
        <v>1306</v>
      </c>
      <c r="K91" s="1066"/>
    </row>
    <row r="92" spans="2:14" ht="12" customHeight="1" x14ac:dyDescent="0.25">
      <c r="B92" s="326" t="s">
        <v>262</v>
      </c>
      <c r="C92" s="418">
        <v>376030000</v>
      </c>
      <c r="D92" s="380">
        <v>348906000</v>
      </c>
      <c r="E92" s="419">
        <v>0.92786745738371934</v>
      </c>
      <c r="F92" s="380">
        <v>348906000</v>
      </c>
      <c r="G92" s="420">
        <v>0.92786745738371934</v>
      </c>
      <c r="H92" s="380">
        <v>43999433</v>
      </c>
      <c r="I92" s="419">
        <v>0.1261068396645515</v>
      </c>
      <c r="J92" s="380">
        <v>27124000</v>
      </c>
      <c r="K92" s="419">
        <v>7.2132542616280618E-2</v>
      </c>
    </row>
    <row r="93" spans="2:14" ht="12" customHeight="1" x14ac:dyDescent="0.25">
      <c r="B93" s="326" t="s">
        <v>328</v>
      </c>
      <c r="C93" s="418">
        <v>4954580000</v>
      </c>
      <c r="D93" s="380">
        <v>4766485000</v>
      </c>
      <c r="E93" s="419">
        <v>0.96203613626180218</v>
      </c>
      <c r="F93" s="380">
        <v>4766485000</v>
      </c>
      <c r="G93" s="420">
        <v>0.96203613626180218</v>
      </c>
      <c r="H93" s="380">
        <v>525588170.30952382</v>
      </c>
      <c r="I93" s="419">
        <v>0.11026745501339537</v>
      </c>
      <c r="J93" s="380">
        <v>188095000</v>
      </c>
      <c r="K93" s="419">
        <v>3.7963863738197788E-2</v>
      </c>
    </row>
    <row r="94" spans="2:14" ht="12" customHeight="1" x14ac:dyDescent="0.25">
      <c r="B94" s="326" t="s">
        <v>326</v>
      </c>
      <c r="C94" s="418">
        <v>934892000</v>
      </c>
      <c r="D94" s="380">
        <v>889771000</v>
      </c>
      <c r="E94" s="419">
        <v>0.95173667118768801</v>
      </c>
      <c r="F94" s="380">
        <v>862267000</v>
      </c>
      <c r="G94" s="420">
        <v>0.92231723022552337</v>
      </c>
      <c r="H94" s="380">
        <v>87490490.690476179</v>
      </c>
      <c r="I94" s="419">
        <v>0.10146566050942014</v>
      </c>
      <c r="J94" s="380">
        <v>72625000</v>
      </c>
      <c r="K94" s="419">
        <v>7.768276977447662E-2</v>
      </c>
    </row>
    <row r="95" spans="2:14" ht="12" customHeight="1" x14ac:dyDescent="0.25">
      <c r="B95" s="421" t="s">
        <v>545</v>
      </c>
      <c r="C95" s="422">
        <v>6265502000</v>
      </c>
      <c r="D95" s="423">
        <v>6005162000</v>
      </c>
      <c r="E95" s="424">
        <v>0.95844866061809575</v>
      </c>
      <c r="F95" s="423">
        <v>5977658000</v>
      </c>
      <c r="G95" s="425">
        <v>0.95405890860780185</v>
      </c>
      <c r="H95" s="423">
        <v>657078094</v>
      </c>
      <c r="I95" s="424">
        <v>0.10992232978199823</v>
      </c>
      <c r="J95" s="423">
        <v>287844000</v>
      </c>
      <c r="K95" s="424">
        <v>4.5941091392198104E-2</v>
      </c>
    </row>
    <row r="96" spans="2:14" ht="12" customHeight="1" x14ac:dyDescent="0.25">
      <c r="B96" s="322" t="s">
        <v>1315</v>
      </c>
      <c r="C96" s="323" t="s">
        <v>1316</v>
      </c>
      <c r="D96" s="322" t="s">
        <v>19</v>
      </c>
      <c r="E96" s="322" t="s">
        <v>1317</v>
      </c>
      <c r="F96" s="324" t="s">
        <v>1318</v>
      </c>
      <c r="G96" s="426" t="s">
        <v>1319</v>
      </c>
    </row>
    <row r="97" spans="2:7" ht="12" customHeight="1" x14ac:dyDescent="0.25">
      <c r="B97" s="327" t="s">
        <v>1320</v>
      </c>
      <c r="C97" s="328" t="s">
        <v>262</v>
      </c>
      <c r="D97" s="329">
        <v>40239334</v>
      </c>
      <c r="E97" s="329">
        <v>31546999</v>
      </c>
      <c r="F97" s="329">
        <v>8692335</v>
      </c>
      <c r="G97" s="427">
        <v>0.21601587640590672</v>
      </c>
    </row>
    <row r="98" spans="2:7" ht="12" customHeight="1" x14ac:dyDescent="0.25">
      <c r="B98" s="327" t="s">
        <v>1320</v>
      </c>
      <c r="C98" s="328" t="s">
        <v>1321</v>
      </c>
      <c r="D98" s="329">
        <v>506477997.85185182</v>
      </c>
      <c r="E98" s="329">
        <v>424981832.85185182</v>
      </c>
      <c r="F98" s="329">
        <v>81496165</v>
      </c>
      <c r="G98" s="427">
        <v>0.16090761167445258</v>
      </c>
    </row>
    <row r="99" spans="2:7" ht="12" customHeight="1" x14ac:dyDescent="0.25">
      <c r="B99" s="327" t="s">
        <v>1320</v>
      </c>
      <c r="C99" s="328" t="s">
        <v>1322</v>
      </c>
      <c r="D99" s="329">
        <v>75874148.148148149</v>
      </c>
      <c r="E99" s="329">
        <v>37136615.148148149</v>
      </c>
      <c r="F99" s="329">
        <v>38737533</v>
      </c>
      <c r="G99" s="427">
        <v>0.51054982422159112</v>
      </c>
    </row>
    <row r="100" spans="2:7" ht="12" customHeight="1" x14ac:dyDescent="0.25">
      <c r="B100" s="331" t="s">
        <v>1308</v>
      </c>
      <c r="C100" s="332"/>
      <c r="D100" s="331">
        <v>622591480</v>
      </c>
      <c r="E100" s="331">
        <v>493665447</v>
      </c>
      <c r="F100" s="331">
        <v>128926033</v>
      </c>
      <c r="G100" s="428">
        <v>0.20707966161053151</v>
      </c>
    </row>
  </sheetData>
  <mergeCells count="20">
    <mergeCell ref="B2:J2"/>
    <mergeCell ref="B17:J17"/>
    <mergeCell ref="B33:J33"/>
    <mergeCell ref="B49:J49"/>
    <mergeCell ref="G78:H78"/>
    <mergeCell ref="I78:J78"/>
    <mergeCell ref="B64:C64"/>
    <mergeCell ref="K78:L78"/>
    <mergeCell ref="M78:N78"/>
    <mergeCell ref="B77:C77"/>
    <mergeCell ref="F65:G65"/>
    <mergeCell ref="H65:I65"/>
    <mergeCell ref="J65:K65"/>
    <mergeCell ref="L65:M65"/>
    <mergeCell ref="B69:D69"/>
    <mergeCell ref="B90:C90"/>
    <mergeCell ref="D91:E91"/>
    <mergeCell ref="F91:G91"/>
    <mergeCell ref="H91:I91"/>
    <mergeCell ref="J91:K91"/>
  </mergeCells>
  <conditionalFormatting sqref="G83:G87">
    <cfRule type="dataBar" priority="3">
      <dataBar>
        <cfvo type="min"/>
        <cfvo type="max"/>
        <color rgb="FFFF0066"/>
      </dataBar>
      <extLst>
        <ext xmlns:x14="http://schemas.microsoft.com/office/spreadsheetml/2009/9/main" uri="{B025F937-C7B1-47D3-B67F-A62EFF666E3E}">
          <x14:id>{E363F2CD-3A00-4E0E-A88B-CF71B0FC008C}</x14:id>
        </ext>
      </extLst>
    </cfRule>
  </conditionalFormatting>
  <conditionalFormatting sqref="G70:G74">
    <cfRule type="dataBar" priority="2">
      <dataBar>
        <cfvo type="min"/>
        <cfvo type="max"/>
        <color rgb="FFD6007B"/>
      </dataBar>
      <extLst>
        <ext xmlns:x14="http://schemas.microsoft.com/office/spreadsheetml/2009/9/main" uri="{B025F937-C7B1-47D3-B67F-A62EFF666E3E}">
          <x14:id>{00B5FA46-C040-4CFA-B04E-932041252490}</x14:id>
        </ext>
      </extLst>
    </cfRule>
  </conditionalFormatting>
  <conditionalFormatting sqref="G96:G100">
    <cfRule type="dataBar" priority="1">
      <dataBar>
        <cfvo type="min"/>
        <cfvo type="max"/>
        <color rgb="FFFF0066"/>
      </dataBar>
      <extLst>
        <ext xmlns:x14="http://schemas.microsoft.com/office/spreadsheetml/2009/9/main" uri="{B025F937-C7B1-47D3-B67F-A62EFF666E3E}">
          <x14:id>{2EEEFC63-869A-4A60-BCF2-4AE43D5FE033}</x14:id>
        </ext>
      </extLst>
    </cfRule>
  </conditionalFormatting>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dataBar" id="{E363F2CD-3A00-4E0E-A88B-CF71B0FC008C}">
            <x14:dataBar minLength="0" maxLength="100" border="1" negativeBarBorderColorSameAsPositive="0">
              <x14:cfvo type="autoMin"/>
              <x14:cfvo type="autoMax"/>
              <x14:borderColor rgb="FFD6007B"/>
              <x14:negativeFillColor rgb="FFFF0000"/>
              <x14:negativeBorderColor rgb="FFFF0000"/>
              <x14:axisColor rgb="FF000000"/>
            </x14:dataBar>
          </x14:cfRule>
          <xm:sqref>G83:G87</xm:sqref>
        </x14:conditionalFormatting>
        <x14:conditionalFormatting xmlns:xm="http://schemas.microsoft.com/office/excel/2006/main">
          <x14:cfRule type="dataBar" id="{00B5FA46-C040-4CFA-B04E-932041252490}">
            <x14:dataBar minLength="0" maxLength="100" border="1" negativeBarBorderColorSameAsPositive="0">
              <x14:cfvo type="autoMin"/>
              <x14:cfvo type="autoMax"/>
              <x14:borderColor rgb="FFD6007B"/>
              <x14:negativeFillColor rgb="FFFF0000"/>
              <x14:negativeBorderColor rgb="FFFF0000"/>
              <x14:axisColor rgb="FF000000"/>
            </x14:dataBar>
          </x14:cfRule>
          <xm:sqref>G70:G74</xm:sqref>
        </x14:conditionalFormatting>
        <x14:conditionalFormatting xmlns:xm="http://schemas.microsoft.com/office/excel/2006/main">
          <x14:cfRule type="dataBar" id="{2EEEFC63-869A-4A60-BCF2-4AE43D5FE033}">
            <x14:dataBar minLength="0" maxLength="100" border="1" negativeBarBorderColorSameAsPositive="0">
              <x14:cfvo type="autoMin"/>
              <x14:cfvo type="autoMax"/>
              <x14:borderColor rgb="FFD6007B"/>
              <x14:negativeFillColor rgb="FFFF0000"/>
              <x14:negativeBorderColor rgb="FFFF0000"/>
              <x14:axisColor rgb="FF000000"/>
            </x14:dataBar>
          </x14:cfRule>
          <xm:sqref>G96:G100</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9</vt:i4>
      </vt:variant>
      <vt:variant>
        <vt:lpstr>Rangos con nombre</vt:lpstr>
      </vt:variant>
      <vt:variant>
        <vt:i4>3</vt:i4>
      </vt:variant>
    </vt:vector>
  </HeadingPairs>
  <TitlesOfParts>
    <vt:vector size="12" baseType="lpstr">
      <vt:lpstr>GESTIÓN</vt:lpstr>
      <vt:lpstr>INVERSIÓN</vt:lpstr>
      <vt:lpstr>ACTIVIDADES</vt:lpstr>
      <vt:lpstr>TERRITORIALIZACIÓN</vt:lpstr>
      <vt:lpstr>SPI</vt:lpstr>
      <vt:lpstr>EjecPAA7710_Marzo</vt:lpstr>
      <vt:lpstr>EjecPptal_Marzo</vt:lpstr>
      <vt:lpstr>EjecReservas_Marzo</vt:lpstr>
      <vt:lpstr>RevLin_VariaciònMes</vt:lpstr>
      <vt:lpstr>ACTIVIDADES!Área_de_impresión</vt:lpstr>
      <vt:lpstr>GESTIÓN!Área_de_impresión</vt:lpstr>
      <vt:lpstr>INVERSIÓN!Área_de_impresión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YULIED.PENARANDA</cp:lastModifiedBy>
  <cp:lastPrinted>2020-01-27T23:43:22Z</cp:lastPrinted>
  <dcterms:created xsi:type="dcterms:W3CDTF">2010-03-25T16:40:43Z</dcterms:created>
  <dcterms:modified xsi:type="dcterms:W3CDTF">2022-06-01T12:54:30Z</dcterms:modified>
</cp:coreProperties>
</file>