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YULIED.PENARANDA.SDA\Desktop\2023\7-JULIO\Plan de Acción junio\PA FINAL JUNIO\"/>
    </mc:Choice>
  </mc:AlternateContent>
  <xr:revisionPtr revIDLastSave="0" documentId="13_ncr:1_{F7EB36AA-C4BD-41E6-B284-CB2FFAD9A6C0}" xr6:coauthVersionLast="47" xr6:coauthVersionMax="47" xr10:uidLastSave="{00000000-0000-0000-0000-000000000000}"/>
  <bookViews>
    <workbookView xWindow="0" yWindow="30" windowWidth="20460" windowHeight="10890" activeTab="2" xr2:uid="{00000000-000D-0000-FFFF-FFFF00000000}"/>
  </bookViews>
  <sheets>
    <sheet name="GESTIÓN" sheetId="1" r:id="rId1"/>
    <sheet name="GESTIÓN 2023 SSFFS-SPCI" sheetId="13" state="hidden" r:id="rId2"/>
    <sheet name="INVERSIÓN" sheetId="2" r:id="rId3"/>
    <sheet name="ACT 2023 SSFFS-SPCI" sheetId="10" state="hidden" r:id="rId4"/>
    <sheet name="SILVICULTURA 2023" sheetId="11" state="hidden" r:id="rId5"/>
    <sheet name="ACTIVIDADES" sheetId="24" r:id="rId6"/>
    <sheet name="TERRITORIALIZACION" sheetId="25" r:id="rId7"/>
    <sheet name="SPI" sheetId="16" r:id="rId8"/>
    <sheet name="Hoja2" sheetId="17" state="hidden" r:id="rId9"/>
    <sheet name="Hoja1" sheetId="14" state="hidden" r:id="rId10"/>
    <sheet name="FLORA 2022" sheetId="1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_bookmark_1" localSheetId="3">#REF!</definedName>
    <definedName name="__bookmark_1" localSheetId="10">#REF!</definedName>
    <definedName name="__bookmark_1" localSheetId="1">#REF!</definedName>
    <definedName name="__bookmark_1" localSheetId="4">#REF!</definedName>
    <definedName name="__bookmark_1" localSheetId="7">#REF!</definedName>
    <definedName name="__bookmark_1">#REF!</definedName>
    <definedName name="_xlnm._FilterDatabase" localSheetId="0" hidden="1">GESTIÓN!$A$12:$FC$12</definedName>
    <definedName name="_xlnm._FilterDatabase" localSheetId="2" hidden="1">INVERSIÓN!$D$9:$F$40</definedName>
    <definedName name="_xlnm.Print_Area" localSheetId="0">GESTIÓN!$A$1:$FC$12</definedName>
    <definedName name="_xlnm.Print_Area" localSheetId="2">INVERSIÓN!$A$1:$FA$41</definedName>
    <definedName name="CONDICION_POBLACIONAL" localSheetId="3">[1]Variables!$C$1:$C$24</definedName>
    <definedName name="CONDICION_POBLACIONAL" localSheetId="10">[1]Variables!$C$1:$C$24</definedName>
    <definedName name="CONDICION_POBLACIONAL" localSheetId="1">[1]Variables!$C$1:$C$24</definedName>
    <definedName name="CONDICION_POBLACIONAL" localSheetId="4">[1]Variables!$C$1:$C$24</definedName>
    <definedName name="CONDICION_POBLACIONAL" localSheetId="7">[1]Variables!$C$1:$C$24</definedName>
    <definedName name="CONDICION_POBLACIONAL">[2]Variables!$C$1:$C$24</definedName>
    <definedName name="ENCABEZADO">#REF!</definedName>
    <definedName name="GIRO">#REF!</definedName>
    <definedName name="GRUPO_ETAREO" localSheetId="3">[1]Variables!$A$1:$A$8</definedName>
    <definedName name="GRUPO_ETAREO" localSheetId="10">[1]Variables!$A$1:$A$8</definedName>
    <definedName name="GRUPO_ETAREO" localSheetId="1">[1]Variables!$A$1:$A$8</definedName>
    <definedName name="GRUPO_ETAREO" localSheetId="4">[1]Variables!$A$1:$A$8</definedName>
    <definedName name="GRUPO_ETAREO" localSheetId="7">[1]Variables!$A$1:$A$8</definedName>
    <definedName name="GRUPO_ETAREO">[2]Variables!$A$1:$A$8</definedName>
    <definedName name="GRUPO_ETAREOS" localSheetId="10">#REF!</definedName>
    <definedName name="GRUPO_ETAREOS" localSheetId="4">#REF!</definedName>
    <definedName name="GRUPO_ETAREOS" localSheetId="7">#REF!</definedName>
    <definedName name="GRUPO_ETAREOS">#REF!</definedName>
    <definedName name="GRUPO_ETARIO" localSheetId="10">#REF!</definedName>
    <definedName name="GRUPO_ETARIO" localSheetId="4">#REF!</definedName>
    <definedName name="GRUPO_ETARIO" localSheetId="7">#REF!</definedName>
    <definedName name="GRUPO_ETARIO">#REF!</definedName>
    <definedName name="GRUPO_ETNICO" localSheetId="10">#REF!</definedName>
    <definedName name="GRUPO_ETNICO" localSheetId="4">#REF!</definedName>
    <definedName name="GRUPO_ETNICO" localSheetId="7">#REF!</definedName>
    <definedName name="GRUPO_ETNICO">#REF!</definedName>
    <definedName name="GRUPOETNICO" localSheetId="10">#REF!</definedName>
    <definedName name="GRUPOETNICO" localSheetId="4">#REF!</definedName>
    <definedName name="GRUPOETNICO" localSheetId="7">#REF!</definedName>
    <definedName name="GRUPOETNICO">#REF!</definedName>
    <definedName name="GRUPOS_ETNICOS" localSheetId="3">[1]Variables!$H$1:$H$8</definedName>
    <definedName name="GRUPOS_ETNICOS" localSheetId="10">[1]Variables!$H$1:$H$8</definedName>
    <definedName name="GRUPOS_ETNICOS" localSheetId="1">[1]Variables!$H$1:$H$8</definedName>
    <definedName name="GRUPOS_ETNICOS" localSheetId="4">[1]Variables!$H$1:$H$8</definedName>
    <definedName name="GRUPOS_ETNICOS" localSheetId="7">[1]Variables!$H$1:$H$8</definedName>
    <definedName name="GRUPOS_ETNICOS">[2]Variables!$H$1:$H$8</definedName>
    <definedName name="LA" localSheetId="7">#REF!</definedName>
    <definedName name="LA">#REF!</definedName>
    <definedName name="LOCALIDAD" localSheetId="10">#REF!</definedName>
    <definedName name="LOCALIDAD" localSheetId="4">#REF!</definedName>
    <definedName name="LOCALIDAD" localSheetId="7">#REF!</definedName>
    <definedName name="LOCALIDAD">#REF!</definedName>
    <definedName name="LOCALIZACION" localSheetId="10">#REF!</definedName>
    <definedName name="LOCALIZACION" localSheetId="4">#REF!</definedName>
    <definedName name="LOCALIZACION" localSheetId="7">#REF!</definedName>
    <definedName name="LOCALIZACION">#REF!</definedName>
    <definedName name="Proceso_SIPSE" localSheetId="5">#REF!</definedName>
    <definedName name="Proceso_SIPSE">#REF!</definedName>
    <definedName name="RP" localSheetId="5">#REF!</definedName>
    <definedName name="RP">#REF!</definedName>
    <definedName name="tabla" localSheetId="7">#REF!</definedName>
    <definedName name="tabla">#REF!</definedName>
    <definedName name="Valor_Progra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 l="1"/>
  <c r="G11" i="2"/>
  <c r="G38" i="2" l="1"/>
  <c r="G40" i="2"/>
  <c r="G39" i="2"/>
  <c r="EV11" i="2"/>
  <c r="EV12" i="2"/>
  <c r="EV13" i="2"/>
  <c r="EV14" i="2"/>
  <c r="EV15" i="2"/>
  <c r="EV16" i="2"/>
  <c r="EV17" i="2"/>
  <c r="EV18" i="2"/>
  <c r="EV19" i="2"/>
  <c r="EV20" i="2"/>
  <c r="EV21" i="2"/>
  <c r="EV22" i="2"/>
  <c r="EV23" i="2"/>
  <c r="EV24" i="2"/>
  <c r="EV25" i="2"/>
  <c r="EV26" i="2"/>
  <c r="EV27" i="2"/>
  <c r="EV28" i="2"/>
  <c r="EV29" i="2"/>
  <c r="EV30" i="2"/>
  <c r="EV31" i="2"/>
  <c r="EV32" i="2"/>
  <c r="EV33" i="2"/>
  <c r="EV34" i="2"/>
  <c r="EV35" i="2"/>
  <c r="EV36" i="2"/>
  <c r="EV37" i="2"/>
  <c r="EV10" i="2"/>
  <c r="EU21" i="2"/>
  <c r="EU20" i="2"/>
  <c r="EU11" i="2"/>
  <c r="EU12" i="2"/>
  <c r="EU13" i="2"/>
  <c r="EU14" i="2"/>
  <c r="EU15" i="2"/>
  <c r="EU16" i="2"/>
  <c r="EU17" i="2"/>
  <c r="EU18" i="2"/>
  <c r="EU19" i="2"/>
  <c r="EU22" i="2"/>
  <c r="EU23" i="2"/>
  <c r="EU24" i="2"/>
  <c r="EU25" i="2"/>
  <c r="EU26" i="2"/>
  <c r="EU27" i="2"/>
  <c r="EU28" i="2"/>
  <c r="EU29" i="2"/>
  <c r="EU30" i="2"/>
  <c r="EU31" i="2"/>
  <c r="EU32" i="2"/>
  <c r="EU33" i="2"/>
  <c r="EU34" i="2"/>
  <c r="EU35" i="2"/>
  <c r="EU36" i="2"/>
  <c r="EU37" i="2"/>
  <c r="EU10" i="2"/>
  <c r="ET21" i="2"/>
  <c r="ET20" i="2"/>
  <c r="ET11" i="2"/>
  <c r="ET12" i="2"/>
  <c r="ET13" i="2"/>
  <c r="ET14" i="2"/>
  <c r="ET15" i="2"/>
  <c r="ET16" i="2"/>
  <c r="ET17" i="2"/>
  <c r="ET18" i="2"/>
  <c r="ET19" i="2"/>
  <c r="ET22" i="2"/>
  <c r="ET23" i="2"/>
  <c r="ET24" i="2"/>
  <c r="ET25" i="2"/>
  <c r="ET26" i="2"/>
  <c r="ET27" i="2"/>
  <c r="ET28" i="2"/>
  <c r="ET29" i="2"/>
  <c r="ET30" i="2"/>
  <c r="ET31" i="2"/>
  <c r="ET32" i="2"/>
  <c r="ET33" i="2"/>
  <c r="ET34" i="2"/>
  <c r="ET35" i="2"/>
  <c r="ET36" i="2"/>
  <c r="ET37" i="2"/>
  <c r="ET10" i="2"/>
  <c r="ES37" i="2"/>
  <c r="ES21" i="2"/>
  <c r="ES20" i="2"/>
  <c r="ES11" i="2"/>
  <c r="ES12" i="2"/>
  <c r="ES13" i="2"/>
  <c r="ES14" i="2"/>
  <c r="ES15" i="2"/>
  <c r="ES16" i="2"/>
  <c r="ES17" i="2"/>
  <c r="ES18" i="2"/>
  <c r="ES19" i="2"/>
  <c r="ES22" i="2"/>
  <c r="ES23" i="2"/>
  <c r="ES24" i="2"/>
  <c r="ES25" i="2"/>
  <c r="ES26" i="2"/>
  <c r="ES27" i="2"/>
  <c r="ES28" i="2"/>
  <c r="ES29" i="2"/>
  <c r="ES30" i="2"/>
  <c r="ES31" i="2"/>
  <c r="ES32" i="2"/>
  <c r="ES33" i="2"/>
  <c r="ES34" i="2"/>
  <c r="ES35" i="2"/>
  <c r="ES36" i="2"/>
  <c r="ES10" i="2"/>
  <c r="ER37" i="2"/>
  <c r="ER35" i="2"/>
  <c r="ER34" i="2"/>
  <c r="ER32" i="2"/>
  <c r="ER30" i="2"/>
  <c r="ER28" i="2"/>
  <c r="ER27" i="2"/>
  <c r="ER25" i="2"/>
  <c r="ER23" i="2"/>
  <c r="ER21" i="2"/>
  <c r="ER20" i="2"/>
  <c r="ER18" i="2"/>
  <c r="ER13" i="2"/>
  <c r="ER11" i="2"/>
  <c r="ER12" i="2"/>
  <c r="ER14" i="2"/>
  <c r="ER15" i="2"/>
  <c r="ER16" i="2"/>
  <c r="ER17" i="2"/>
  <c r="ER19" i="2"/>
  <c r="ER22" i="2"/>
  <c r="ER24" i="2"/>
  <c r="ER26" i="2"/>
  <c r="ER29" i="2"/>
  <c r="ER31" i="2"/>
  <c r="ER33" i="2"/>
  <c r="ER36" i="2"/>
  <c r="ER10" i="2"/>
  <c r="DL15" i="2"/>
  <c r="DM15" i="2"/>
  <c r="DM16" i="2"/>
  <c r="DL16" i="2"/>
  <c r="CK15" i="2"/>
  <c r="CK16" i="2"/>
  <c r="G37" i="2"/>
  <c r="G35" i="2"/>
  <c r="G28" i="2"/>
  <c r="G25" i="2"/>
  <c r="G21" i="2"/>
  <c r="G18" i="2"/>
  <c r="G14" i="2"/>
  <c r="EX13" i="1"/>
  <c r="EW13" i="1"/>
  <c r="EV13" i="1"/>
  <c r="EU13" i="1"/>
  <c r="ET13" i="1"/>
  <c r="ET14" i="1"/>
  <c r="DO13" i="1"/>
  <c r="DN13" i="1"/>
  <c r="DM13" i="1"/>
  <c r="DL13" i="1"/>
  <c r="DK13" i="1" l="1"/>
  <c r="DN14" i="1"/>
  <c r="DO14" i="1"/>
  <c r="EV14" i="1" s="1"/>
  <c r="DL14" i="1"/>
  <c r="DL28" i="2"/>
  <c r="DL11" i="2"/>
  <c r="CV23" i="2" l="1"/>
  <c r="CU23" i="2"/>
  <c r="G392" i="16" l="1"/>
  <c r="U29" i="24" l="1"/>
  <c r="S28" i="24"/>
  <c r="S27" i="24"/>
  <c r="S26" i="24"/>
  <c r="S25" i="24"/>
  <c r="S24" i="24"/>
  <c r="S23" i="24"/>
  <c r="S22" i="24"/>
  <c r="T21" i="24"/>
  <c r="S21" i="24"/>
  <c r="S20" i="24"/>
  <c r="S19" i="24"/>
  <c r="S18" i="24"/>
  <c r="T17" i="24"/>
  <c r="S17" i="24"/>
  <c r="S16" i="24"/>
  <c r="S15" i="24"/>
  <c r="S14" i="24"/>
  <c r="S13" i="24"/>
  <c r="S12" i="24"/>
  <c r="S11" i="24"/>
  <c r="S10" i="24"/>
  <c r="T9" i="24"/>
  <c r="S9" i="24"/>
  <c r="T29" i="24" l="1"/>
  <c r="DJ32" i="2"/>
  <c r="DJ33" i="2"/>
  <c r="DJ34" i="2"/>
  <c r="DJ35" i="2"/>
  <c r="DJ31" i="2"/>
  <c r="DJ25" i="2"/>
  <c r="DJ26" i="2"/>
  <c r="DJ27" i="2"/>
  <c r="DJ24" i="2"/>
  <c r="DJ18" i="2"/>
  <c r="DJ19" i="2"/>
  <c r="DJ20" i="2"/>
  <c r="DJ21" i="2"/>
  <c r="DJ17" i="2"/>
  <c r="DJ12" i="2"/>
  <c r="G391" i="16" l="1"/>
  <c r="CT16" i="2" l="1"/>
  <c r="CT15" i="2"/>
  <c r="CT29" i="2"/>
  <c r="CS39" i="2" l="1"/>
  <c r="DN38" i="2" l="1"/>
  <c r="DN39" i="2"/>
  <c r="H38" i="2"/>
  <c r="I38" i="2"/>
  <c r="J38" i="2"/>
  <c r="K38" i="2"/>
  <c r="L38" i="2"/>
  <c r="M38" i="2"/>
  <c r="N38" i="2"/>
  <c r="O38" i="2"/>
  <c r="P38" i="2"/>
  <c r="Q38" i="2"/>
  <c r="R38" i="2"/>
  <c r="S38" i="2"/>
  <c r="T38" i="2"/>
  <c r="U38" i="2"/>
  <c r="V38" i="2"/>
  <c r="AB38" i="2"/>
  <c r="AC38" i="2"/>
  <c r="AD38" i="2"/>
  <c r="AF38" i="2"/>
  <c r="AG38" i="2"/>
  <c r="AI38" i="2"/>
  <c r="AJ38" i="2"/>
  <c r="AK38" i="2"/>
  <c r="AL38" i="2"/>
  <c r="AM38" i="2"/>
  <c r="AN38" i="2"/>
  <c r="AO38" i="2"/>
  <c r="AP38" i="2"/>
  <c r="AQ38" i="2"/>
  <c r="AR38" i="2"/>
  <c r="AS38" i="2"/>
  <c r="AT38" i="2"/>
  <c r="AU38" i="2"/>
  <c r="AV38" i="2"/>
  <c r="AW38" i="2"/>
  <c r="AX38" i="2"/>
  <c r="AY38" i="2"/>
  <c r="AZ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J38" i="2"/>
  <c r="CK38" i="2"/>
  <c r="CN38" i="2"/>
  <c r="CO38" i="2"/>
  <c r="CQ38" i="2"/>
  <c r="CR38" i="2"/>
  <c r="CS38" i="2"/>
  <c r="CS40" i="2" s="1"/>
  <c r="CT38" i="2"/>
  <c r="CU38" i="2"/>
  <c r="CV38" i="2"/>
  <c r="CW38" i="2"/>
  <c r="CX38" i="2"/>
  <c r="CY38" i="2"/>
  <c r="CZ38" i="2"/>
  <c r="DA38" i="2"/>
  <c r="DB38" i="2"/>
  <c r="DC38" i="2"/>
  <c r="DD38" i="2"/>
  <c r="DE38" i="2"/>
  <c r="DF38" i="2"/>
  <c r="DG38" i="2"/>
  <c r="DH38" i="2"/>
  <c r="H39" i="2"/>
  <c r="I39" i="2"/>
  <c r="J39" i="2"/>
  <c r="K39" i="2"/>
  <c r="L39" i="2"/>
  <c r="M39" i="2"/>
  <c r="N39" i="2"/>
  <c r="O39" i="2"/>
  <c r="P39" i="2"/>
  <c r="Q39" i="2"/>
  <c r="R39" i="2"/>
  <c r="S39" i="2"/>
  <c r="T39" i="2"/>
  <c r="U39" i="2"/>
  <c r="V39" i="2"/>
  <c r="W39" i="2"/>
  <c r="X39" i="2"/>
  <c r="Y39" i="2"/>
  <c r="Z39" i="2"/>
  <c r="AA39" i="2"/>
  <c r="AB39" i="2"/>
  <c r="AD39" i="2"/>
  <c r="AE39" i="2"/>
  <c r="AF39" i="2"/>
  <c r="AG39" i="2"/>
  <c r="AH39" i="2"/>
  <c r="AI39" i="2"/>
  <c r="AJ39" i="2"/>
  <c r="AK39" i="2"/>
  <c r="AK40" i="2" s="1"/>
  <c r="AL39" i="2"/>
  <c r="AL40" i="2" s="1"/>
  <c r="AM39" i="2"/>
  <c r="AN39" i="2"/>
  <c r="AO39" i="2"/>
  <c r="AP39" i="2"/>
  <c r="AQ39" i="2"/>
  <c r="AR39" i="2"/>
  <c r="AS39" i="2"/>
  <c r="AS40" i="2" s="1"/>
  <c r="AT39" i="2"/>
  <c r="AT40" i="2" s="1"/>
  <c r="AU39" i="2"/>
  <c r="AV39" i="2"/>
  <c r="AW39" i="2"/>
  <c r="AX39" i="2"/>
  <c r="AY39" i="2"/>
  <c r="AZ39" i="2"/>
  <c r="BF39" i="2"/>
  <c r="BG39" i="2"/>
  <c r="BG40" i="2" s="1"/>
  <c r="BH39" i="2"/>
  <c r="BI39" i="2"/>
  <c r="BJ39" i="2"/>
  <c r="BK39" i="2"/>
  <c r="BL39" i="2"/>
  <c r="BM39" i="2"/>
  <c r="BN39" i="2"/>
  <c r="BO39" i="2"/>
  <c r="BP39" i="2"/>
  <c r="BQ39" i="2"/>
  <c r="BR39" i="2"/>
  <c r="BS39" i="2"/>
  <c r="BT39" i="2"/>
  <c r="BU39" i="2"/>
  <c r="BV39" i="2"/>
  <c r="BW39" i="2"/>
  <c r="BW40" i="2" s="1"/>
  <c r="BX39" i="2"/>
  <c r="BY39" i="2"/>
  <c r="BZ39" i="2"/>
  <c r="CA39" i="2"/>
  <c r="CB39" i="2"/>
  <c r="CC39" i="2"/>
  <c r="CD39" i="2"/>
  <c r="CK39" i="2"/>
  <c r="CK40" i="2" s="1"/>
  <c r="CL39" i="2"/>
  <c r="CO39" i="2"/>
  <c r="CP39" i="2"/>
  <c r="CQ39" i="2"/>
  <c r="CR39" i="2"/>
  <c r="CU39" i="2"/>
  <c r="CV39" i="2"/>
  <c r="CW39" i="2"/>
  <c r="CX39" i="2"/>
  <c r="CY39" i="2"/>
  <c r="CZ39" i="2"/>
  <c r="DA39" i="2"/>
  <c r="DB39" i="2"/>
  <c r="DC39" i="2"/>
  <c r="DD39" i="2"/>
  <c r="DE39" i="2"/>
  <c r="DF39" i="2"/>
  <c r="DG39" i="2"/>
  <c r="DH39" i="2"/>
  <c r="DC40" i="2" l="1"/>
  <c r="R40" i="2"/>
  <c r="Q40" i="2"/>
  <c r="I40" i="2"/>
  <c r="BZ40" i="2"/>
  <c r="BR40" i="2"/>
  <c r="BJ40" i="2"/>
  <c r="AW40" i="2"/>
  <c r="AO40" i="2"/>
  <c r="P40" i="2"/>
  <c r="H40" i="2"/>
  <c r="AZ40" i="2"/>
  <c r="AR40" i="2"/>
  <c r="AJ40" i="2"/>
  <c r="BY40" i="2"/>
  <c r="BQ40" i="2"/>
  <c r="BI40" i="2"/>
  <c r="AV40" i="2"/>
  <c r="AN40" i="2"/>
  <c r="AF40" i="2"/>
  <c r="V40" i="2"/>
  <c r="N40" i="2"/>
  <c r="K40" i="2"/>
  <c r="CW40" i="2"/>
  <c r="AD40" i="2"/>
  <c r="J40" i="2"/>
  <c r="DN40" i="2"/>
  <c r="DA40" i="2"/>
  <c r="S40" i="2"/>
  <c r="CD40" i="2"/>
  <c r="BV40" i="2"/>
  <c r="BN40" i="2"/>
  <c r="DB40" i="2"/>
  <c r="BF40" i="2"/>
  <c r="U40" i="2"/>
  <c r="M40" i="2"/>
  <c r="BT40" i="2"/>
  <c r="AQ40" i="2"/>
  <c r="DE40" i="2"/>
  <c r="CO40" i="2"/>
  <c r="DD40" i="2"/>
  <c r="CV40" i="2"/>
  <c r="BO40" i="2"/>
  <c r="AB40" i="2"/>
  <c r="O40" i="2"/>
  <c r="CZ40" i="2"/>
  <c r="CC40" i="2"/>
  <c r="BU40" i="2"/>
  <c r="BM40" i="2"/>
  <c r="AG40" i="2"/>
  <c r="DH40" i="2"/>
  <c r="CR40" i="2"/>
  <c r="DF40" i="2"/>
  <c r="CX40" i="2"/>
  <c r="CB40" i="2"/>
  <c r="BL40" i="2"/>
  <c r="DG40" i="2"/>
  <c r="CQ40" i="2"/>
  <c r="AI40" i="2"/>
  <c r="CA40" i="2"/>
  <c r="BS40" i="2"/>
  <c r="BK40" i="2"/>
  <c r="AX40" i="2"/>
  <c r="AP40" i="2"/>
  <c r="T40" i="2"/>
  <c r="L40" i="2"/>
  <c r="CY40" i="2"/>
  <c r="AY40" i="2"/>
  <c r="CU40" i="2"/>
  <c r="BX40" i="2"/>
  <c r="BP40" i="2"/>
  <c r="BH40" i="2"/>
  <c r="AU40" i="2"/>
  <c r="AM40" i="2"/>
  <c r="D26" i="12" l="1"/>
  <c r="E24" i="12"/>
  <c r="E44" i="12" s="1"/>
  <c r="C24" i="12"/>
  <c r="D3" i="12"/>
  <c r="D22" i="12" s="1"/>
  <c r="E1" i="12"/>
  <c r="E21" i="12" s="1"/>
  <c r="C1" i="12"/>
  <c r="C21" i="12" s="1"/>
  <c r="M16" i="14"/>
  <c r="N16" i="14" s="1"/>
  <c r="M12" i="14"/>
  <c r="N12" i="14" s="1"/>
  <c r="M22" i="17"/>
  <c r="K22" i="17"/>
  <c r="M21" i="17"/>
  <c r="K21" i="17"/>
  <c r="M20" i="17"/>
  <c r="K20" i="17"/>
  <c r="K19" i="17"/>
  <c r="G413" i="16"/>
  <c r="G412" i="16"/>
  <c r="G411" i="16"/>
  <c r="G410" i="16"/>
  <c r="G409" i="16"/>
  <c r="G408" i="16"/>
  <c r="G407" i="16"/>
  <c r="G406" i="16"/>
  <c r="G405" i="16"/>
  <c r="G404" i="16"/>
  <c r="G403" i="16"/>
  <c r="G402" i="16"/>
  <c r="G390" i="16"/>
  <c r="G389" i="16"/>
  <c r="G388" i="16"/>
  <c r="G387" i="16"/>
  <c r="G383" i="16"/>
  <c r="G382" i="16"/>
  <c r="G381" i="16"/>
  <c r="G380" i="16"/>
  <c r="G379" i="16"/>
  <c r="G378" i="16"/>
  <c r="G377" i="16"/>
  <c r="G376" i="16"/>
  <c r="G375" i="16"/>
  <c r="G374" i="16"/>
  <c r="G373" i="16"/>
  <c r="G372" i="16"/>
  <c r="G368" i="16"/>
  <c r="G367" i="16"/>
  <c r="G366" i="16"/>
  <c r="G365" i="16"/>
  <c r="G364" i="16"/>
  <c r="G362" i="16"/>
  <c r="G361" i="16"/>
  <c r="G360" i="16"/>
  <c r="G359" i="16"/>
  <c r="G358" i="16"/>
  <c r="G357" i="16"/>
  <c r="G353" i="16"/>
  <c r="G352" i="16"/>
  <c r="G351" i="16"/>
  <c r="G350" i="16"/>
  <c r="G349" i="16"/>
  <c r="G348" i="16"/>
  <c r="F286" i="16"/>
  <c r="E286" i="16"/>
  <c r="F285" i="16"/>
  <c r="E285" i="16"/>
  <c r="F284" i="16"/>
  <c r="E284" i="16"/>
  <c r="F241" i="16"/>
  <c r="E241" i="16"/>
  <c r="F240" i="16"/>
  <c r="E240" i="16"/>
  <c r="F239" i="16"/>
  <c r="E239" i="16"/>
  <c r="E205" i="16"/>
  <c r="E204" i="16"/>
  <c r="E203" i="16"/>
  <c r="M186" i="16"/>
  <c r="J186" i="16"/>
  <c r="M185" i="16"/>
  <c r="J185" i="16"/>
  <c r="M184" i="16"/>
  <c r="J184" i="16"/>
  <c r="M183" i="16"/>
  <c r="J183" i="16"/>
  <c r="M182" i="16"/>
  <c r="J182" i="16"/>
  <c r="M181" i="16"/>
  <c r="J181" i="16"/>
  <c r="M180" i="16"/>
  <c r="J180" i="16"/>
  <c r="M179" i="16"/>
  <c r="J179" i="16"/>
  <c r="M178" i="16"/>
  <c r="J178" i="16"/>
  <c r="M177" i="16"/>
  <c r="J177" i="16"/>
  <c r="M176" i="16"/>
  <c r="J176" i="16"/>
  <c r="M175" i="16"/>
  <c r="J175" i="16"/>
  <c r="I144" i="16"/>
  <c r="H144" i="16"/>
  <c r="I143" i="16"/>
  <c r="H143" i="16"/>
  <c r="I115" i="16"/>
  <c r="J115" i="16" s="1"/>
  <c r="M114" i="16"/>
  <c r="I114" i="16"/>
  <c r="J114" i="16" s="1"/>
  <c r="I113" i="16"/>
  <c r="J113" i="16" s="1"/>
  <c r="M112" i="16"/>
  <c r="I112" i="16"/>
  <c r="J112" i="16" s="1"/>
  <c r="I111" i="16"/>
  <c r="J111" i="16" s="1"/>
  <c r="M110" i="16"/>
  <c r="I110" i="16"/>
  <c r="J110" i="16" s="1"/>
  <c r="J107" i="16"/>
  <c r="M106" i="16"/>
  <c r="J106" i="16"/>
  <c r="J105" i="16"/>
  <c r="M104" i="16"/>
  <c r="J104" i="16"/>
  <c r="J103" i="16"/>
  <c r="M102" i="16"/>
  <c r="J102" i="16"/>
  <c r="J101" i="16"/>
  <c r="M100" i="16"/>
  <c r="J100" i="16"/>
  <c r="J99" i="16"/>
  <c r="M98" i="16"/>
  <c r="J98" i="16"/>
  <c r="J97" i="16"/>
  <c r="M96" i="16"/>
  <c r="J96" i="16"/>
  <c r="M94" i="16"/>
  <c r="J94" i="16"/>
  <c r="J89" i="16"/>
  <c r="J88" i="16"/>
  <c r="J87" i="16"/>
  <c r="J86" i="16"/>
  <c r="J85" i="16"/>
  <c r="J84" i="16"/>
  <c r="J83" i="16"/>
  <c r="J82" i="16"/>
  <c r="J81" i="16"/>
  <c r="J80" i="16"/>
  <c r="J79" i="16"/>
  <c r="J78" i="16"/>
  <c r="H74" i="16"/>
  <c r="H73" i="16"/>
  <c r="H72" i="16"/>
  <c r="H71" i="16"/>
  <c r="H70" i="16"/>
  <c r="H69" i="16"/>
  <c r="H68" i="16"/>
  <c r="H67" i="16"/>
  <c r="H66" i="16"/>
  <c r="H65" i="16"/>
  <c r="H64" i="16"/>
  <c r="H63" i="16"/>
  <c r="H59" i="16"/>
  <c r="H58" i="16"/>
  <c r="H57" i="16"/>
  <c r="H56" i="16"/>
  <c r="H55" i="16"/>
  <c r="H54" i="16"/>
  <c r="H40" i="16"/>
  <c r="H36" i="16"/>
  <c r="H29" i="16"/>
  <c r="H22" i="16"/>
  <c r="H21" i="16"/>
  <c r="H20" i="16"/>
  <c r="H14" i="16"/>
  <c r="E13" i="16"/>
  <c r="H13" i="16" s="1"/>
  <c r="E12" i="16"/>
  <c r="H12" i="16" s="1"/>
  <c r="E11" i="16"/>
  <c r="H11" i="16" s="1"/>
  <c r="E10" i="16"/>
  <c r="H10" i="16" s="1"/>
  <c r="H9" i="16"/>
  <c r="D45" i="11"/>
  <c r="C45" i="11"/>
  <c r="C44" i="11"/>
  <c r="F24" i="11"/>
  <c r="F40" i="11" s="1"/>
  <c r="E24" i="11"/>
  <c r="E44" i="11" s="1"/>
  <c r="C24" i="11"/>
  <c r="E22" i="11"/>
  <c r="D22" i="11"/>
  <c r="E1" i="11"/>
  <c r="C1" i="11"/>
  <c r="C19" i="11" s="1"/>
  <c r="Y22" i="10"/>
  <c r="W22" i="10"/>
  <c r="U22" i="10"/>
  <c r="S22" i="10"/>
  <c r="Q22" i="10"/>
  <c r="O22" i="10"/>
  <c r="N22" i="10"/>
  <c r="M22" i="10"/>
  <c r="L22" i="10"/>
  <c r="K22" i="10"/>
  <c r="J22" i="10"/>
  <c r="I22" i="10"/>
  <c r="H22" i="10"/>
  <c r="G22" i="10"/>
  <c r="F22" i="10"/>
  <c r="E22" i="10"/>
  <c r="D22" i="10"/>
  <c r="C22" i="10"/>
  <c r="AC21" i="10"/>
  <c r="AB21" i="10"/>
  <c r="AA21" i="10"/>
  <c r="D28" i="10" s="1"/>
  <c r="AC28" i="10" s="1"/>
  <c r="AC20" i="10"/>
  <c r="AB20" i="10"/>
  <c r="AA20" i="10"/>
  <c r="V27" i="10" s="1"/>
  <c r="Y8" i="10"/>
  <c r="S8" i="10"/>
  <c r="N8" i="10"/>
  <c r="M8" i="10"/>
  <c r="L8" i="10"/>
  <c r="J8" i="10"/>
  <c r="H8" i="10"/>
  <c r="G8" i="10"/>
  <c r="F8" i="10"/>
  <c r="E8" i="10"/>
  <c r="D8" i="10"/>
  <c r="C8" i="10"/>
  <c r="AG7" i="10"/>
  <c r="AC7" i="10"/>
  <c r="AB7" i="10"/>
  <c r="AA7" i="10"/>
  <c r="V15" i="10" s="1"/>
  <c r="AG6" i="10"/>
  <c r="AC6" i="10"/>
  <c r="AB6" i="10"/>
  <c r="AA6" i="10"/>
  <c r="AG5" i="10"/>
  <c r="AC5" i="10"/>
  <c r="AB5" i="10"/>
  <c r="W5" i="10"/>
  <c r="W8" i="10" s="1"/>
  <c r="U5" i="10"/>
  <c r="U8" i="10" s="1"/>
  <c r="Q5" i="10"/>
  <c r="Q8" i="10" s="1"/>
  <c r="O5" i="10"/>
  <c r="O8" i="10" s="1"/>
  <c r="K5" i="10"/>
  <c r="I5" i="10"/>
  <c r="I8" i="10" s="1"/>
  <c r="AG4" i="10"/>
  <c r="DH37" i="2"/>
  <c r="DG37" i="2"/>
  <c r="DF37" i="2"/>
  <c r="DE37" i="2"/>
  <c r="DD37" i="2"/>
  <c r="DC37" i="2"/>
  <c r="DB37" i="2"/>
  <c r="DA37" i="2"/>
  <c r="CZ37" i="2"/>
  <c r="CY37" i="2"/>
  <c r="CX37" i="2"/>
  <c r="CW37" i="2"/>
  <c r="CV37" i="2"/>
  <c r="CU37" i="2"/>
  <c r="CT37" i="2"/>
  <c r="CS37" i="2"/>
  <c r="CR37" i="2"/>
  <c r="CQ37" i="2"/>
  <c r="CP37" i="2"/>
  <c r="CO37" i="2"/>
  <c r="CN37" i="2"/>
  <c r="CM37" i="2"/>
  <c r="CL37" i="2"/>
  <c r="CK37" i="2"/>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O37" i="2"/>
  <c r="AN37" i="2"/>
  <c r="AM37" i="2"/>
  <c r="AL37" i="2"/>
  <c r="AK37" i="2"/>
  <c r="AJ37" i="2"/>
  <c r="AI37" i="2"/>
  <c r="AG37" i="2"/>
  <c r="AF37" i="2"/>
  <c r="AD37" i="2"/>
  <c r="AB37" i="2"/>
  <c r="T37" i="2"/>
  <c r="S37" i="2"/>
  <c r="R37" i="2"/>
  <c r="P37" i="2"/>
  <c r="N37" i="2"/>
  <c r="H37" i="2"/>
  <c r="DH36" i="2"/>
  <c r="DG36" i="2"/>
  <c r="DF36" i="2"/>
  <c r="DE36" i="2"/>
  <c r="DD36" i="2"/>
  <c r="DC36" i="2"/>
  <c r="DB36" i="2"/>
  <c r="DA36" i="2"/>
  <c r="CZ36" i="2"/>
  <c r="CY36" i="2"/>
  <c r="CX36" i="2"/>
  <c r="CW36" i="2"/>
  <c r="CV36" i="2"/>
  <c r="CU36" i="2"/>
  <c r="CT36" i="2"/>
  <c r="CS36" i="2"/>
  <c r="CR36" i="2"/>
  <c r="CQ36" i="2"/>
  <c r="CP36" i="2"/>
  <c r="CO36" i="2"/>
  <c r="CN36" i="2"/>
  <c r="CL36" i="2"/>
  <c r="CK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AZ36" i="2"/>
  <c r="AY36" i="2"/>
  <c r="AX36" i="2"/>
  <c r="AW36" i="2"/>
  <c r="AV36" i="2"/>
  <c r="AU36" i="2"/>
  <c r="AT36" i="2"/>
  <c r="AS36" i="2"/>
  <c r="AR36" i="2"/>
  <c r="AQ36" i="2"/>
  <c r="AP36" i="2"/>
  <c r="AO36" i="2"/>
  <c r="AN36" i="2"/>
  <c r="AL36" i="2"/>
  <c r="AK36" i="2"/>
  <c r="AJ36" i="2"/>
  <c r="AI36" i="2"/>
  <c r="AH36" i="2"/>
  <c r="AG36" i="2"/>
  <c r="AF36" i="2"/>
  <c r="AE36" i="2"/>
  <c r="AD36" i="2"/>
  <c r="AB36" i="2"/>
  <c r="T36" i="2"/>
  <c r="R36" i="2"/>
  <c r="P36" i="2"/>
  <c r="H36" i="2"/>
  <c r="DM35" i="2"/>
  <c r="DL35" i="2"/>
  <c r="DK35" i="2"/>
  <c r="DI35" i="2"/>
  <c r="CI35" i="2"/>
  <c r="CH35" i="2"/>
  <c r="CG35" i="2"/>
  <c r="CF35" i="2"/>
  <c r="CE35" i="2"/>
  <c r="BE35" i="2"/>
  <c r="BC35" i="2"/>
  <c r="AC35" i="2"/>
  <c r="AC37" i="2" s="1"/>
  <c r="DM34" i="2"/>
  <c r="DL34" i="2"/>
  <c r="DK34" i="2"/>
  <c r="DI34" i="2"/>
  <c r="CI34" i="2"/>
  <c r="CH34" i="2"/>
  <c r="CG34" i="2"/>
  <c r="CF34" i="2"/>
  <c r="CE34" i="2"/>
  <c r="BE34" i="2"/>
  <c r="BC34" i="2"/>
  <c r="AM34" i="2"/>
  <c r="AC34" i="2"/>
  <c r="DM33" i="2"/>
  <c r="DL33" i="2"/>
  <c r="DK33" i="2"/>
  <c r="DI33" i="2"/>
  <c r="CI33" i="2"/>
  <c r="CH33" i="2"/>
  <c r="CG33" i="2"/>
  <c r="CF33" i="2"/>
  <c r="CE33" i="2"/>
  <c r="AG33" i="2"/>
  <c r="BD33" i="2" s="1"/>
  <c r="DM32" i="2"/>
  <c r="DL32" i="2"/>
  <c r="DK32" i="2"/>
  <c r="DI32" i="2"/>
  <c r="CI32" i="2"/>
  <c r="CI38" i="2" s="1"/>
  <c r="CH32" i="2"/>
  <c r="CG32" i="2"/>
  <c r="CF32" i="2"/>
  <c r="CE32" i="2"/>
  <c r="AH32" i="2"/>
  <c r="AH37" i="2" s="1"/>
  <c r="AE32" i="2"/>
  <c r="Y32" i="2"/>
  <c r="Y37" i="2" s="1"/>
  <c r="X32" i="2"/>
  <c r="Z32" i="2" s="1"/>
  <c r="Z37" i="2" s="1"/>
  <c r="W32" i="2"/>
  <c r="W37" i="2" s="1"/>
  <c r="DM31" i="2"/>
  <c r="DL31" i="2"/>
  <c r="DK31" i="2"/>
  <c r="DI31" i="2"/>
  <c r="CI31" i="2"/>
  <c r="CH31" i="2"/>
  <c r="CG31" i="2"/>
  <c r="CF31" i="2"/>
  <c r="CE31" i="2"/>
  <c r="BE31" i="2"/>
  <c r="BD31" i="2"/>
  <c r="BC31" i="2"/>
  <c r="BB31" i="2"/>
  <c r="BA31" i="2"/>
  <c r="Y31" i="2"/>
  <c r="Y36" i="2" s="1"/>
  <c r="X31" i="2"/>
  <c r="X36" i="2" s="1"/>
  <c r="W31" i="2"/>
  <c r="W36" i="2" s="1"/>
  <c r="DN30" i="2"/>
  <c r="DH30" i="2"/>
  <c r="DG30" i="2"/>
  <c r="DF30" i="2"/>
  <c r="DE30" i="2"/>
  <c r="DD30" i="2"/>
  <c r="DC30" i="2"/>
  <c r="DB30" i="2"/>
  <c r="DA30" i="2"/>
  <c r="CZ30" i="2"/>
  <c r="CY30" i="2"/>
  <c r="CX30" i="2"/>
  <c r="CW30" i="2"/>
  <c r="CV30" i="2"/>
  <c r="CU30" i="2"/>
  <c r="CS30" i="2"/>
  <c r="CR30" i="2"/>
  <c r="CQ30" i="2"/>
  <c r="CP30" i="2"/>
  <c r="CO30" i="2"/>
  <c r="CL30" i="2"/>
  <c r="CK30" i="2"/>
  <c r="CJ30" i="2"/>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K30" i="2"/>
  <c r="AJ30" i="2"/>
  <c r="AI30" i="2"/>
  <c r="AG30" i="2"/>
  <c r="AF30" i="2"/>
  <c r="AD30" i="2"/>
  <c r="AC30" i="2"/>
  <c r="AB30" i="2"/>
  <c r="T30" i="2"/>
  <c r="S30" i="2"/>
  <c r="R30" i="2"/>
  <c r="P30" i="2"/>
  <c r="L30" i="2"/>
  <c r="H30" i="2"/>
  <c r="DH29" i="2"/>
  <c r="DG29" i="2"/>
  <c r="DF29" i="2"/>
  <c r="DE29" i="2"/>
  <c r="DD29" i="2"/>
  <c r="DC29" i="2"/>
  <c r="DB29" i="2"/>
  <c r="DA29" i="2"/>
  <c r="CZ29" i="2"/>
  <c r="CY29" i="2"/>
  <c r="CX29" i="2"/>
  <c r="CW29" i="2"/>
  <c r="CV29" i="2"/>
  <c r="CU29" i="2"/>
  <c r="CS29" i="2"/>
  <c r="CR29" i="2"/>
  <c r="CQ29" i="2"/>
  <c r="CP29" i="2"/>
  <c r="CO29" i="2"/>
  <c r="CN29" i="2"/>
  <c r="CM29" i="2"/>
  <c r="CL29" i="2"/>
  <c r="CK29" i="2"/>
  <c r="CJ29" i="2"/>
  <c r="CD29" i="2"/>
  <c r="CC29" i="2"/>
  <c r="CB29" i="2"/>
  <c r="CA29" i="2"/>
  <c r="BZ29" i="2"/>
  <c r="BY29" i="2"/>
  <c r="BX29" i="2"/>
  <c r="BW29" i="2"/>
  <c r="BV29" i="2"/>
  <c r="BU29" i="2"/>
  <c r="BT29" i="2"/>
  <c r="BS29" i="2"/>
  <c r="BR29" i="2"/>
  <c r="BQ29" i="2"/>
  <c r="BP29" i="2"/>
  <c r="BO29" i="2"/>
  <c r="BN29" i="2"/>
  <c r="BM29" i="2"/>
  <c r="BL29" i="2"/>
  <c r="BK29" i="2"/>
  <c r="BJ29" i="2"/>
  <c r="BI29" i="2"/>
  <c r="BH29" i="2"/>
  <c r="BG29" i="2"/>
  <c r="BF29" i="2"/>
  <c r="AZ29" i="2"/>
  <c r="AY29" i="2"/>
  <c r="AX29" i="2"/>
  <c r="AW29" i="2"/>
  <c r="AV29" i="2"/>
  <c r="AU29" i="2"/>
  <c r="AT29" i="2"/>
  <c r="AS29" i="2"/>
  <c r="AR29" i="2"/>
  <c r="AQ29" i="2"/>
  <c r="AP29" i="2"/>
  <c r="AO29" i="2"/>
  <c r="AN29" i="2"/>
  <c r="AM29" i="2"/>
  <c r="AL29" i="2"/>
  <c r="AK29" i="2"/>
  <c r="AJ29" i="2"/>
  <c r="AI29" i="2"/>
  <c r="AH29" i="2"/>
  <c r="AG29" i="2"/>
  <c r="AF29" i="2"/>
  <c r="AD29" i="2"/>
  <c r="AC29" i="2"/>
  <c r="AB29" i="2"/>
  <c r="T29" i="2"/>
  <c r="R29" i="2"/>
  <c r="P29" i="2"/>
  <c r="L29" i="2"/>
  <c r="H29" i="2"/>
  <c r="CN28" i="2"/>
  <c r="CN39" i="2" s="1"/>
  <c r="CN40" i="2" s="1"/>
  <c r="CI28" i="2"/>
  <c r="CI30" i="2" s="1"/>
  <c r="CH28" i="2"/>
  <c r="CG28" i="2"/>
  <c r="CF28" i="2"/>
  <c r="CE28" i="2"/>
  <c r="BE28" i="2"/>
  <c r="BD28" i="2"/>
  <c r="BC28" i="2"/>
  <c r="BB28" i="2"/>
  <c r="BA28" i="2"/>
  <c r="DM27" i="2"/>
  <c r="DL27" i="2"/>
  <c r="DK27" i="2"/>
  <c r="DI27" i="2"/>
  <c r="CI27" i="2"/>
  <c r="CH27" i="2"/>
  <c r="CG27" i="2"/>
  <c r="CF27" i="2"/>
  <c r="CE27" i="2"/>
  <c r="BE27" i="2"/>
  <c r="BD27" i="2"/>
  <c r="BC27" i="2"/>
  <c r="BB27" i="2"/>
  <c r="BA27" i="2"/>
  <c r="DM26" i="2"/>
  <c r="DL26" i="2"/>
  <c r="DK26" i="2"/>
  <c r="DI26" i="2"/>
  <c r="CI26" i="2"/>
  <c r="CH26" i="2"/>
  <c r="CG26" i="2"/>
  <c r="CF26" i="2"/>
  <c r="CE26" i="2"/>
  <c r="AY26" i="2"/>
  <c r="AW26" i="2"/>
  <c r="AU26" i="2"/>
  <c r="AG26" i="2"/>
  <c r="AH26" i="2" s="1"/>
  <c r="DM25" i="2"/>
  <c r="DL25" i="2"/>
  <c r="DK25" i="2"/>
  <c r="DI25" i="2"/>
  <c r="CH25" i="2"/>
  <c r="CG25" i="2"/>
  <c r="CF25" i="2"/>
  <c r="CE25" i="2"/>
  <c r="AH25" i="2"/>
  <c r="AE25" i="2"/>
  <c r="BB25" i="2" s="1"/>
  <c r="Y25" i="2"/>
  <c r="Y30" i="2" s="1"/>
  <c r="X25" i="2"/>
  <c r="X30" i="2" s="1"/>
  <c r="W25" i="2"/>
  <c r="W30" i="2" s="1"/>
  <c r="DM24" i="2"/>
  <c r="DL24" i="2"/>
  <c r="DK24" i="2"/>
  <c r="DI24" i="2"/>
  <c r="CI24" i="2"/>
  <c r="CH24" i="2"/>
  <c r="CG24" i="2"/>
  <c r="CF24" i="2"/>
  <c r="CE24" i="2"/>
  <c r="BE24" i="2"/>
  <c r="BC24" i="2"/>
  <c r="AE24" i="2"/>
  <c r="BD24" i="2" s="1"/>
  <c r="Y24" i="2"/>
  <c r="X24" i="2"/>
  <c r="Z24" i="2" s="1"/>
  <c r="W24" i="2"/>
  <c r="W29" i="2" s="1"/>
  <c r="DN23" i="2"/>
  <c r="DH23" i="2"/>
  <c r="DG23" i="2"/>
  <c r="DF23" i="2"/>
  <c r="DE23" i="2"/>
  <c r="DD23" i="2"/>
  <c r="DC23" i="2"/>
  <c r="DB23" i="2"/>
  <c r="DA23" i="2"/>
  <c r="CZ23" i="2"/>
  <c r="CY23" i="2"/>
  <c r="CX23" i="2"/>
  <c r="CW23" i="2"/>
  <c r="CT23" i="2"/>
  <c r="CS23" i="2"/>
  <c r="CR23" i="2"/>
  <c r="CQ23" i="2"/>
  <c r="CP23" i="2"/>
  <c r="CO23" i="2"/>
  <c r="CN23" i="2"/>
  <c r="CM23" i="2"/>
  <c r="CL23" i="2"/>
  <c r="CK23" i="2"/>
  <c r="CJ23" i="2"/>
  <c r="BF23" i="2"/>
  <c r="BB23" i="2"/>
  <c r="H23" i="2"/>
  <c r="DN22" i="2"/>
  <c r="DH22" i="2"/>
  <c r="DG22" i="2"/>
  <c r="DF22" i="2"/>
  <c r="DE22" i="2"/>
  <c r="DD22" i="2"/>
  <c r="DC22" i="2"/>
  <c r="DB22" i="2"/>
  <c r="DA22" i="2"/>
  <c r="CZ22" i="2"/>
  <c r="CY22" i="2"/>
  <c r="CX22" i="2"/>
  <c r="CW22" i="2"/>
  <c r="CV22" i="2"/>
  <c r="CU22" i="2"/>
  <c r="CT22" i="2"/>
  <c r="CS22" i="2"/>
  <c r="CR22" i="2"/>
  <c r="CQ22" i="2"/>
  <c r="CP22" i="2"/>
  <c r="CO22" i="2"/>
  <c r="CN22" i="2"/>
  <c r="CM22" i="2"/>
  <c r="CL22" i="2"/>
  <c r="CK22" i="2"/>
  <c r="CJ22" i="2"/>
  <c r="BF22" i="2"/>
  <c r="BB22" i="2"/>
  <c r="H22" i="2"/>
  <c r="DM21" i="2"/>
  <c r="DL21" i="2"/>
  <c r="DK21" i="2"/>
  <c r="DI21" i="2"/>
  <c r="DM20" i="2"/>
  <c r="DL20" i="2"/>
  <c r="DK20" i="2"/>
  <c r="DI20" i="2"/>
  <c r="DL19" i="2"/>
  <c r="DI19" i="2"/>
  <c r="DM18" i="2"/>
  <c r="DL18" i="2"/>
  <c r="DK18" i="2"/>
  <c r="DI18" i="2"/>
  <c r="BB18" i="2"/>
  <c r="DM17" i="2"/>
  <c r="DL17" i="2"/>
  <c r="DK17" i="2"/>
  <c r="DI17" i="2"/>
  <c r="BB17" i="2"/>
  <c r="DH16" i="2"/>
  <c r="DG16" i="2"/>
  <c r="DF16" i="2"/>
  <c r="DE16" i="2"/>
  <c r="DD16" i="2"/>
  <c r="DC16" i="2"/>
  <c r="DB16" i="2"/>
  <c r="DA16" i="2"/>
  <c r="CZ16" i="2"/>
  <c r="CY16" i="2"/>
  <c r="CX16" i="2"/>
  <c r="CW16" i="2"/>
  <c r="CV16" i="2"/>
  <c r="CU16" i="2"/>
  <c r="CS16" i="2"/>
  <c r="CR16" i="2"/>
  <c r="CQ16" i="2"/>
  <c r="CO16" i="2"/>
  <c r="CN16" i="2"/>
  <c r="CJ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AZ16" i="2"/>
  <c r="AY16" i="2"/>
  <c r="AX16" i="2"/>
  <c r="AW16" i="2"/>
  <c r="AV16" i="2"/>
  <c r="AU16" i="2"/>
  <c r="AT16" i="2"/>
  <c r="AS16" i="2"/>
  <c r="AR16" i="2"/>
  <c r="AQ16" i="2"/>
  <c r="AP16" i="2"/>
  <c r="AO16" i="2"/>
  <c r="AN16" i="2"/>
  <c r="AM16" i="2"/>
  <c r="AL16" i="2"/>
  <c r="AK16" i="2"/>
  <c r="AJ16" i="2"/>
  <c r="AI16" i="2"/>
  <c r="AH16" i="2"/>
  <c r="AG16" i="2"/>
  <c r="AF16" i="2"/>
  <c r="AD16" i="2"/>
  <c r="AB16" i="2"/>
  <c r="T16" i="2"/>
  <c r="S16" i="2"/>
  <c r="R16" i="2"/>
  <c r="P16" i="2"/>
  <c r="L16" i="2"/>
  <c r="H16" i="2"/>
  <c r="DH15" i="2"/>
  <c r="DG15" i="2"/>
  <c r="DF15" i="2"/>
  <c r="DE15" i="2"/>
  <c r="DD15" i="2"/>
  <c r="DC15" i="2"/>
  <c r="DB15" i="2"/>
  <c r="DA15" i="2"/>
  <c r="CZ15" i="2"/>
  <c r="CY15" i="2"/>
  <c r="CX15" i="2"/>
  <c r="CW15" i="2"/>
  <c r="CV15" i="2"/>
  <c r="CU15" i="2"/>
  <c r="CS15" i="2"/>
  <c r="CR15" i="2"/>
  <c r="CQ15" i="2"/>
  <c r="CP15" i="2"/>
  <c r="CO15" i="2"/>
  <c r="CN15" i="2"/>
  <c r="CL15" i="2"/>
  <c r="CJ15" i="2"/>
  <c r="CD15" i="2"/>
  <c r="CC15" i="2"/>
  <c r="CB15" i="2"/>
  <c r="CA15" i="2"/>
  <c r="BZ15" i="2"/>
  <c r="BY15" i="2"/>
  <c r="BX15" i="2"/>
  <c r="BW15" i="2"/>
  <c r="BV15" i="2"/>
  <c r="BU15" i="2"/>
  <c r="BT15" i="2"/>
  <c r="BS15" i="2"/>
  <c r="BR15" i="2"/>
  <c r="BQ15" i="2"/>
  <c r="BP15" i="2"/>
  <c r="BO15" i="2"/>
  <c r="BN15" i="2"/>
  <c r="BM15" i="2"/>
  <c r="BL15" i="2"/>
  <c r="BK15" i="2"/>
  <c r="BJ15" i="2"/>
  <c r="BI15" i="2"/>
  <c r="BH15" i="2"/>
  <c r="BG15" i="2"/>
  <c r="BF15" i="2"/>
  <c r="AZ15" i="2"/>
  <c r="AY15" i="2"/>
  <c r="AX15" i="2"/>
  <c r="AW15" i="2"/>
  <c r="AV15" i="2"/>
  <c r="AU15" i="2"/>
  <c r="AT15" i="2"/>
  <c r="AS15" i="2"/>
  <c r="AR15" i="2"/>
  <c r="AQ15" i="2"/>
  <c r="AP15" i="2"/>
  <c r="AO15" i="2"/>
  <c r="AN15" i="2"/>
  <c r="AM15" i="2"/>
  <c r="AL15" i="2"/>
  <c r="AK15" i="2"/>
  <c r="AJ15" i="2"/>
  <c r="AI15" i="2"/>
  <c r="AH15" i="2"/>
  <c r="AF15" i="2"/>
  <c r="AE15" i="2"/>
  <c r="AD15" i="2"/>
  <c r="AC15" i="2"/>
  <c r="AB15" i="2"/>
  <c r="T15" i="2"/>
  <c r="R15" i="2"/>
  <c r="P15" i="2"/>
  <c r="L15" i="2"/>
  <c r="H15" i="2"/>
  <c r="DM14" i="2"/>
  <c r="DK14" i="2"/>
  <c r="CM14" i="2"/>
  <c r="DJ14" i="2" s="1"/>
  <c r="CI14" i="2"/>
  <c r="CH14" i="2"/>
  <c r="CG14" i="2"/>
  <c r="CF14" i="2"/>
  <c r="CE14" i="2"/>
  <c r="BE14" i="2"/>
  <c r="BC14" i="2"/>
  <c r="AC14" i="2"/>
  <c r="DM13" i="2"/>
  <c r="DK13" i="2"/>
  <c r="CM13" i="2"/>
  <c r="DJ13" i="2" s="1"/>
  <c r="CI13" i="2"/>
  <c r="CH13" i="2"/>
  <c r="CG13" i="2"/>
  <c r="CF13" i="2"/>
  <c r="CE13" i="2"/>
  <c r="BE13" i="2"/>
  <c r="BD13" i="2"/>
  <c r="BC13" i="2"/>
  <c r="BB13" i="2"/>
  <c r="BA13" i="2"/>
  <c r="DM12" i="2"/>
  <c r="DL12" i="2"/>
  <c r="DK12" i="2"/>
  <c r="DI12" i="2"/>
  <c r="CI12" i="2"/>
  <c r="CH12" i="2"/>
  <c r="CG12" i="2"/>
  <c r="CF12" i="2"/>
  <c r="CE12" i="2"/>
  <c r="BE12" i="2"/>
  <c r="BC12" i="2"/>
  <c r="AU12" i="2"/>
  <c r="BA12" i="2" s="1"/>
  <c r="CP11" i="2"/>
  <c r="CP38" i="2" s="1"/>
  <c r="CP40" i="2" s="1"/>
  <c r="CM11" i="2"/>
  <c r="DJ11" i="2" s="1"/>
  <c r="CL11" i="2"/>
  <c r="CL38" i="2" s="1"/>
  <c r="CL40" i="2" s="1"/>
  <c r="CH11" i="2"/>
  <c r="CG11" i="2"/>
  <c r="CF11" i="2"/>
  <c r="CE11" i="2"/>
  <c r="BE11" i="2"/>
  <c r="BC11" i="2"/>
  <c r="AE11" i="2"/>
  <c r="Y11" i="2"/>
  <c r="X11" i="2"/>
  <c r="W11" i="2"/>
  <c r="DM10" i="2"/>
  <c r="DK10" i="2"/>
  <c r="CM10" i="2"/>
  <c r="DJ10" i="2" s="1"/>
  <c r="CI10" i="2"/>
  <c r="CH10" i="2"/>
  <c r="CG10" i="2"/>
  <c r="CF10" i="2"/>
  <c r="CE10" i="2"/>
  <c r="BE10" i="2"/>
  <c r="BC10" i="2"/>
  <c r="AG10" i="2"/>
  <c r="AG15" i="2" s="1"/>
  <c r="Y10" i="2"/>
  <c r="Y15" i="2" s="1"/>
  <c r="X10" i="2"/>
  <c r="X15" i="2" s="1"/>
  <c r="W10" i="2"/>
  <c r="W15" i="2" s="1"/>
  <c r="J17" i="13"/>
  <c r="I17" i="13"/>
  <c r="H17" i="13"/>
  <c r="AF6" i="13"/>
  <c r="AG6" i="13" s="1"/>
  <c r="AD5" i="13"/>
  <c r="AC5" i="13"/>
  <c r="Y5" i="13"/>
  <c r="G5" i="13"/>
  <c r="H5" i="13" s="1"/>
  <c r="AG4" i="13"/>
  <c r="AD4" i="13"/>
  <c r="AC4" i="13"/>
  <c r="AA4" i="13"/>
  <c r="W9" i="13" s="1"/>
  <c r="DM14" i="1"/>
  <c r="EU14" i="1" s="1"/>
  <c r="DK14" i="1"/>
  <c r="BF14" i="1"/>
  <c r="BD14" i="1"/>
  <c r="BC14" i="1"/>
  <c r="AV14" i="1"/>
  <c r="BG14" i="1" s="1"/>
  <c r="AA14" i="1"/>
  <c r="AC14" i="1" s="1"/>
  <c r="Y14" i="1"/>
  <c r="Z14" i="1" s="1"/>
  <c r="AB14" i="1" s="1"/>
  <c r="BG13" i="1"/>
  <c r="BF13" i="1"/>
  <c r="BE13" i="1"/>
  <c r="BD13" i="1"/>
  <c r="BC13" i="1"/>
  <c r="AA13" i="1"/>
  <c r="AC13" i="1" s="1"/>
  <c r="Y13" i="1"/>
  <c r="Z13" i="1" s="1"/>
  <c r="AB13" i="1" s="1"/>
  <c r="EW14" i="1" l="1"/>
  <c r="DP13" i="1"/>
  <c r="CF39" i="2"/>
  <c r="CG38" i="2"/>
  <c r="CH38" i="2"/>
  <c r="CH40" i="2" s="1"/>
  <c r="DJ22" i="2"/>
  <c r="DJ23" i="2"/>
  <c r="DJ37" i="2"/>
  <c r="DJ36" i="2"/>
  <c r="CF38" i="2"/>
  <c r="CF40" i="2" s="1"/>
  <c r="G20" i="2"/>
  <c r="AC22" i="10"/>
  <c r="DJ29" i="2"/>
  <c r="E311" i="16"/>
  <c r="G17" i="2"/>
  <c r="G22" i="2" s="1"/>
  <c r="K159" i="16"/>
  <c r="Z15" i="10"/>
  <c r="V9" i="13"/>
  <c r="CI39" i="2"/>
  <c r="CI40" i="2" s="1"/>
  <c r="R27" i="10"/>
  <c r="I9" i="13"/>
  <c r="CG39" i="2"/>
  <c r="CG40" i="2" s="1"/>
  <c r="BE14" i="1"/>
  <c r="AH38" i="2"/>
  <c r="AH40" i="2" s="1"/>
  <c r="CE38" i="2"/>
  <c r="AC39" i="2"/>
  <c r="AC40" i="2" s="1"/>
  <c r="G27" i="2"/>
  <c r="CE36" i="2"/>
  <c r="S27" i="10"/>
  <c r="CM38" i="2"/>
  <c r="DJ38" i="2"/>
  <c r="O27" i="10"/>
  <c r="DP14" i="1"/>
  <c r="I14" i="1" s="1"/>
  <c r="EX14" i="1" s="1"/>
  <c r="BC39" i="2"/>
  <c r="DI23" i="2"/>
  <c r="AB8" i="10"/>
  <c r="C15" i="10"/>
  <c r="AB15" i="10" s="1"/>
  <c r="Z27" i="10"/>
  <c r="C27" i="10"/>
  <c r="AB27" i="10" s="1"/>
  <c r="CI15" i="2"/>
  <c r="DI13" i="2"/>
  <c r="K27" i="10"/>
  <c r="CH39" i="2"/>
  <c r="AC8" i="10"/>
  <c r="R15" i="10"/>
  <c r="J143" i="16"/>
  <c r="L158" i="16"/>
  <c r="L159" i="16"/>
  <c r="I159" i="16"/>
  <c r="J144" i="16"/>
  <c r="F310" i="16"/>
  <c r="CE39" i="2"/>
  <c r="Y38" i="2"/>
  <c r="Y40" i="2" s="1"/>
  <c r="F311" i="16"/>
  <c r="F308" i="16"/>
  <c r="BE39" i="2"/>
  <c r="DL14" i="2"/>
  <c r="BA11" i="2"/>
  <c r="AE38" i="2"/>
  <c r="AE40" i="2" s="1"/>
  <c r="X16" i="2"/>
  <c r="X38" i="2"/>
  <c r="X40" i="2" s="1"/>
  <c r="W16" i="2"/>
  <c r="W38" i="2"/>
  <c r="W40" i="2" s="1"/>
  <c r="K9" i="13"/>
  <c r="X9" i="13"/>
  <c r="S15" i="10"/>
  <c r="L9" i="13"/>
  <c r="Y9" i="13"/>
  <c r="W15" i="10"/>
  <c r="C9" i="13"/>
  <c r="AB9" i="13" s="1"/>
  <c r="P9" i="13"/>
  <c r="G15" i="10"/>
  <c r="W27" i="10"/>
  <c r="N9" i="13"/>
  <c r="CG30" i="2"/>
  <c r="J15" i="10"/>
  <c r="AB22" i="10"/>
  <c r="Q9" i="13"/>
  <c r="F9" i="13"/>
  <c r="S9" i="13"/>
  <c r="K15" i="10"/>
  <c r="G27" i="10"/>
  <c r="L28" i="10"/>
  <c r="D9" i="13"/>
  <c r="AC9" i="13" s="1"/>
  <c r="H9" i="13"/>
  <c r="T9" i="13"/>
  <c r="CI29" i="2"/>
  <c r="O15" i="10"/>
  <c r="J27" i="10"/>
  <c r="T28" i="10"/>
  <c r="BE32" i="2"/>
  <c r="E2" i="12"/>
  <c r="CG16" i="2"/>
  <c r="E30" i="11"/>
  <c r="DI36" i="2"/>
  <c r="CJ35" i="2"/>
  <c r="CJ39" i="2" s="1"/>
  <c r="CJ40" i="2" s="1"/>
  <c r="CE29" i="2"/>
  <c r="F44" i="11"/>
  <c r="CH16" i="2"/>
  <c r="E27" i="12"/>
  <c r="Z11" i="2"/>
  <c r="E5" i="12"/>
  <c r="E33" i="12"/>
  <c r="E9" i="12"/>
  <c r="E35" i="12"/>
  <c r="E39" i="11"/>
  <c r="E13" i="12"/>
  <c r="E41" i="12"/>
  <c r="E15" i="12"/>
  <c r="BA34" i="2"/>
  <c r="CG29" i="2"/>
  <c r="X37" i="2"/>
  <c r="CF37" i="2"/>
  <c r="F34" i="11"/>
  <c r="E7" i="12"/>
  <c r="E31" i="12"/>
  <c r="X29" i="2"/>
  <c r="BB11" i="2"/>
  <c r="DK36" i="2"/>
  <c r="BA33" i="2"/>
  <c r="CF30" i="2"/>
  <c r="C4" i="11"/>
  <c r="E43" i="12"/>
  <c r="BC32" i="2"/>
  <c r="C7" i="11"/>
  <c r="F26" i="11"/>
  <c r="BE15" i="2"/>
  <c r="DL23" i="2"/>
  <c r="AE30" i="2"/>
  <c r="BD30" i="2" s="1"/>
  <c r="DK37" i="2"/>
  <c r="C15" i="11"/>
  <c r="CG15" i="2"/>
  <c r="CH36" i="2"/>
  <c r="CE37" i="2"/>
  <c r="BA35" i="2"/>
  <c r="C20" i="11"/>
  <c r="E31" i="11"/>
  <c r="C16" i="12"/>
  <c r="Z10" i="2"/>
  <c r="Z15" i="2" s="1"/>
  <c r="CH15" i="2"/>
  <c r="BB12" i="2"/>
  <c r="BA14" i="2"/>
  <c r="CP16" i="2"/>
  <c r="BA25" i="2"/>
  <c r="E27" i="11"/>
  <c r="E35" i="11"/>
  <c r="C6" i="12"/>
  <c r="E11" i="12"/>
  <c r="C17" i="12"/>
  <c r="E37" i="12"/>
  <c r="BB14" i="2"/>
  <c r="DK22" i="2"/>
  <c r="BD25" i="2"/>
  <c r="CM28" i="2"/>
  <c r="DJ28" i="2" s="1"/>
  <c r="AC36" i="2"/>
  <c r="E29" i="11"/>
  <c r="E37" i="11"/>
  <c r="C2" i="12"/>
  <c r="C7" i="12"/>
  <c r="C12" i="12"/>
  <c r="E17" i="12"/>
  <c r="E25" i="12"/>
  <c r="E39" i="12"/>
  <c r="AA10" i="2"/>
  <c r="AC16" i="2"/>
  <c r="BA26" i="2"/>
  <c r="CF29" i="2"/>
  <c r="BB35" i="2"/>
  <c r="AG8" i="10"/>
  <c r="F29" i="11"/>
  <c r="F38" i="11"/>
  <c r="C13" i="12"/>
  <c r="C18" i="12"/>
  <c r="BD14" i="2"/>
  <c r="DI14" i="2"/>
  <c r="CH29" i="2"/>
  <c r="AE29" i="2"/>
  <c r="BD29" i="2" s="1"/>
  <c r="CN30" i="2"/>
  <c r="AA32" i="2"/>
  <c r="C8" i="12"/>
  <c r="C19" i="12"/>
  <c r="DL10" i="2"/>
  <c r="CE30" i="2"/>
  <c r="BC29" i="2"/>
  <c r="DM29" i="2"/>
  <c r="BD35" i="2"/>
  <c r="C12" i="11"/>
  <c r="E25" i="11"/>
  <c r="F30" i="11"/>
  <c r="E41" i="11"/>
  <c r="E3" i="12"/>
  <c r="C9" i="12"/>
  <c r="C14" i="12"/>
  <c r="E19" i="12"/>
  <c r="E29" i="12"/>
  <c r="CE15" i="2"/>
  <c r="BC15" i="2"/>
  <c r="DK23" i="2"/>
  <c r="CH30" i="2"/>
  <c r="CG36" i="2"/>
  <c r="F25" i="11"/>
  <c r="F42" i="11"/>
  <c r="C4" i="12"/>
  <c r="C15" i="12"/>
  <c r="C20" i="12"/>
  <c r="C11" i="12"/>
  <c r="DI22" i="2"/>
  <c r="E26" i="11"/>
  <c r="E33" i="11"/>
  <c r="C5" i="12"/>
  <c r="C10" i="12"/>
  <c r="CF15" i="2"/>
  <c r="CF16" i="2"/>
  <c r="DL29" i="2"/>
  <c r="H159" i="16"/>
  <c r="Y14" i="10"/>
  <c r="Q14" i="10"/>
  <c r="I14" i="10"/>
  <c r="X14" i="10"/>
  <c r="P14" i="10"/>
  <c r="H14" i="10"/>
  <c r="W14" i="10"/>
  <c r="O14" i="10"/>
  <c r="G14" i="10"/>
  <c r="V14" i="10"/>
  <c r="N14" i="10"/>
  <c r="F14" i="10"/>
  <c r="T14" i="10"/>
  <c r="L14" i="10"/>
  <c r="D14" i="10"/>
  <c r="AC14" i="10" s="1"/>
  <c r="S14" i="10"/>
  <c r="K14" i="10"/>
  <c r="C14" i="10"/>
  <c r="Z14" i="10"/>
  <c r="U14" i="10"/>
  <c r="R14" i="10"/>
  <c r="M14" i="10"/>
  <c r="J14" i="10"/>
  <c r="E14" i="10"/>
  <c r="BE16" i="2"/>
  <c r="BC16" i="2"/>
  <c r="C41" i="12"/>
  <c r="C37" i="12"/>
  <c r="C33" i="12"/>
  <c r="C29" i="12"/>
  <c r="C25" i="12"/>
  <c r="C44" i="12"/>
  <c r="C40" i="12"/>
  <c r="C36" i="12"/>
  <c r="C32" i="12"/>
  <c r="C28" i="12"/>
  <c r="C43" i="12"/>
  <c r="C39" i="12"/>
  <c r="C35" i="12"/>
  <c r="C31" i="12"/>
  <c r="C27" i="12"/>
  <c r="C42" i="12"/>
  <c r="C30" i="12"/>
  <c r="C38" i="12"/>
  <c r="C34" i="12"/>
  <c r="BD15" i="2"/>
  <c r="AH30" i="2"/>
  <c r="BC30" i="2" s="1"/>
  <c r="BE25" i="2"/>
  <c r="BC25" i="2"/>
  <c r="AE37" i="2"/>
  <c r="BD37" i="2" s="1"/>
  <c r="BD32" i="2"/>
  <c r="BB32" i="2"/>
  <c r="BA32" i="2"/>
  <c r="I158" i="16"/>
  <c r="DM23" i="2"/>
  <c r="Y29" i="2"/>
  <c r="AA24" i="2"/>
  <c r="CI36" i="2"/>
  <c r="CJ34" i="2"/>
  <c r="CJ36" i="2" s="1"/>
  <c r="CM16" i="2"/>
  <c r="DJ16" i="2" s="1"/>
  <c r="DI11" i="2"/>
  <c r="DI38" i="2" s="1"/>
  <c r="Z29" i="2"/>
  <c r="DK29" i="2"/>
  <c r="BD10" i="2"/>
  <c r="BB10" i="2"/>
  <c r="BA10" i="2"/>
  <c r="DK15" i="2"/>
  <c r="DI29" i="2"/>
  <c r="E310" i="16"/>
  <c r="DL37" i="2"/>
  <c r="BB34" i="2"/>
  <c r="DM11" i="2"/>
  <c r="CL16" i="2"/>
  <c r="DK11" i="2"/>
  <c r="BE29" i="2"/>
  <c r="DM37" i="2"/>
  <c r="AM36" i="2"/>
  <c r="BD34" i="2"/>
  <c r="I13" i="1"/>
  <c r="J9" i="13"/>
  <c r="R9" i="13"/>
  <c r="Z9" i="13"/>
  <c r="BD11" i="2"/>
  <c r="BD12" i="2"/>
  <c r="DL13" i="2"/>
  <c r="CM15" i="2"/>
  <c r="DJ15" i="2" s="1"/>
  <c r="AE16" i="2"/>
  <c r="CI16" i="2"/>
  <c r="CG37" i="2"/>
  <c r="CH37" i="2"/>
  <c r="S28" i="10"/>
  <c r="K28" i="10"/>
  <c r="C28" i="10"/>
  <c r="Z28" i="10"/>
  <c r="R28" i="10"/>
  <c r="J28" i="10"/>
  <c r="Y28" i="10"/>
  <c r="Q28" i="10"/>
  <c r="I28" i="10"/>
  <c r="X28" i="10"/>
  <c r="P28" i="10"/>
  <c r="H28" i="10"/>
  <c r="V28" i="10"/>
  <c r="N28" i="10"/>
  <c r="F28" i="10"/>
  <c r="U28" i="10"/>
  <c r="M28" i="10"/>
  <c r="E28" i="10"/>
  <c r="G28" i="10"/>
  <c r="D45" i="12"/>
  <c r="C26" i="12"/>
  <c r="Y16" i="2"/>
  <c r="BA24" i="2"/>
  <c r="DL36" i="2"/>
  <c r="CI37" i="2"/>
  <c r="BE36" i="2"/>
  <c r="BC36" i="2"/>
  <c r="BC37" i="2"/>
  <c r="BA15" i="2"/>
  <c r="E9" i="13"/>
  <c r="M9" i="13"/>
  <c r="U9" i="13"/>
  <c r="DI10" i="2"/>
  <c r="AA11" i="2"/>
  <c r="BB15" i="2"/>
  <c r="DL22" i="2"/>
  <c r="BB24" i="2"/>
  <c r="Z25" i="2"/>
  <c r="Z30" i="2" s="1"/>
  <c r="Z31" i="2"/>
  <c r="Z36" i="2" s="1"/>
  <c r="DM36" i="2"/>
  <c r="DI37" i="2"/>
  <c r="O28" i="10"/>
  <c r="AA5" i="13"/>
  <c r="G10" i="13" s="1"/>
  <c r="CE16" i="2"/>
  <c r="DM22" i="2"/>
  <c r="AA25" i="2"/>
  <c r="AA31" i="2"/>
  <c r="CF36" i="2"/>
  <c r="G9" i="13"/>
  <c r="O9" i="13"/>
  <c r="E309" i="16"/>
  <c r="K8" i="10"/>
  <c r="AA5" i="10"/>
  <c r="W13" i="10" s="1"/>
  <c r="W28" i="10"/>
  <c r="BE37" i="2"/>
  <c r="H15" i="10"/>
  <c r="P15" i="10"/>
  <c r="X15" i="10"/>
  <c r="AA22" i="10"/>
  <c r="AD20" i="10" s="1"/>
  <c r="H27" i="10"/>
  <c r="P27" i="10"/>
  <c r="X27" i="10"/>
  <c r="C5" i="11"/>
  <c r="C13" i="11"/>
  <c r="C21" i="11"/>
  <c r="F33" i="11"/>
  <c r="F37" i="11"/>
  <c r="F41" i="11"/>
  <c r="C3" i="12"/>
  <c r="E6" i="12"/>
  <c r="E10" i="12"/>
  <c r="E14" i="12"/>
  <c r="E18" i="12"/>
  <c r="E26" i="12"/>
  <c r="E30" i="12"/>
  <c r="E34" i="12"/>
  <c r="E38" i="12"/>
  <c r="E42" i="12"/>
  <c r="I15" i="10"/>
  <c r="Q15" i="10"/>
  <c r="Y15" i="10"/>
  <c r="I27" i="10"/>
  <c r="Q27" i="10"/>
  <c r="Y27" i="10"/>
  <c r="C6" i="11"/>
  <c r="C14" i="11"/>
  <c r="E34" i="11"/>
  <c r="E38" i="11"/>
  <c r="E42" i="11"/>
  <c r="C8" i="11"/>
  <c r="C16" i="11"/>
  <c r="E43" i="11"/>
  <c r="D15" i="10"/>
  <c r="AC15" i="10" s="1"/>
  <c r="L15" i="10"/>
  <c r="T15" i="10"/>
  <c r="D27" i="10"/>
  <c r="AC27" i="10" s="1"/>
  <c r="L27" i="10"/>
  <c r="T27" i="10"/>
  <c r="C9" i="11"/>
  <c r="C17" i="11"/>
  <c r="F27" i="11"/>
  <c r="F31" i="11"/>
  <c r="F35" i="11"/>
  <c r="F39" i="11"/>
  <c r="F43" i="11"/>
  <c r="E4" i="12"/>
  <c r="E8" i="12"/>
  <c r="E12" i="12"/>
  <c r="E16" i="12"/>
  <c r="E20" i="12"/>
  <c r="E28" i="12"/>
  <c r="E32" i="12"/>
  <c r="E36" i="12"/>
  <c r="E40" i="12"/>
  <c r="E15" i="10"/>
  <c r="M15" i="10"/>
  <c r="U15" i="10"/>
  <c r="E27" i="10"/>
  <c r="M27" i="10"/>
  <c r="U27" i="10"/>
  <c r="C2" i="11"/>
  <c r="C10" i="11"/>
  <c r="C18" i="11"/>
  <c r="E28" i="11"/>
  <c r="E32" i="11"/>
  <c r="E36" i="11"/>
  <c r="E40" i="11"/>
  <c r="F15" i="10"/>
  <c r="N15" i="10"/>
  <c r="F27" i="10"/>
  <c r="N27" i="10"/>
  <c r="C3" i="11"/>
  <c r="C11" i="11"/>
  <c r="F28" i="11"/>
  <c r="F32" i="11"/>
  <c r="F36" i="11"/>
  <c r="BE26" i="2"/>
  <c r="BC26" i="2"/>
  <c r="AH33" i="2"/>
  <c r="BB26" i="2"/>
  <c r="BB33" i="2"/>
  <c r="BD26" i="2"/>
  <c r="G23" i="2" l="1"/>
  <c r="BB29" i="2"/>
  <c r="CM39" i="2"/>
  <c r="CM40" i="2" s="1"/>
  <c r="H158" i="16"/>
  <c r="J158" i="16" s="1"/>
  <c r="M159" i="16"/>
  <c r="BA29" i="2"/>
  <c r="BE38" i="2"/>
  <c r="BE40" i="2" s="1"/>
  <c r="BD39" i="2"/>
  <c r="K158" i="16"/>
  <c r="M158" i="16" s="1"/>
  <c r="BD38" i="2"/>
  <c r="CE40" i="2"/>
  <c r="K27" i="13"/>
  <c r="J22" i="13" s="1"/>
  <c r="L22" i="13" s="1"/>
  <c r="BA39" i="2"/>
  <c r="DI15" i="2"/>
  <c r="K10" i="14" s="1"/>
  <c r="M10" i="14" s="1"/>
  <c r="N10" i="14" s="1"/>
  <c r="G13" i="2"/>
  <c r="AD21" i="10"/>
  <c r="L27" i="13"/>
  <c r="AA15" i="2"/>
  <c r="K15" i="13"/>
  <c r="K17" i="13" s="1"/>
  <c r="AA27" i="10"/>
  <c r="BD16" i="2"/>
  <c r="BC38" i="2"/>
  <c r="BC40" i="2" s="1"/>
  <c r="J159" i="16"/>
  <c r="BA30" i="2"/>
  <c r="BB30" i="2"/>
  <c r="BB39" i="2"/>
  <c r="BA37" i="2"/>
  <c r="BB38" i="2"/>
  <c r="AA37" i="2"/>
  <c r="BA38" i="2"/>
  <c r="DM38" i="2"/>
  <c r="DL38" i="2"/>
  <c r="DK38" i="2"/>
  <c r="AA38" i="2"/>
  <c r="AA40" i="2" s="1"/>
  <c r="Z16" i="2"/>
  <c r="Z38" i="2"/>
  <c r="Z40" i="2" s="1"/>
  <c r="CJ37" i="2"/>
  <c r="K13" i="10"/>
  <c r="AA15" i="10"/>
  <c r="BB37" i="2"/>
  <c r="AA9" i="13"/>
  <c r="BB36" i="2"/>
  <c r="C22" i="12"/>
  <c r="DN24" i="2"/>
  <c r="AH8" i="10"/>
  <c r="AH6" i="10"/>
  <c r="DJ39" i="2"/>
  <c r="DJ40" i="2" s="1"/>
  <c r="DI28" i="2"/>
  <c r="DI39" i="2" s="1"/>
  <c r="DI40" i="2" s="1"/>
  <c r="CM30" i="2"/>
  <c r="DJ30" i="2" s="1"/>
  <c r="AH5" i="10"/>
  <c r="F45" i="11"/>
  <c r="AH4" i="10"/>
  <c r="E22" i="12"/>
  <c r="AH7" i="10"/>
  <c r="BE30" i="2"/>
  <c r="C22" i="11"/>
  <c r="AA28" i="10"/>
  <c r="AB28" i="10"/>
  <c r="DK16" i="2"/>
  <c r="AA29" i="2"/>
  <c r="G34" i="2"/>
  <c r="T10" i="13"/>
  <c r="L10" i="13"/>
  <c r="D10" i="13"/>
  <c r="AC10" i="13" s="1"/>
  <c r="S10" i="13"/>
  <c r="Q10" i="13"/>
  <c r="P10" i="13"/>
  <c r="K10" i="13"/>
  <c r="C10" i="13"/>
  <c r="I10" i="13"/>
  <c r="Z10" i="13"/>
  <c r="R10" i="13"/>
  <c r="J10" i="13"/>
  <c r="Y10" i="13"/>
  <c r="X10" i="13"/>
  <c r="W10" i="13"/>
  <c r="O10" i="13"/>
  <c r="V10" i="13"/>
  <c r="U10" i="13"/>
  <c r="F10" i="13"/>
  <c r="N10" i="13"/>
  <c r="M10" i="13"/>
  <c r="E10" i="13"/>
  <c r="T13" i="10"/>
  <c r="L13" i="10"/>
  <c r="D13" i="10"/>
  <c r="AC13" i="10" s="1"/>
  <c r="S13" i="10"/>
  <c r="C13" i="10"/>
  <c r="Z13" i="10"/>
  <c r="R13" i="10"/>
  <c r="J13" i="10"/>
  <c r="Y13" i="10"/>
  <c r="Q13" i="10"/>
  <c r="I13" i="10"/>
  <c r="G13" i="10"/>
  <c r="V13" i="10"/>
  <c r="N13" i="10"/>
  <c r="F13" i="10"/>
  <c r="AA8" i="10"/>
  <c r="AD5" i="10" s="1"/>
  <c r="X13" i="10"/>
  <c r="U13" i="10"/>
  <c r="P13" i="10"/>
  <c r="M13" i="10"/>
  <c r="E13" i="10"/>
  <c r="H13" i="10"/>
  <c r="BA36" i="2"/>
  <c r="AA36" i="2"/>
  <c r="G31" i="2"/>
  <c r="BD36" i="2"/>
  <c r="DI16" i="2"/>
  <c r="O13" i="10"/>
  <c r="E45" i="11"/>
  <c r="BB16" i="2"/>
  <c r="E308" i="16"/>
  <c r="C45" i="12"/>
  <c r="BA16" i="2"/>
  <c r="H10" i="13"/>
  <c r="G33" i="10"/>
  <c r="I33" i="10" s="1"/>
  <c r="E45" i="12"/>
  <c r="AA30" i="2"/>
  <c r="AA16" i="2"/>
  <c r="AB14" i="10"/>
  <c r="AA14" i="10"/>
  <c r="BE33" i="2"/>
  <c r="BC33" i="2"/>
  <c r="BD40" i="2" l="1"/>
  <c r="DN10" i="2"/>
  <c r="G10" i="2" s="1"/>
  <c r="BA40" i="2"/>
  <c r="BB40" i="2"/>
  <c r="DN29" i="2"/>
  <c r="G24" i="2"/>
  <c r="G22" i="13"/>
  <c r="H22" i="13" s="1"/>
  <c r="L17" i="13"/>
  <c r="G30" i="2"/>
  <c r="DL39" i="2"/>
  <c r="DI30" i="2"/>
  <c r="G36" i="2"/>
  <c r="DL30" i="2"/>
  <c r="L388" i="16"/>
  <c r="K388" i="16" s="1"/>
  <c r="C53" i="16"/>
  <c r="D53" i="16" s="1"/>
  <c r="AD7" i="10"/>
  <c r="AD6" i="10"/>
  <c r="AB10" i="13"/>
  <c r="AA10" i="13"/>
  <c r="E53" i="16"/>
  <c r="DN15" i="2"/>
  <c r="AB13" i="10"/>
  <c r="AA13" i="10"/>
  <c r="G16" i="2"/>
  <c r="DL40" i="2" l="1"/>
  <c r="G29" i="2"/>
  <c r="G15" i="2"/>
  <c r="DK28" i="2"/>
  <c r="CT39" i="2"/>
  <c r="CT40" i="2" s="1"/>
  <c r="CT30" i="2"/>
  <c r="DM28" i="2"/>
  <c r="DM39" i="2" l="1"/>
  <c r="DK39" i="2"/>
  <c r="DK40" i="2" s="1"/>
  <c r="DM30" i="2"/>
  <c r="DK30" i="2"/>
  <c r="DM40" i="2" l="1"/>
  <c r="DK19" i="2"/>
  <c r="DM19" i="2"/>
  <c r="F53" i="16" l="1"/>
  <c r="G53" i="16" s="1"/>
  <c r="H53" i="16" s="1"/>
  <c r="F30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3C7648EB-6B15-412D-9C0F-5B2681A36A3B}">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C42359E-9A4A-4510-8F28-C308732EFAB3}">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A0163A0A-CDE6-4647-9774-77F5FBE5F77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C1377456-D790-42B0-9155-241D10D9B663}">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6601698B-A078-478E-ACCC-6A77D88C5D51}">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88071473-9851-471E-96ED-D9218DB18FFA}">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4849C9A5-AD71-4774-9C01-C47566F30CFC}">
      <text>
        <r>
          <rPr>
            <b/>
            <sz val="9"/>
            <color indexed="81"/>
            <rFont val="Tahoma"/>
            <family val="2"/>
          </rPr>
          <t>YULIED.PENARANDA:</t>
        </r>
        <r>
          <rPr>
            <sz val="9"/>
            <color indexed="81"/>
            <rFont val="Tahoma"/>
            <family val="2"/>
          </rPr>
          <t xml:space="preserve">
Año 1</t>
        </r>
      </text>
    </comment>
    <comment ref="BH11" authorId="0" shapeId="0" xr:uid="{562C105D-5CBD-49E4-927E-2C4D79E3DC61}">
      <text>
        <r>
          <rPr>
            <b/>
            <sz val="9"/>
            <color indexed="81"/>
            <rFont val="Tahoma"/>
            <family val="2"/>
          </rPr>
          <t>YULIED.PENARANDA:</t>
        </r>
        <r>
          <rPr>
            <sz val="9"/>
            <color indexed="81"/>
            <rFont val="Tahoma"/>
            <family val="2"/>
          </rPr>
          <t xml:space="preserve">
Año 3</t>
        </r>
      </text>
    </comment>
    <comment ref="CL11" authorId="0" shapeId="0" xr:uid="{5CE145F2-1004-4E38-B10D-166E41F1EF5C}">
      <text>
        <r>
          <rPr>
            <b/>
            <sz val="9"/>
            <color indexed="81"/>
            <rFont val="Tahoma"/>
            <family val="2"/>
          </rPr>
          <t>YULIED.PENARANDA:</t>
        </r>
        <r>
          <rPr>
            <sz val="9"/>
            <color indexed="81"/>
            <rFont val="Tahoma"/>
            <family val="2"/>
          </rPr>
          <t xml:space="preserve">
Año 4</t>
        </r>
      </text>
    </comment>
    <comment ref="DP11" authorId="0" shapeId="0" xr:uid="{18A1CA30-9ADD-4460-ADA8-E84B1B7B59E4}">
      <text>
        <r>
          <rPr>
            <b/>
            <sz val="9"/>
            <color indexed="81"/>
            <rFont val="Tahoma"/>
            <family val="2"/>
          </rPr>
          <t>YULIED.PENARANDA:</t>
        </r>
        <r>
          <rPr>
            <sz val="9"/>
            <color indexed="81"/>
            <rFont val="Tahoma"/>
            <family val="2"/>
          </rPr>
          <t xml:space="preserve">
Año 5</t>
        </r>
      </text>
    </comment>
    <comment ref="A12" authorId="0" shapeId="0" xr:uid="{84DED8EA-1833-4C7C-897A-02948C3FD757}">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17F88EEB-6E8D-439A-854D-F2D6AB9741A9}">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FD0371-9050-492D-B379-E98A7BCFCBB7}">
      <text>
        <r>
          <rPr>
            <b/>
            <sz val="9"/>
            <color indexed="81"/>
            <rFont val="Tahoma"/>
            <family val="2"/>
          </rPr>
          <t>YULIED.PENARANDA:</t>
        </r>
        <r>
          <rPr>
            <sz val="9"/>
            <color indexed="81"/>
            <rFont val="Tahoma"/>
            <family val="2"/>
          </rPr>
          <t xml:space="preserve">
Número de Meta Plan de Desarrollo.</t>
        </r>
      </text>
    </comment>
    <comment ref="D12" authorId="0" shapeId="0" xr:uid="{7A188AE4-DEFB-4E11-95C8-AAABE5A3D73D}">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E9FC06D1-D71C-4B28-831A-3405A575D24F}">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344CFBB4-8565-497C-9256-8D8C2A349B5E}">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17C2AB4-560B-4AE8-B84D-FDF165600EE7}">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FD91E90C-5B69-4C21-9974-D404B14E7F8C}">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22C52A32-F5EC-47E5-B85D-4BD45087C32A}">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BC7ECE91-A515-4757-BDB9-203514E627B6}">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W7" authorId="0" shapeId="0" xr:uid="{0BE4C65D-D439-4161-AE4B-24E83B2EA296}">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735183D8-F34E-4904-86A1-0C5EEA17ECC3}">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9C8001F1-B845-437A-B7CC-D3CAA4C2C0D6}">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CA858C3C-B8C9-49BC-8CBF-6443EDE321B2}">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F5781295-038D-4AB4-88D6-00E3AF3CE11C}">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F8" authorId="0" shapeId="0" xr:uid="{F67137EE-09B3-4A6D-9DED-B44824841F67}">
      <text>
        <r>
          <rPr>
            <b/>
            <sz val="9"/>
            <color indexed="81"/>
            <rFont val="Tahoma"/>
            <family val="2"/>
          </rPr>
          <t>YULIED.PENARANDA:</t>
        </r>
        <r>
          <rPr>
            <sz val="9"/>
            <color indexed="81"/>
            <rFont val="Tahoma"/>
            <family val="2"/>
          </rPr>
          <t xml:space="preserve">
Año 3</t>
        </r>
      </text>
    </comment>
    <comment ref="H9" authorId="0" shapeId="0" xr:uid="{52FF9A07-A62D-4EE8-888A-5D48C2BFB5F1}">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2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200-00001A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200-00001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200-00001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200-00001D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1E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1F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20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21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22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26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28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29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2A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200-00002B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2C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2D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2E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200-00002F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200-000030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3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200-00003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3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34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35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200-000036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200-000037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5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5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5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5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5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5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5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5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5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500-00000D000000}">
      <text>
        <r>
          <rPr>
            <b/>
            <sz val="9"/>
            <color indexed="81"/>
            <rFont val="Tahoma"/>
            <family val="2"/>
          </rPr>
          <t>YULIED.PENARANDA:</t>
        </r>
        <r>
          <rPr>
            <sz val="9"/>
            <color indexed="81"/>
            <rFont val="Tahoma"/>
            <family val="2"/>
          </rPr>
          <t xml:space="preserve">
Máximo dos decimales</t>
        </r>
      </text>
    </comment>
    <comment ref="H8" authorId="0" shapeId="0" xr:uid="{00000000-0006-0000-0500-00000E000000}">
      <text>
        <r>
          <rPr>
            <b/>
            <sz val="9"/>
            <color indexed="81"/>
            <rFont val="Tahoma"/>
            <family val="2"/>
          </rPr>
          <t>YULIED.PENARANDA:</t>
        </r>
        <r>
          <rPr>
            <sz val="9"/>
            <color indexed="81"/>
            <rFont val="Tahoma"/>
            <family val="2"/>
          </rPr>
          <t xml:space="preserve">
Máximo dos decimales</t>
        </r>
      </text>
    </comment>
    <comment ref="I8" authorId="0" shapeId="0" xr:uid="{00000000-0006-0000-0500-00000F000000}">
      <text>
        <r>
          <rPr>
            <b/>
            <sz val="9"/>
            <color indexed="81"/>
            <rFont val="Tahoma"/>
            <family val="2"/>
          </rPr>
          <t>YULIED.PENARANDA:</t>
        </r>
        <r>
          <rPr>
            <sz val="9"/>
            <color indexed="81"/>
            <rFont val="Tahoma"/>
            <family val="2"/>
          </rPr>
          <t xml:space="preserve">
Máximo dos decimales</t>
        </r>
      </text>
    </comment>
    <comment ref="J8" authorId="0" shapeId="0" xr:uid="{00000000-0006-0000-0500-000010000000}">
      <text>
        <r>
          <rPr>
            <b/>
            <sz val="9"/>
            <color indexed="81"/>
            <rFont val="Tahoma"/>
            <family val="2"/>
          </rPr>
          <t>YULIED.PENARANDA:</t>
        </r>
        <r>
          <rPr>
            <sz val="9"/>
            <color indexed="81"/>
            <rFont val="Tahoma"/>
            <family val="2"/>
          </rPr>
          <t xml:space="preserve">
Máximo dos decimales</t>
        </r>
      </text>
    </comment>
    <comment ref="K8" authorId="0" shapeId="0" xr:uid="{00000000-0006-0000-0500-000011000000}">
      <text>
        <r>
          <rPr>
            <b/>
            <sz val="9"/>
            <color indexed="81"/>
            <rFont val="Tahoma"/>
            <family val="2"/>
          </rPr>
          <t>YULIED.PENARANDA:</t>
        </r>
        <r>
          <rPr>
            <sz val="9"/>
            <color indexed="81"/>
            <rFont val="Tahoma"/>
            <family val="2"/>
          </rPr>
          <t xml:space="preserve">
Máximo dos decimales</t>
        </r>
      </text>
    </comment>
    <comment ref="L8" authorId="0" shapeId="0" xr:uid="{00000000-0006-0000-0500-000012000000}">
      <text>
        <r>
          <rPr>
            <b/>
            <sz val="9"/>
            <color indexed="81"/>
            <rFont val="Tahoma"/>
            <family val="2"/>
          </rPr>
          <t>YULIED.PENARANDA:</t>
        </r>
        <r>
          <rPr>
            <sz val="9"/>
            <color indexed="81"/>
            <rFont val="Tahoma"/>
            <family val="2"/>
          </rPr>
          <t xml:space="preserve">
Máximo dos decimales</t>
        </r>
      </text>
    </comment>
    <comment ref="M8" authorId="0" shapeId="0" xr:uid="{00000000-0006-0000-0500-000013000000}">
      <text>
        <r>
          <rPr>
            <b/>
            <sz val="9"/>
            <color indexed="81"/>
            <rFont val="Tahoma"/>
            <family val="2"/>
          </rPr>
          <t>YULIED.PENARANDA:</t>
        </r>
        <r>
          <rPr>
            <sz val="9"/>
            <color indexed="81"/>
            <rFont val="Tahoma"/>
            <family val="2"/>
          </rPr>
          <t xml:space="preserve">
Máximo dos decimales</t>
        </r>
      </text>
    </comment>
    <comment ref="N8" authorId="0" shapeId="0" xr:uid="{00000000-0006-0000-0500-000014000000}">
      <text>
        <r>
          <rPr>
            <b/>
            <sz val="9"/>
            <color indexed="81"/>
            <rFont val="Tahoma"/>
            <family val="2"/>
          </rPr>
          <t>YULIED.PENARANDA:</t>
        </r>
        <r>
          <rPr>
            <sz val="9"/>
            <color indexed="81"/>
            <rFont val="Tahoma"/>
            <family val="2"/>
          </rPr>
          <t xml:space="preserve">
Máximo dos decimales</t>
        </r>
      </text>
    </comment>
    <comment ref="O8" authorId="0" shapeId="0" xr:uid="{00000000-0006-0000-0500-000015000000}">
      <text>
        <r>
          <rPr>
            <b/>
            <sz val="9"/>
            <color indexed="81"/>
            <rFont val="Tahoma"/>
            <family val="2"/>
          </rPr>
          <t>YULIED.PENARANDA:</t>
        </r>
        <r>
          <rPr>
            <sz val="9"/>
            <color indexed="81"/>
            <rFont val="Tahoma"/>
            <family val="2"/>
          </rPr>
          <t xml:space="preserve">
Máximo dos decimales</t>
        </r>
      </text>
    </comment>
    <comment ref="P8" authorId="0" shapeId="0" xr:uid="{00000000-0006-0000-0500-000016000000}">
      <text>
        <r>
          <rPr>
            <b/>
            <sz val="9"/>
            <color indexed="81"/>
            <rFont val="Tahoma"/>
            <family val="2"/>
          </rPr>
          <t>YULIED.PENARANDA:</t>
        </r>
        <r>
          <rPr>
            <sz val="9"/>
            <color indexed="81"/>
            <rFont val="Tahoma"/>
            <family val="2"/>
          </rPr>
          <t xml:space="preserve">
Máximo dos decimales</t>
        </r>
      </text>
    </comment>
    <comment ref="Q8" authorId="0" shapeId="0" xr:uid="{00000000-0006-0000-0500-000017000000}">
      <text>
        <r>
          <rPr>
            <b/>
            <sz val="9"/>
            <color indexed="81"/>
            <rFont val="Tahoma"/>
            <family val="2"/>
          </rPr>
          <t>YULIED.PENARANDA:</t>
        </r>
        <r>
          <rPr>
            <sz val="9"/>
            <color indexed="81"/>
            <rFont val="Tahoma"/>
            <family val="2"/>
          </rPr>
          <t xml:space="preserve">
Máximo dos decimales</t>
        </r>
      </text>
    </comment>
    <comment ref="R8" authorId="0" shapeId="0" xr:uid="{00000000-0006-0000-0500-000018000000}">
      <text>
        <r>
          <rPr>
            <b/>
            <sz val="9"/>
            <color indexed="81"/>
            <rFont val="Tahoma"/>
            <family val="2"/>
          </rPr>
          <t>YULIED.PENARANDA:</t>
        </r>
        <r>
          <rPr>
            <sz val="9"/>
            <color indexed="81"/>
            <rFont val="Tahoma"/>
            <family val="2"/>
          </rPr>
          <t xml:space="preserve">
Máximo dos decimales</t>
        </r>
      </text>
    </comment>
    <comment ref="S8" authorId="0" shapeId="0" xr:uid="{00000000-0006-0000-05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5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5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5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5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5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5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5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5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5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5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5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5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5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5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5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5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5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5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5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5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5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5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5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5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5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5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5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5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5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5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5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5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5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5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5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5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5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5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5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5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5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500-000043000000}">
      <text>
        <r>
          <rPr>
            <b/>
            <sz val="9"/>
            <color indexed="81"/>
            <rFont val="Tahoma"/>
            <family val="2"/>
          </rPr>
          <t>YULIED.PENARANDA:</t>
        </r>
        <r>
          <rPr>
            <sz val="9"/>
            <color indexed="81"/>
            <rFont val="Tahoma"/>
            <family val="2"/>
          </rPr>
          <t xml:space="preserve">
Verificar las sumas, que no sea inferior ni superior al 100%</t>
        </r>
      </text>
    </comment>
    <comment ref="T29" authorId="0" shapeId="0" xr:uid="{00000000-0006-0000-0500-000044000000}">
      <text>
        <r>
          <rPr>
            <b/>
            <sz val="9"/>
            <color indexed="81"/>
            <rFont val="Tahoma"/>
            <family val="2"/>
          </rPr>
          <t>YULIED.PENARANDA:</t>
        </r>
        <r>
          <rPr>
            <sz val="9"/>
            <color indexed="81"/>
            <rFont val="Tahoma"/>
            <family val="2"/>
          </rPr>
          <t xml:space="preserve">
Nos debe dar 100%</t>
        </r>
      </text>
    </comment>
    <comment ref="U29" authorId="0" shapeId="0" xr:uid="{00000000-0006-0000-0500-000045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7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7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7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700-000004000000}">
      <text>
        <r>
          <rPr>
            <b/>
            <sz val="9"/>
            <color indexed="81"/>
            <rFont val="Tahoma"/>
            <family val="2"/>
          </rPr>
          <t>YULIED.PENARANDA:</t>
        </r>
        <r>
          <rPr>
            <sz val="9"/>
            <color indexed="81"/>
            <rFont val="Tahoma"/>
            <family val="2"/>
          </rPr>
          <t xml:space="preserve">
Vigencia a reportar</t>
        </r>
      </text>
    </comment>
    <comment ref="C8" authorId="0" shapeId="0" xr:uid="{00000000-0006-0000-07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7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7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700-000008000000}">
      <text>
        <r>
          <rPr>
            <b/>
            <sz val="9"/>
            <color indexed="81"/>
            <rFont val="Tahoma"/>
            <family val="2"/>
          </rPr>
          <t>YULIED.PENARANDA:</t>
        </r>
        <r>
          <rPr>
            <sz val="9"/>
            <color indexed="81"/>
            <rFont val="Tahoma"/>
            <family val="2"/>
          </rPr>
          <t xml:space="preserve">
Corresponde al pago </t>
        </r>
      </text>
    </comment>
    <comment ref="G8" authorId="0" shapeId="0" xr:uid="{00000000-0006-0000-07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7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700-00000B000000}">
      <text>
        <r>
          <rPr>
            <b/>
            <sz val="9"/>
            <color indexed="81"/>
            <rFont val="Tahoma"/>
            <family val="2"/>
          </rPr>
          <t>YULIED.PENARANDA:</t>
        </r>
        <r>
          <rPr>
            <sz val="9"/>
            <color indexed="81"/>
            <rFont val="Tahoma"/>
            <family val="2"/>
          </rPr>
          <t xml:space="preserve">
Vigencia a reportar</t>
        </r>
      </text>
    </comment>
    <comment ref="C17" authorId="0" shapeId="0" xr:uid="{00000000-0006-0000-07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7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7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700-00000F000000}">
      <text>
        <r>
          <rPr>
            <b/>
            <sz val="9"/>
            <color indexed="81"/>
            <rFont val="Tahoma"/>
            <family val="2"/>
          </rPr>
          <t>YULIED.PENARANDA:</t>
        </r>
        <r>
          <rPr>
            <sz val="9"/>
            <color indexed="81"/>
            <rFont val="Tahoma"/>
            <family val="2"/>
          </rPr>
          <t xml:space="preserve">
Corresponde al pago </t>
        </r>
      </text>
    </comment>
    <comment ref="G17" authorId="0" shapeId="0" xr:uid="{00000000-0006-0000-07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7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700-000012000000}">
      <text>
        <r>
          <rPr>
            <b/>
            <sz val="9"/>
            <color indexed="81"/>
            <rFont val="Tahoma"/>
            <family val="2"/>
          </rPr>
          <t>YULIED.PENARANDA:</t>
        </r>
        <r>
          <rPr>
            <sz val="9"/>
            <color indexed="81"/>
            <rFont val="Tahoma"/>
            <family val="2"/>
          </rPr>
          <t xml:space="preserve">
Vigencia a reportar</t>
        </r>
      </text>
    </comment>
    <comment ref="C32" authorId="0" shapeId="0" xr:uid="{00000000-0006-0000-07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7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7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700-000016000000}">
      <text>
        <r>
          <rPr>
            <b/>
            <sz val="9"/>
            <color indexed="81"/>
            <rFont val="Tahoma"/>
            <family val="2"/>
          </rPr>
          <t>YULIED.PENARANDA:</t>
        </r>
        <r>
          <rPr>
            <sz val="9"/>
            <color indexed="81"/>
            <rFont val="Tahoma"/>
            <family val="2"/>
          </rPr>
          <t xml:space="preserve">
Corresponde al pago </t>
        </r>
      </text>
    </comment>
    <comment ref="G32" authorId="0" shapeId="0" xr:uid="{00000000-0006-0000-07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7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700-000019000000}">
      <text>
        <r>
          <rPr>
            <b/>
            <sz val="9"/>
            <color indexed="81"/>
            <rFont val="Tahoma"/>
            <family val="2"/>
          </rPr>
          <t>YULIED.PENARANDA:</t>
        </r>
        <r>
          <rPr>
            <sz val="9"/>
            <color indexed="81"/>
            <rFont val="Tahoma"/>
            <family val="2"/>
          </rPr>
          <t xml:space="preserve">
Vigencia a reportar</t>
        </r>
      </text>
    </comment>
    <comment ref="C47" authorId="0" shapeId="0" xr:uid="{00000000-0006-0000-07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7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7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700-00001D000000}">
      <text>
        <r>
          <rPr>
            <b/>
            <sz val="9"/>
            <color indexed="81"/>
            <rFont val="Tahoma"/>
            <family val="2"/>
          </rPr>
          <t>YULIED.PENARANDA:</t>
        </r>
        <r>
          <rPr>
            <sz val="9"/>
            <color indexed="81"/>
            <rFont val="Tahoma"/>
            <family val="2"/>
          </rPr>
          <t xml:space="preserve">
Corresponde al pago </t>
        </r>
      </text>
    </comment>
    <comment ref="G47" authorId="0" shapeId="0" xr:uid="{00000000-0006-0000-07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7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700-000020000000}">
      <text>
        <r>
          <rPr>
            <b/>
            <sz val="9"/>
            <color indexed="81"/>
            <rFont val="Tahoma"/>
            <family val="2"/>
          </rPr>
          <t>YULIED.PENARANDA:</t>
        </r>
        <r>
          <rPr>
            <sz val="9"/>
            <color indexed="81"/>
            <rFont val="Tahoma"/>
            <family val="2"/>
          </rPr>
          <t xml:space="preserve">
Vigencia a reportar</t>
        </r>
      </text>
    </comment>
    <comment ref="C62" authorId="0" shapeId="0" xr:uid="{00000000-0006-0000-07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7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7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700-000024000000}">
      <text>
        <r>
          <rPr>
            <b/>
            <sz val="9"/>
            <color indexed="81"/>
            <rFont val="Tahoma"/>
            <family val="2"/>
          </rPr>
          <t>YULIED.PENARANDA:</t>
        </r>
        <r>
          <rPr>
            <sz val="9"/>
            <color indexed="81"/>
            <rFont val="Tahoma"/>
            <family val="2"/>
          </rPr>
          <t xml:space="preserve">
Corresponde al pago </t>
        </r>
      </text>
    </comment>
    <comment ref="G62" authorId="0" shapeId="0" xr:uid="{00000000-0006-0000-07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7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700-000027000000}">
      <text>
        <r>
          <rPr>
            <b/>
            <sz val="9"/>
            <color indexed="81"/>
            <rFont val="Tahoma"/>
            <family val="2"/>
          </rPr>
          <t>YULIED.PENARANDA:</t>
        </r>
        <r>
          <rPr>
            <sz val="9"/>
            <color indexed="81"/>
            <rFont val="Tahoma"/>
            <family val="2"/>
          </rPr>
          <t xml:space="preserve">
Vigencia a reportar</t>
        </r>
      </text>
    </comment>
    <comment ref="B77" authorId="0" shapeId="0" xr:uid="{00000000-0006-0000-07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7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7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7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7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7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700-00002E000000}">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00000000-0006-0000-07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00000000-0006-0000-0700-000030000000}">
      <text>
        <r>
          <rPr>
            <b/>
            <sz val="9"/>
            <color indexed="81"/>
            <rFont val="Tahoma"/>
            <family val="2"/>
          </rPr>
          <t>YULIED.PENARANDA:</t>
        </r>
        <r>
          <rPr>
            <sz val="9"/>
            <color indexed="81"/>
            <rFont val="Tahoma"/>
            <family val="2"/>
          </rPr>
          <t xml:space="preserve">
Vigencia a reportar</t>
        </r>
      </text>
    </comment>
    <comment ref="B93" authorId="0" shapeId="0" xr:uid="{00000000-0006-0000-07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00000000-0006-0000-07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00000000-0006-0000-07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00000000-0006-0000-07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00000000-0006-0000-07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00000000-0006-0000-07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00000000-0006-0000-0700-000037000000}">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00000000-0006-0000-07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00000000-0006-0000-0700-000039000000}">
      <text>
        <r>
          <rPr>
            <b/>
            <sz val="9"/>
            <color indexed="81"/>
            <rFont val="Tahoma"/>
            <family val="2"/>
          </rPr>
          <t>YULIED.PENARANDA:</t>
        </r>
        <r>
          <rPr>
            <sz val="9"/>
            <color indexed="81"/>
            <rFont val="Tahoma"/>
            <family val="2"/>
          </rPr>
          <t xml:space="preserve">
Vigencia a reportar</t>
        </r>
      </text>
    </comment>
    <comment ref="B120" authorId="0" shapeId="0" xr:uid="{00000000-0006-0000-07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00000000-0006-0000-07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00000000-0006-0000-07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00000000-0006-0000-07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00000000-0006-0000-07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00000000-0006-0000-07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00000000-0006-0000-0700-000040000000}">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00000000-0006-0000-07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7" authorId="0" shapeId="0" xr:uid="{00000000-0006-0000-0700-000042000000}">
      <text>
        <r>
          <rPr>
            <b/>
            <sz val="9"/>
            <color indexed="81"/>
            <rFont val="Tahoma"/>
            <family val="2"/>
          </rPr>
          <t>YULIED.PENARANDA:</t>
        </r>
        <r>
          <rPr>
            <sz val="9"/>
            <color indexed="81"/>
            <rFont val="Tahoma"/>
            <family val="2"/>
          </rPr>
          <t xml:space="preserve">
Vigencia a reportar</t>
        </r>
      </text>
    </comment>
    <comment ref="B147" authorId="0" shapeId="0" xr:uid="{00000000-0006-0000-07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00000000-0006-0000-07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7" authorId="0" shapeId="0" xr:uid="{00000000-0006-0000-07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7" authorId="0" shapeId="0" xr:uid="{00000000-0006-0000-07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7" authorId="0" shapeId="0" xr:uid="{00000000-0006-0000-07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7" authorId="0" shapeId="0" xr:uid="{00000000-0006-0000-07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7" authorId="0" shapeId="0" xr:uid="{00000000-0006-0000-0700-000049000000}">
      <text>
        <r>
          <rPr>
            <b/>
            <sz val="9"/>
            <color indexed="81"/>
            <rFont val="Tahoma"/>
            <family val="2"/>
          </rPr>
          <t>YULIED.PENARANDA:</t>
        </r>
        <r>
          <rPr>
            <sz val="9"/>
            <color indexed="81"/>
            <rFont val="Tahoma"/>
            <family val="2"/>
          </rPr>
          <t xml:space="preserve">
Descripción concreta del avance, máximo de caracteres 200</t>
        </r>
      </text>
    </comment>
    <comment ref="A173" authorId="0" shapeId="0" xr:uid="{00000000-0006-0000-07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4" authorId="0" shapeId="0" xr:uid="{00000000-0006-0000-0700-00004B000000}">
      <text>
        <r>
          <rPr>
            <b/>
            <sz val="9"/>
            <color indexed="81"/>
            <rFont val="Tahoma"/>
            <family val="2"/>
          </rPr>
          <t>YULIED.PENARANDA:</t>
        </r>
        <r>
          <rPr>
            <sz val="9"/>
            <color indexed="81"/>
            <rFont val="Tahoma"/>
            <family val="2"/>
          </rPr>
          <t xml:space="preserve">
Vigencia a reportar</t>
        </r>
      </text>
    </comment>
    <comment ref="B174" authorId="0" shapeId="0" xr:uid="{00000000-0006-0000-07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4" authorId="0" shapeId="0" xr:uid="{00000000-0006-0000-07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4" authorId="0" shapeId="0" xr:uid="{00000000-0006-0000-07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4" authorId="0" shapeId="0" xr:uid="{00000000-0006-0000-07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4" authorId="0" shapeId="0" xr:uid="{00000000-0006-0000-07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4" authorId="0" shapeId="0" xr:uid="{00000000-0006-0000-07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4" authorId="0" shapeId="0" xr:uid="{00000000-0006-0000-0700-000052000000}">
      <text>
        <r>
          <rPr>
            <b/>
            <sz val="9"/>
            <color indexed="81"/>
            <rFont val="Tahoma"/>
            <family val="2"/>
          </rPr>
          <t>YULIED.PENARANDA:</t>
        </r>
        <r>
          <rPr>
            <sz val="9"/>
            <color indexed="81"/>
            <rFont val="Tahoma"/>
            <family val="2"/>
          </rPr>
          <t xml:space="preserve">
Descripción concreta del avance, máximo de caracteres 200</t>
        </r>
      </text>
    </comment>
    <comment ref="A189" authorId="0" shapeId="0" xr:uid="{00000000-0006-0000-07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0" authorId="0" shapeId="0" xr:uid="{00000000-0006-0000-0700-000054000000}">
      <text>
        <r>
          <rPr>
            <b/>
            <sz val="9"/>
            <color indexed="81"/>
            <rFont val="Tahoma"/>
            <family val="2"/>
          </rPr>
          <t>YULIED.PENARANDA:</t>
        </r>
        <r>
          <rPr>
            <sz val="9"/>
            <color indexed="81"/>
            <rFont val="Tahoma"/>
            <family val="2"/>
          </rPr>
          <t xml:space="preserve">
Vigencia a reportar</t>
        </r>
      </text>
    </comment>
    <comment ref="B190" authorId="0" shapeId="0" xr:uid="{00000000-0006-0000-07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7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0" authorId="0" shapeId="0" xr:uid="{00000000-0006-0000-07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0" authorId="0" shapeId="0" xr:uid="{00000000-0006-0000-0700-000058000000}">
      <text>
        <r>
          <rPr>
            <b/>
            <sz val="9"/>
            <color indexed="81"/>
            <rFont val="Tahoma"/>
            <family val="2"/>
          </rPr>
          <t>YULIED.PENARANDA:</t>
        </r>
        <r>
          <rPr>
            <sz val="9"/>
            <color indexed="81"/>
            <rFont val="Tahoma"/>
            <family val="2"/>
          </rPr>
          <t xml:space="preserve">
Descripción concreta del avance, máximo de caracteres 200</t>
        </r>
      </text>
    </comment>
    <comment ref="A210" authorId="0" shapeId="0" xr:uid="{00000000-0006-0000-07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1" authorId="0" shapeId="0" xr:uid="{00000000-0006-0000-0700-00005A000000}">
      <text>
        <r>
          <rPr>
            <b/>
            <sz val="9"/>
            <color indexed="81"/>
            <rFont val="Tahoma"/>
            <family val="2"/>
          </rPr>
          <t>YULIED.PENARANDA:</t>
        </r>
        <r>
          <rPr>
            <sz val="9"/>
            <color indexed="81"/>
            <rFont val="Tahoma"/>
            <family val="2"/>
          </rPr>
          <t xml:space="preserve">
Vigencia a reportar</t>
        </r>
      </text>
    </comment>
    <comment ref="B211" authorId="0" shapeId="0" xr:uid="{00000000-0006-0000-07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1" authorId="0" shapeId="0" xr:uid="{00000000-0006-0000-07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1" authorId="0" shapeId="0" xr:uid="{00000000-0006-0000-07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1" authorId="0" shapeId="0" xr:uid="{00000000-0006-0000-0700-00005E000000}">
      <text>
        <r>
          <rPr>
            <b/>
            <sz val="9"/>
            <color indexed="81"/>
            <rFont val="Tahoma"/>
            <family val="2"/>
          </rPr>
          <t>YULIED.PENARANDA:</t>
        </r>
        <r>
          <rPr>
            <sz val="9"/>
            <color indexed="81"/>
            <rFont val="Tahoma"/>
            <family val="2"/>
          </rPr>
          <t xml:space="preserve">
Descripción concreta del avance, máximo de caracteres 200</t>
        </r>
      </text>
    </comment>
    <comment ref="A249" authorId="0" shapeId="0" xr:uid="{00000000-0006-0000-07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0" authorId="0" shapeId="0" xr:uid="{00000000-0006-0000-0700-000060000000}">
      <text>
        <r>
          <rPr>
            <b/>
            <sz val="9"/>
            <color indexed="81"/>
            <rFont val="Tahoma"/>
            <family val="2"/>
          </rPr>
          <t>YULIED.PENARANDA:</t>
        </r>
        <r>
          <rPr>
            <sz val="9"/>
            <color indexed="81"/>
            <rFont val="Tahoma"/>
            <family val="2"/>
          </rPr>
          <t xml:space="preserve">
Vigencia a reportar</t>
        </r>
      </text>
    </comment>
    <comment ref="B250" authorId="0" shapeId="0" xr:uid="{00000000-0006-0000-07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0" authorId="0" shapeId="0" xr:uid="{00000000-0006-0000-07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0" authorId="0" shapeId="0" xr:uid="{00000000-0006-0000-07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0" authorId="0" shapeId="0" xr:uid="{00000000-0006-0000-0700-000064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7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9" authorId="0" shapeId="0" xr:uid="{00000000-0006-0000-0700-000066000000}">
      <text>
        <r>
          <rPr>
            <b/>
            <sz val="9"/>
            <color indexed="81"/>
            <rFont val="Tahoma"/>
            <family val="2"/>
          </rPr>
          <t>YULIED.PENARANDA:</t>
        </r>
        <r>
          <rPr>
            <sz val="9"/>
            <color indexed="81"/>
            <rFont val="Tahoma"/>
            <family val="2"/>
          </rPr>
          <t xml:space="preserve">
Vigencia a reportar</t>
        </r>
      </text>
    </comment>
    <comment ref="B289" authorId="0" shapeId="0" xr:uid="{00000000-0006-0000-07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9" authorId="0" shapeId="0" xr:uid="{00000000-0006-0000-07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9" authorId="0" shapeId="0" xr:uid="{00000000-0006-0000-07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9" authorId="0" shapeId="0" xr:uid="{00000000-0006-0000-0700-00006A000000}">
      <text>
        <r>
          <rPr>
            <b/>
            <sz val="9"/>
            <color indexed="81"/>
            <rFont val="Tahoma"/>
            <family val="2"/>
          </rPr>
          <t>YULIED.PENARANDA:</t>
        </r>
        <r>
          <rPr>
            <sz val="9"/>
            <color indexed="81"/>
            <rFont val="Tahoma"/>
            <family val="2"/>
          </rPr>
          <t xml:space="preserve">
Descripción concreta del avance, máximo de caracteres 200</t>
        </r>
      </text>
    </comment>
    <comment ref="A331" authorId="0" shapeId="0" xr:uid="{00000000-0006-0000-07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2" authorId="0" shapeId="0" xr:uid="{00000000-0006-0000-0700-00006C000000}">
      <text>
        <r>
          <rPr>
            <b/>
            <sz val="9"/>
            <color indexed="81"/>
            <rFont val="Tahoma"/>
            <family val="2"/>
          </rPr>
          <t>YULIED.PENARANDA:</t>
        </r>
        <r>
          <rPr>
            <sz val="9"/>
            <color indexed="81"/>
            <rFont val="Tahoma"/>
            <family val="2"/>
          </rPr>
          <t xml:space="preserve">
Vigencia a reportar</t>
        </r>
      </text>
    </comment>
    <comment ref="B332" authorId="0" shapeId="0" xr:uid="{00000000-0006-0000-07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2" authorId="0" shapeId="0" xr:uid="{00000000-0006-0000-07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2" authorId="0" shapeId="0" xr:uid="{00000000-0006-0000-07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2" authorId="0" shapeId="0" xr:uid="{00000000-0006-0000-0700-000070000000}">
      <text>
        <r>
          <rPr>
            <b/>
            <sz val="9"/>
            <color indexed="81"/>
            <rFont val="Tahoma"/>
            <family val="2"/>
          </rPr>
          <t>YULIED.PENARANDA:</t>
        </r>
        <r>
          <rPr>
            <sz val="9"/>
            <color indexed="81"/>
            <rFont val="Tahoma"/>
            <family val="2"/>
          </rPr>
          <t xml:space="preserve">
Descripción concreta del avance, máximo de caracteres 200</t>
        </r>
      </text>
    </comment>
    <comment ref="A346" authorId="0" shapeId="0" xr:uid="{00000000-0006-0000-07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7" authorId="0" shapeId="0" xr:uid="{00000000-0006-0000-0700-000072000000}">
      <text>
        <r>
          <rPr>
            <b/>
            <sz val="9"/>
            <color indexed="81"/>
            <rFont val="Tahoma"/>
            <family val="2"/>
          </rPr>
          <t>YULIED.PENARANDA:</t>
        </r>
        <r>
          <rPr>
            <sz val="9"/>
            <color indexed="81"/>
            <rFont val="Tahoma"/>
            <family val="2"/>
          </rPr>
          <t xml:space="preserve">
Vigencia a reportar</t>
        </r>
      </text>
    </comment>
    <comment ref="B347" authorId="0" shapeId="0" xr:uid="{00000000-0006-0000-07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7" authorId="0" shapeId="0" xr:uid="{00000000-0006-0000-07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7" authorId="0" shapeId="0" xr:uid="{00000000-0006-0000-07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7" authorId="0" shapeId="0" xr:uid="{00000000-0006-0000-0700-000076000000}">
      <text>
        <r>
          <rPr>
            <b/>
            <sz val="9"/>
            <color indexed="81"/>
            <rFont val="Tahoma"/>
            <family val="2"/>
          </rPr>
          <t>YULIED.PENARANDA:</t>
        </r>
        <r>
          <rPr>
            <sz val="9"/>
            <color indexed="81"/>
            <rFont val="Tahoma"/>
            <family val="2"/>
          </rPr>
          <t xml:space="preserve">
Descripción concreta del avance, máximo de caracteres 200</t>
        </r>
      </text>
    </comment>
    <comment ref="A355" authorId="0" shapeId="0" xr:uid="{00000000-0006-0000-07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6" authorId="0" shapeId="0" xr:uid="{00000000-0006-0000-0700-000078000000}">
      <text>
        <r>
          <rPr>
            <b/>
            <sz val="9"/>
            <color indexed="81"/>
            <rFont val="Tahoma"/>
            <family val="2"/>
          </rPr>
          <t>YULIED.PENARANDA:</t>
        </r>
        <r>
          <rPr>
            <sz val="9"/>
            <color indexed="81"/>
            <rFont val="Tahoma"/>
            <family val="2"/>
          </rPr>
          <t xml:space="preserve">
Vigencia a reportar</t>
        </r>
      </text>
    </comment>
    <comment ref="B356" authorId="0" shapeId="0" xr:uid="{00000000-0006-0000-07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6" authorId="0" shapeId="0" xr:uid="{00000000-0006-0000-07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6" authorId="0" shapeId="0" xr:uid="{00000000-0006-0000-07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6" authorId="0" shapeId="0" xr:uid="{00000000-0006-0000-0700-00007C000000}">
      <text>
        <r>
          <rPr>
            <b/>
            <sz val="9"/>
            <color indexed="81"/>
            <rFont val="Tahoma"/>
            <family val="2"/>
          </rPr>
          <t>YULIED.PENARANDA:</t>
        </r>
        <r>
          <rPr>
            <sz val="9"/>
            <color indexed="81"/>
            <rFont val="Tahoma"/>
            <family val="2"/>
          </rPr>
          <t xml:space="preserve">
Descripción concreta del avance, máximo de caracteres 200</t>
        </r>
      </text>
    </comment>
    <comment ref="A370" authorId="0" shapeId="0" xr:uid="{00000000-0006-0000-07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1" authorId="0" shapeId="0" xr:uid="{00000000-0006-0000-0700-00007E000000}">
      <text>
        <r>
          <rPr>
            <b/>
            <sz val="9"/>
            <color indexed="81"/>
            <rFont val="Tahoma"/>
            <family val="2"/>
          </rPr>
          <t>YULIED.PENARANDA:</t>
        </r>
        <r>
          <rPr>
            <sz val="9"/>
            <color indexed="81"/>
            <rFont val="Tahoma"/>
            <family val="2"/>
          </rPr>
          <t xml:space="preserve">
Vigencia a reportar</t>
        </r>
      </text>
    </comment>
    <comment ref="B371" authorId="0" shapeId="0" xr:uid="{00000000-0006-0000-07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1" authorId="0" shapeId="0" xr:uid="{00000000-0006-0000-07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1" authorId="0" shapeId="0" xr:uid="{00000000-0006-0000-07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1" authorId="0" shapeId="0" xr:uid="{00000000-0006-0000-0700-000082000000}">
      <text>
        <r>
          <rPr>
            <b/>
            <sz val="9"/>
            <color indexed="81"/>
            <rFont val="Tahoma"/>
            <family val="2"/>
          </rPr>
          <t>YULIED.PENARANDA:</t>
        </r>
        <r>
          <rPr>
            <sz val="9"/>
            <color indexed="81"/>
            <rFont val="Tahoma"/>
            <family val="2"/>
          </rPr>
          <t xml:space="preserve">
Descripción concreta del avance, máximo de caracteres 200</t>
        </r>
      </text>
    </comment>
    <comment ref="A385" authorId="0" shapeId="0" xr:uid="{00000000-0006-0000-07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6" authorId="0" shapeId="0" xr:uid="{00000000-0006-0000-0700-000084000000}">
      <text>
        <r>
          <rPr>
            <b/>
            <sz val="9"/>
            <color indexed="81"/>
            <rFont val="Tahoma"/>
            <family val="2"/>
          </rPr>
          <t>YULIED.PENARANDA:</t>
        </r>
        <r>
          <rPr>
            <sz val="9"/>
            <color indexed="81"/>
            <rFont val="Tahoma"/>
            <family val="2"/>
          </rPr>
          <t xml:space="preserve">
Vigencia a reportar</t>
        </r>
      </text>
    </comment>
    <comment ref="B386" authorId="0" shapeId="0" xr:uid="{00000000-0006-0000-07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6" authorId="0" shapeId="0" xr:uid="{00000000-0006-0000-07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6" authorId="0" shapeId="0" xr:uid="{00000000-0006-0000-07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6" authorId="0" shapeId="0" xr:uid="{00000000-0006-0000-0700-000088000000}">
      <text>
        <r>
          <rPr>
            <b/>
            <sz val="9"/>
            <color indexed="81"/>
            <rFont val="Tahoma"/>
            <family val="2"/>
          </rPr>
          <t>YULIED.PENARANDA:</t>
        </r>
        <r>
          <rPr>
            <sz val="9"/>
            <color indexed="81"/>
            <rFont val="Tahoma"/>
            <family val="2"/>
          </rPr>
          <t xml:space="preserve">
Descripción concreta del avance, máximo de caracteres 200</t>
        </r>
      </text>
    </comment>
    <comment ref="A400" authorId="0" shapeId="0" xr:uid="{00000000-0006-0000-07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1" authorId="0" shapeId="0" xr:uid="{00000000-0006-0000-0700-00008A000000}">
      <text>
        <r>
          <rPr>
            <b/>
            <sz val="9"/>
            <color indexed="81"/>
            <rFont val="Tahoma"/>
            <family val="2"/>
          </rPr>
          <t>YULIED.PENARANDA:</t>
        </r>
        <r>
          <rPr>
            <sz val="9"/>
            <color indexed="81"/>
            <rFont val="Tahoma"/>
            <family val="2"/>
          </rPr>
          <t xml:space="preserve">
Vigencia a reportar</t>
        </r>
      </text>
    </comment>
    <comment ref="B401" authorId="0" shapeId="0" xr:uid="{00000000-0006-0000-07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1" authorId="0" shapeId="0" xr:uid="{00000000-0006-0000-07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1" authorId="0" shapeId="0" xr:uid="{00000000-0006-0000-07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1" authorId="0" shapeId="0" xr:uid="{00000000-0006-0000-07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<sst xmlns="http://schemas.openxmlformats.org/spreadsheetml/2006/main" count="3352" uniqueCount="465">
  <si>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</si>
  <si>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</si>
  <si>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</si>
  <si>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</si>
  <si>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</si>
  <si>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</si>
  <si>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</si>
  <si>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7710:  CONTROL A LOS FACTORES DE DETERIORO DEL ARBOLADO URBANO Y LA FLORA EN BOGOTÁ.</t>
  </si>
  <si>
    <t>Propósito Plan de Desarrollo</t>
  </si>
  <si>
    <t>2 - CAMBIAR NUESTROS HÁBITOS DE VIDA PARA REVERDECER A BOGOTÁ Y ADAPTARNOS Y MITIGAR LA CRISIS CLIMÁTICA</t>
  </si>
  <si>
    <t>Programa Plan de Desarrollo</t>
  </si>
  <si>
    <t>33 - MÁS ÁRBOLES Y MÁS Y MEJOR ESPACIO PÚBLICO</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</si>
  <si>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</si>
  <si>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</si>
  <si>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</si>
  <si>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</si>
  <si>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</si>
  <si>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</si>
  <si>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</si>
  <si>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</si>
  <si>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</si>
  <si>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</si>
  <si>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</si>
  <si>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</si>
  <si>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</si>
  <si>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</si>
  <si>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</si>
  <si>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</si>
  <si>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</si>
  <si>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</si>
  <si>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</si>
  <si>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</si>
  <si>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</si>
  <si>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</si>
  <si>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</si>
  <si>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</si>
  <si>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</si>
  <si>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</si>
  <si>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</si>
  <si>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</si>
  <si>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</si>
  <si>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</si>
  <si>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</si>
  <si>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</si>
  <si>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</si>
  <si>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</si>
  <si>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</si>
  <si>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</si>
  <si>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</si>
  <si>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</si>
  <si>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</si>
  <si>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</si>
  <si>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</si>
  <si>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</si>
  <si>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</si>
  <si>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</si>
  <si>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PROGRAMADO ACUMULADO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</si>
  <si>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</si>
  <si>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</si>
  <si>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</si>
  <si>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</si>
  <si>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</si>
  <si>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</si>
  <si>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</si>
  <si>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</si>
  <si>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</si>
  <si>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</si>
  <si>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</si>
  <si>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PROGRAMADO ACUMULADO SEGPLAN
AÑO 2021</t>
  </si>
  <si>
    <t>PROGRAMADO ACUMULADO AL PERIODO
AÑO 2022</t>
  </si>
  <si>
    <t>PROGRAMADO ACUMULADO SEGPLAN
AÑO 2022</t>
  </si>
  <si>
    <t>PROGRAMADO ACUMULADO AL PERIODO
AÑO 2023</t>
  </si>
  <si>
    <t>PROGRAMADO ACUMULADO SEGPLAN
AÑO 2023</t>
  </si>
  <si>
    <t>PROGRAMADO ACUMULADO AL PERIODO
AÑO 2024</t>
  </si>
  <si>
    <t>PROGRAMADO ACUMULADO SEGPLAN
AÑO 2024</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</si>
  <si>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</si>
  <si>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</si>
  <si>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</si>
  <si>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</si>
  <si>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</si>
  <si>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</si>
  <si>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N/A</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</si>
  <si>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</si>
  <si>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</si>
  <si>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</si>
  <si>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</si>
  <si>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</si>
  <si>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</si>
  <si>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</si>
  <si>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</si>
  <si>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</si>
  <si>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</si>
  <si>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</si>
  <si>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</si>
  <si>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</si>
  <si>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</si>
  <si>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</si>
  <si>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</si>
  <si>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</si>
  <si>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</si>
  <si>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</si>
  <si>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</si>
  <si>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</si>
  <si>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</si>
  <si>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EVALUACIÓN, CONTROL, SEGUIMIENTO Y PREVENCIÓN SOBRE EL ARBOLADO URBANO Y LA FLORA MADERABLE Y NO MADERABLE</t>
  </si>
  <si>
    <t>EJECUTAR 115.000 ACTUACIONES TÉCNICAS O JURÍDICAS DE EVALUACIÓN, CONTROL, SEGUIMIENTO Y PREVENCIÓN SOBRE EL ARBOLADO URBANO DE BOGOTÁ D.C.</t>
  </si>
  <si>
    <t>MAGNITUD  FÍSICA</t>
  </si>
  <si>
    <t>PRESUPUESTO VIGENCIA</t>
  </si>
  <si>
    <t>GIRO VIGENCIA</t>
  </si>
  <si>
    <t>MAGNITUD FÍSICA RESERVAS</t>
  </si>
  <si>
    <t>RESERVA PRESUPUESTAL</t>
  </si>
  <si>
    <t>TOTAL MAGNITUD FÍSICA</t>
  </si>
  <si>
    <t>TOTAL PRESUPUESTO DE LA META</t>
  </si>
  <si>
    <t>REALIZAR 4 INVESTIGACIONES SOBRE ARBOLADO URBANO</t>
  </si>
  <si>
    <t>EJECUTAR 24.000 ACTUACIONES TÉCNICAS O JURÍDICAS DE EVALUACIÓN, CONTROL, SEGUIMIENTO Y PREVENCIÓN SOBRE EL RECURSO FLORA EN EL DISTRITO CAPITAL.</t>
  </si>
  <si>
    <t>ATENDER EL 100% DE LOS CONCEPTOS TÉCNICOS QUE RECOMIENDAN ACTUACIONES ADMINISTRATIVAS SANCIONATORIAS DURANTE LA VIGENCIA PARA MEJORAR LA EFICIENCIA DEL PROCESO SANCIONATORIO AMBIENTAL</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</si>
  <si>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</si>
  <si>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</si>
  <si>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</si>
  <si>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</si>
  <si>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</si>
  <si>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</si>
  <si>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</si>
  <si>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r>
      <t>Versión:</t>
    </r>
    <r>
      <rPr>
        <b/>
        <sz val="11"/>
        <color rgb="FFFF0000"/>
        <rFont val="Arial"/>
        <family val="2"/>
      </rPr>
      <t xml:space="preserve"> </t>
    </r>
    <r>
      <rPr>
        <b/>
        <sz val="11"/>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</si>
  <si>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</si>
  <si>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</si>
  <si>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</si>
  <si>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</si>
  <si>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</si>
  <si>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</si>
  <si>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</si>
  <si>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</si>
  <si>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</si>
  <si>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</si>
  <si>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</si>
  <si>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</si>
  <si>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</si>
  <si>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</si>
  <si>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</si>
  <si>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</si>
  <si>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</si>
  <si>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</si>
  <si>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</si>
  <si>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</si>
  <si>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</si>
  <si>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</si>
  <si>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</si>
  <si>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EJECUTAR 115.000 ACTUACIONES TÉCNICAS O JURÍDICAS DE EVALUACIÓN, CONTROL, SEGUIMIENTO Y PREVENCIÓN SOBRE EL ARBOLADO URBANO DE BOGOTÁ D.C.</t>
  </si>
  <si>
    <t>X</t>
  </si>
  <si>
    <t>Programado</t>
  </si>
  <si>
    <t>Ejecutado</t>
  </si>
  <si>
    <t>3. EJECUTAR 24.000 ACTUACIONES TÉCNICAS O JURÍDICAS DE EVALUACIÓN, CONTROL, SEGUIMIENTO Y PREVENCIÓN SOBRE EL RECURSO FLORA EN EL DISTRITO CAPITAL.</t>
  </si>
  <si>
    <t>4. ATENDER EL 100% DE LOS CONCEPTOS TÉCNICOS QUE RECOMIENDAN ACTUACIONES ADMINISTRATIVAS SANCIONATORIAS DURANTE LA VIGENCIA PARA MEJORAR LA EFICIENCIA DEL PROCESO SANCIONATORIO AMBIENTAL</t>
  </si>
  <si>
    <t>Se agregan  en el componente de gestión y de inversión nuevas columnas para establecer más patrones de medición</t>
  </si>
  <si>
    <t>Versión: 14</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</si>
  <si>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</si>
  <si>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</si>
  <si>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</si>
  <si>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</si>
  <si>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</si>
  <si>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</si>
  <si>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</si>
  <si>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</si>
  <si>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</si>
  <si>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</si>
  <si>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</si>
  <si>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</si>
  <si>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</si>
  <si>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</si>
  <si>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</si>
  <si>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</si>
  <si>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</si>
  <si>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</si>
  <si>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</si>
  <si>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</si>
  <si>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</si>
  <si>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</si>
  <si>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</si>
  <si>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</si>
  <si>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</si>
  <si>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</si>
  <si>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</si>
  <si>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</si>
  <si>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</si>
  <si>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</si>
  <si>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</si>
  <si>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</si>
  <si>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</si>
  <si>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</si>
  <si>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</si>
  <si>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</si>
  <si>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</si>
  <si>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</si>
  <si>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</si>
  <si>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</si>
  <si>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</si>
  <si>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</si>
  <si>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</si>
  <si>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</si>
  <si>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</si>
  <si>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</si>
  <si>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</si>
  <si>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</si>
  <si>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</si>
  <si>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</si>
  <si>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</si>
  <si>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</si>
  <si>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</si>
  <si>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</si>
  <si>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</si>
  <si>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19 LOCALIDADES</t>
  </si>
  <si>
    <r>
      <rPr>
        <b/>
        <sz val="8"/>
        <color rgb="FF000000"/>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r>
  </si>
  <si>
    <t>1. POLÍTICA NACIONAL PARA LA GESTIÓN INTEGRAL DE LA BIODIVERSIDAD Y SUS SERVICIOS ECOSISTÉMICOS
2. POLÍTICA PARA LA GESTIÓN DE LA CONSERVACIÓN DE LA BIODIVERSIDAD EN EL DISTRITO CAPITAL.</t>
  </si>
  <si>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</si>
  <si>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</si>
  <si>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DISTRITAL</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</si>
  <si>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</si>
  <si>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</si>
  <si>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</si>
  <si>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</si>
  <si>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</si>
  <si>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</si>
  <si>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</si>
  <si>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</si>
  <si>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</si>
  <si>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</si>
  <si>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</si>
  <si>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</si>
  <si>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</si>
  <si>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</si>
  <si>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</si>
  <si>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</si>
  <si>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</si>
  <si>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</si>
  <si>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</si>
  <si>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</si>
  <si>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</si>
  <si>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</si>
  <si>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</si>
  <si>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</si>
  <si>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</si>
  <si>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</si>
  <si>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</si>
  <si>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</si>
  <si>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</si>
  <si>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</si>
  <si>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</si>
  <si>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</si>
  <si>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</si>
  <si>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</si>
  <si>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</si>
  <si>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</si>
  <si>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</si>
  <si>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</si>
  <si>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</si>
  <si>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</si>
  <si>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</si>
  <si>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</si>
  <si>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</si>
  <si>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</si>
  <si>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sobre el arbolado urbano</t>
  </si>
  <si>
    <t>Documentos de lineamientos técnicos para la gestión de la información y el conocimiento ambiental</t>
  </si>
  <si>
    <t>Documentos de lineamientos técnicos  para la evaluación de los recursos naturales elaborados</t>
  </si>
  <si>
    <t>Número - Número: Cantidad</t>
  </si>
  <si>
    <t>Se presenta la descripción del avance en el Resumen Ejecutivo.</t>
  </si>
  <si>
    <t>.</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</si>
  <si>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</si>
  <si>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</si>
  <si>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</si>
  <si>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</si>
  <si>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</si>
  <si>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</si>
  <si>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</si>
  <si>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</si>
  <si>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</si>
  <si>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</si>
  <si>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</si>
  <si>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</si>
  <si>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</si>
  <si>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</si>
  <si>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</si>
  <si>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</si>
  <si>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</si>
  <si>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</si>
  <si>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</si>
  <si>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</si>
  <si>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</si>
  <si>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</si>
  <si>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</si>
  <si>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</si>
  <si>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</si>
  <si>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</si>
  <si>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</si>
  <si>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</si>
  <si>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</si>
  <si>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</si>
  <si>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</si>
  <si>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</si>
  <si>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</si>
  <si>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</si>
  <si>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</si>
  <si>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</si>
  <si>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</si>
  <si>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</si>
  <si>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</si>
  <si>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</si>
  <si>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</si>
  <si>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</si>
  <si>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</si>
  <si>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</si>
  <si>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</si>
  <si>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</si>
  <si>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</si>
  <si>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</si>
  <si>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</si>
  <si>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</si>
  <si>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</si>
  <si>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</si>
  <si>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</si>
  <si>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</si>
  <si>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</si>
  <si>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</si>
  <si>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</si>
  <si>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</si>
  <si>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</si>
  <si>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</si>
  <si>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</si>
  <si>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</si>
  <si>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</si>
  <si>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</si>
  <si>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</si>
  <si>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</si>
  <si>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</si>
  <si>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</si>
  <si>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</si>
  <si>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</si>
  <si>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</si>
  <si>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META</t>
  </si>
  <si>
    <t>1, 5. PROGRAMACIÓN INICIAL AÑO 2023</t>
  </si>
  <si>
    <t>META 1</t>
  </si>
  <si>
    <t>ACTIVIDAD</t>
  </si>
  <si>
    <t>TOTAL</t>
  </si>
  <si>
    <t>PROGRAMADO AL PERIODO</t>
  </si>
  <si>
    <t>EJECUTADO ACUMULADO</t>
  </si>
  <si>
    <t>PROGRAMADO</t>
  </si>
  <si>
    <t>EJECUTADO</t>
  </si>
  <si>
    <t>1. ACTUACIONES TÉCNICAS SOBRE EL ARBOLADO</t>
  </si>
  <si>
    <t>2. ACTUACIONES DE PREVENCIÓN</t>
  </si>
  <si>
    <t>3. ACTOS ADMINISTRATIVOS</t>
  </si>
  <si>
    <t>META 3</t>
  </si>
  <si>
    <t>4. ACTUACIONES DE EVALUACIÓN, CONTROL Y SEGUIMIENTO</t>
  </si>
  <si>
    <t>5. JORNADAS PEDAGÓGICAS</t>
  </si>
  <si>
    <t>1. EJECUTAR ACTUACIONES TÉCNICAS DE EVALUACIÓN, CONTROL Y SEGUIMIENTO SOBRE EL RECURSO ARBÓREO DE LA CIUDAD.</t>
  </si>
  <si>
    <t>2.  REALIZAR JORNADAS DE CONCIENTIZACIÓN Y SENSIBILIZACIÓN TENDIENTES A POTENCIALIZAR LA APROPIACIÓN DEL ARBOLADO URBANO POR PARTE DE LA COMUNIDAD.</t>
  </si>
  <si>
    <t xml:space="preserve">3.  ELABORAR ACTOS ADMINISTRATIVOS DE ORDEN PERMISIVO Y RESIDUAL PARA LA PROTECCIÓN Y CONSERVACIÓN DEL RECURSO ARBÓREO DE LA CIUDAD. </t>
  </si>
  <si>
    <t>TRATAMIENTO</t>
  </si>
  <si>
    <t>LOCALIDAD</t>
  </si>
  <si>
    <t>%</t>
  </si>
  <si>
    <t>DISTRITAL
Corresponde a:
1. Comunicaciones y PQRS.
2. Capacitaciones y/o sensibilizacioones virtuales.
3. Conceptos e Informes Técnicos que inciden sobre varias localidades.</t>
  </si>
  <si>
    <t xml:space="preserve">MPD </t>
  </si>
  <si>
    <t>237. ACTUACIONES ARBOLADO</t>
  </si>
  <si>
    <t>3 Y 4</t>
  </si>
  <si>
    <t>239. ACTUACIONES FLORA</t>
  </si>
  <si>
    <t>MPD</t>
  </si>
  <si>
    <t>ARBOLADO</t>
  </si>
  <si>
    <t>INVESTIGACIONES</t>
  </si>
  <si>
    <t>FLORA</t>
  </si>
  <si>
    <t>MAGNITUD PDD</t>
  </si>
  <si>
    <t>FAUNA ACT</t>
  </si>
  <si>
    <t>2. REALIZAR 4 INVESTIGACIONES SOBRE ARBOLADO URBANO</t>
  </si>
  <si>
    <t>4. DESARROLLAR INVESTIGACIONES QUE CONTRIBUYAN A MEJORAR LA GESTIÓN Y/O TOMA DE DECISIONES SOBRE LA PLANIFICACIÓN Y/O EL MANEJO DEL ARBOLADO URBANO.</t>
  </si>
  <si>
    <t>5. REALIZAR EVALUACIÓN, CONTROL Y SEGUIMIENTO A LA MOVILIZACIÓN, TENENCIA, USO O COMERCIALIZACIÓN DEL RECURSO FLORA.</t>
  </si>
  <si>
    <t xml:space="preserve">6. REALIZAR JORNADAS PEDAGÓGICAS TENDIENTES A POTENCIALIZAR LA APROPIACIÓN DEL RECURSO FLORA Y PREVENIR SU TRÁFICO ILEGAL. </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</si>
  <si>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</si>
  <si>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</si>
  <si>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</si>
  <si>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</si>
  <si>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r>
      <t xml:space="preserve">DISTRITAL
Total MPI No. 2 
</t>
    </r>
    <r>
      <rPr>
        <sz val="9"/>
        <color rgb="FF000000"/>
        <rFont val="Arial"/>
        <family val="2"/>
      </rPr>
      <t>Desarrollo de investigaciones que contribuyan a mejorar la gestión y/o toma de decisiones sobre la planificación y/o el manejo del arbolado urbano.</t>
    </r>
    <r>
      <rPr>
        <b/>
        <sz val="9"/>
        <color rgb="FF000000"/>
        <rFont val="Arial"/>
        <family val="2"/>
      </rPr>
      <t xml:space="preserve">
</t>
    </r>
  </si>
  <si>
    <t>Se suministran bases de datos.</t>
  </si>
  <si>
    <t>1 - Paseo de los Libertadores
10 - La Uribe
11 - San Cristóbal Norte
12 - Toberín
13 - Los Cedros
14 - Usaquén
16 - Santa Bárbara
9 - Verbenal</t>
  </si>
  <si>
    <t>91 - Sagrado Corazón
93 - Las Nieves
95 - Las Cruces</t>
  </si>
  <si>
    <t>32 - San Blas
33 - Sosiego
34 - 20 de Julio
50 - La Gloria</t>
  </si>
  <si>
    <t>56 - Danubio
57 - Gran Yomasa
58 - Comuneros</t>
  </si>
  <si>
    <t>42 - Venecia
62 - Tunjuelito</t>
  </si>
  <si>
    <t>84 - Bosa Occidental
85 - Bosa Central
86 - El Porvenir</t>
  </si>
  <si>
    <t>110 - Ciudad Salitre Occidental 
112 - Granjas de Techo
114 - Modelia
115 - Capellanía
117 - Aeropuerto El Dorado
75 - Fontibón
76 - Fontibón San Pablo
77- Zona Franca</t>
  </si>
  <si>
    <t>116 - Álamos
26 - Las Ferias
29 - Minuto de Dios
30 - Boyacá Real
31 - Santa Cecilia
72 - Bolivia
73 - Garcés Navas
74 - Engativá</t>
  </si>
  <si>
    <t>21 - Los Andes
22 - Doce de Octubre
98 - Los Alcázares</t>
  </si>
  <si>
    <t>100 - Galerías
101 - Teusaquillo
107 - Quinta Paredes</t>
  </si>
  <si>
    <t>102 - La Sabana
37 - Santa Isabel</t>
  </si>
  <si>
    <t>38 - Restrepo</t>
  </si>
  <si>
    <t>108 - Zona Industrial
111 - Puente Aranda
40 - Ciudad Montes
41 - Muzu
43 - San Rafael</t>
  </si>
  <si>
    <t>94 - LA CANDELARIA</t>
  </si>
  <si>
    <t>36 - San José
39 - Quiroga
53 - Marco Fidel Suárez
55 - Diana Turbay</t>
  </si>
  <si>
    <t>Se suministra base de datos.</t>
  </si>
  <si>
    <t>Tomando como referencia que 25, equivale al 100% de las actividades programadas y cumplidas en el Plan de Acción, el avance registrado corresponde al promedio del cumplimiento acumulado de las 4 actividades previstas para la vigencia.</t>
  </si>
  <si>
    <t>Inversión - Adquisición de Bienes y Servicios: Realizar investigaciones sobre arbolado urbano.</t>
  </si>
  <si>
    <t>88 - El Refugio
97 - Chico Lago
99 - Chapinero</t>
  </si>
  <si>
    <t>113 - Bavaria
44 - Américas
45 - Carvajal
46 - Castilla
47 - Kennedy Central
48 - Timiza
80 - Corabastos
81 - Gran Britalia
82 - Patio Bonito</t>
  </si>
  <si>
    <t>19 - El Prado
20 - La Alhambra
23 - Casa Blanca Suba
24 - Niza
25 - La Floresta
27 - Suba
28 - El Rincón
71 - Tibabuyes</t>
  </si>
  <si>
    <t>63 - El Mochuelo
66 - San Francisco
67 - Lucero
68 - El Tesoro
69 - Ismael Perdomo</t>
  </si>
  <si>
    <t>Actuaciones</t>
  </si>
  <si>
    <t>Evaluados</t>
  </si>
  <si>
    <t>Bajo Seguimiento</t>
  </si>
  <si>
    <t>Año</t>
  </si>
  <si>
    <t>Personas</t>
  </si>
  <si>
    <t>Adicional</t>
  </si>
  <si>
    <t>A.A.</t>
  </si>
  <si>
    <t>Nuevas Empresas</t>
  </si>
  <si>
    <t>Inventario madera en primer grado de transformación</t>
  </si>
  <si>
    <t>CITES X</t>
  </si>
  <si>
    <t>CITES M</t>
  </si>
  <si>
    <t>Operativos</t>
  </si>
  <si>
    <t>Personas capacitadas</t>
  </si>
  <si>
    <t>En el marco de los Planes de protección a la flora, se realizaron las campañas de Protección a la Palma, al Laurel de Cera y al Musgo, a través de los cuales se capacitaron a 69 personas sobre el cuidado a la flora silvestre y la construcción de alternativas al uso de la misma en las celebraciones religiosas. Asimismo, en el marco de la Alianza por la Madera legal, el cuidado y comercialización de los Cactus y el tráfico Ilegal de Flora Silvestre se adelantaron jornadas pedagógicas en las que participaron 257 ciudadanos.
Finalmente, con el objetivo de trabajar articulados para lograr una industria forestal sostenible, la Secretaría de Ambiente firmó la segunda fase del Pacto Intersectorial por la Madera Legal en Colombia, con esto, la autoridad ambiental del Distrito le sigue apostando a fortalecer su gestión en gobernanza mediante los componentes de vigilancia, control y prevención dirigidos a este sector.</t>
  </si>
  <si>
    <t>Palo Santo</t>
  </si>
  <si>
    <t>se realizó la entrega de 17 reconocimientos a industrias forestales que se han comprometido con la legalidad de sus productos.</t>
  </si>
  <si>
    <t>plantas reproducidas artificialmente con algún grado de vulnerabilidad CITES</t>
  </si>
  <si>
    <t>Por otra parte, 
El servicio inició en el mes de agosto de 2022, al 31 de diciembre se logró avanzar en la comunicación de 2.877 conceptos técnicos.</t>
  </si>
  <si>
    <t>SILVICULTURA</t>
  </si>
  <si>
    <t>DCA</t>
  </si>
  <si>
    <t xml:space="preserve">TOTAL </t>
  </si>
  <si>
    <t>5, PONDERACIÓN HORIZONTAL AÑO: 2023</t>
  </si>
  <si>
    <t>EJECUTADO ACUMUALDO AL PERIODO
 AÑO 2023</t>
  </si>
  <si>
    <t>EJECUTADO ACUMUALDO  SEGPLAN
 AÑO 2023</t>
  </si>
  <si>
    <t>Formato: Programación, Actualización y Seguimiento del Plan de Acción - Componente de  Territorialización</t>
  </si>
  <si>
    <t>CORTE A 30 DE JUNIO DE 2023</t>
  </si>
  <si>
    <t>Documentos firmados y numerados registrados en los reportes del sistema de correspondencia de la entidad - FOREST -</t>
  </si>
  <si>
    <t>Una vez generados los productos finales se determinarán los beneficios a la población del Distrito Capital.</t>
  </si>
  <si>
    <t>Árticulos, Bases de Datos, Presentación.</t>
  </si>
  <si>
    <t>Actas registradas bajo procedimiento de la SDA, comunicaciones externas, reportes del sistema de correspondencia de la entidad - FOREST -</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</si>
  <si>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</si>
  <si>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Reporte FOREST.
Base de datos de seguimiento</t>
  </si>
  <si>
    <t xml:space="preserve">Actas registradas bajo procedimiento de la SDA.
Reportes del sistema de correspondencia de la entidad - FOREST -
Archivos de la Dirección de Control Ambiental </t>
  </si>
  <si>
    <r>
      <rPr>
        <b/>
        <sz val="11"/>
        <color theme="1"/>
        <rFont val="Arial"/>
        <family val="2"/>
      </rPr>
      <t xml:space="preserve">VIGENCIA:
</t>
    </r>
    <r>
      <rPr>
        <sz val="11"/>
        <color theme="1"/>
        <rFont val="Arial"/>
        <family val="2"/>
      </rPr>
      <t xml:space="preserve">
Con el objeto de contribuir con una mejor gestión sobre el arbolado urbano y prevenir el deterioro del recurso, la Secretaría Distrital de Ambiente - SDA en junio de 2023 ejecutó 2.543 actuaciones técnicas y jurídicas de evaluación, control y seguimiento sobre el recurso arbóreo de la ciudad, dando lugar así a un </t>
    </r>
    <r>
      <rPr>
        <b/>
        <sz val="11"/>
        <color theme="1"/>
        <rFont val="Arial"/>
        <family val="2"/>
      </rPr>
      <t>avance acumulado en la vigencia de 15.082 actuaciones ejecutadas</t>
    </r>
    <r>
      <rPr>
        <sz val="11"/>
        <color theme="1"/>
        <rFont val="Arial"/>
        <family val="2"/>
      </rPr>
      <t xml:space="preserve">, cuya distribución se relaciona a continuación:
► Conceptos técnicos de manejo silvicultural: 697
► Conceptos técnicos de atención de emergencias: 1.615
► Conceptos técnicos de infraestructura: 113
► Informes técnicos de evaluación: 1.352
► Conceptos técnicos sancionatorios: 151
► Informes técnicos sancionatorios: 47
► Conceptos técnicos de seguimiento a permisos: 858
► Informes técnicos de seguimiento: 104
► Conceptos técnicos de seguimiento a plantaciones: 30
► Expedición o negación de salvoconductos: 96
► Actas de Visitas Técnicas de Evaluación y Seguimiento: 3.901
► Jornadas de sensibilización: 3
► Actos administrativos: 178
► Comunicaciones externas y requerimientos: 5.937
</t>
    </r>
    <r>
      <rPr>
        <b/>
        <sz val="11"/>
        <color theme="1"/>
        <rFont val="Arial"/>
        <family val="2"/>
      </rPr>
      <t>NOTA</t>
    </r>
    <r>
      <rPr>
        <sz val="11"/>
        <color theme="1"/>
        <rFont val="Arial"/>
        <family val="2"/>
      </rPr>
      <t xml:space="preserve">: Las actuaciones técnicas reportadas en el primer bimestre de 2023 fueron apalancadas con los recursos asignados por el Fondo Distrital de Gestión de Riesgos y Cambio Climático – FONDIGER en el marco de la declaratoria de Calamidad Pública efectuada mediante el Decreto Distrital 513 de 2022.
</t>
    </r>
    <r>
      <rPr>
        <b/>
        <sz val="11"/>
        <color theme="1"/>
        <rFont val="Arial"/>
        <family val="2"/>
      </rPr>
      <t>RESERVA</t>
    </r>
    <r>
      <rPr>
        <sz val="11"/>
        <color theme="1"/>
        <rFont val="Arial"/>
        <family val="2"/>
      </rPr>
      <t>: 
En el</t>
    </r>
    <r>
      <rPr>
        <b/>
        <sz val="11"/>
        <color theme="1"/>
        <rFont val="Arial"/>
        <family val="2"/>
      </rPr>
      <t xml:space="preserve"> I trimestre de 2023 la SDA ejecutó 1.038 actuaciones técnicas y jurídicas</t>
    </r>
    <r>
      <rPr>
        <sz val="11"/>
        <color theme="1"/>
        <rFont val="Arial"/>
        <family val="2"/>
      </rPr>
      <t xml:space="preserve"> sobre el arbolado urbano de Bogotá, que corresponden a:
► Conceptos técnicos de manejo: 46
► Conceptos técnicos de emergencias: 104
► Conceptos técnicos de infraestructura: 10
► Informes técnicos de evaluación: 100
► Informes técnicos sancionatorios: 4
► Conceptos técnicos de seguimiento silvicultural: 46
► Informes técnicos de seguimiento: 8
► Conceptos técnicos de seguimiento a plantaciones: 3
► Visitas Técnicas de Evaluación y Seguimiento: 296
► Actos administrativos: 109
► Comunicaciones externas y requerimientos: 312</t>
    </r>
  </si>
  <si>
    <r>
      <t xml:space="preserve">La ejecución de las </t>
    </r>
    <r>
      <rPr>
        <b/>
        <sz val="11"/>
        <color theme="1"/>
        <rFont val="Arial"/>
        <family val="2"/>
      </rPr>
      <t>16.120</t>
    </r>
    <r>
      <rPr>
        <sz val="11"/>
        <color theme="1"/>
        <rFont val="Arial"/>
        <family val="2"/>
      </rPr>
      <t xml:space="preserve"> actuaciones técnicas y jurídicas sobre el recurso arbóreo de la ciudad, dieron lugar a:
1. Definir las intervenciones más adecuadas a autorizar sobre la estructura física y sistémica de </t>
    </r>
    <r>
      <rPr>
        <b/>
        <sz val="11"/>
        <color theme="1"/>
        <rFont val="Arial"/>
        <family val="2"/>
      </rPr>
      <t>18.812</t>
    </r>
    <r>
      <rPr>
        <sz val="11"/>
        <color theme="1"/>
        <rFont val="Arial"/>
        <family val="2"/>
      </rPr>
      <t xml:space="preserve">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t>
    </r>
    <r>
      <rPr>
        <b/>
        <sz val="11"/>
        <color theme="1"/>
        <rFont val="Arial"/>
        <family val="2"/>
      </rPr>
      <t xml:space="preserve">33.710 </t>
    </r>
    <r>
      <rPr>
        <sz val="11"/>
        <color theme="1"/>
        <rFont val="Arial"/>
        <family val="2"/>
      </rPr>
      <t xml:space="preserve">árboles y a las plantaciones de </t>
    </r>
    <r>
      <rPr>
        <b/>
        <sz val="11"/>
        <color theme="1"/>
        <rFont val="Arial"/>
        <family val="2"/>
      </rPr>
      <t>23.039</t>
    </r>
    <r>
      <rPr>
        <sz val="11"/>
        <color theme="1"/>
        <rFont val="Arial"/>
        <family val="2"/>
      </rPr>
      <t xml:space="preserve">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r>
  </si>
  <si>
    <r>
      <rPr>
        <b/>
        <sz val="11"/>
        <color theme="1"/>
        <rFont val="Arial"/>
        <family val="2"/>
      </rPr>
      <t xml:space="preserve">INVESTIGACIÓN 1: MODELO DE DETERMINACIÓN DEL RIESGO DE VOLCAMIENTO DEL ARBOLADO URBANO EN LA CIUDAD DE BOGOTÁ: </t>
    </r>
    <r>
      <rPr>
        <sz val="11"/>
        <color theme="1"/>
        <rFont val="Arial"/>
        <family val="2"/>
      </rPr>
      <t xml:space="preserve">
► Se inició revisión de la información base con las investigaciones realizadas por parte de la SDA sobre volcamientos del arbolado urbano de Bogotá.
► Se realizaron 2 mesas de trabajo externas, una con el JBB y otra con el IDIGER con el fin de socializar el inicio y objetivo general del desarrollo de la definición del modelo.
► Se consolidó la base de información alfanumérica y el shapefile de los volcamientos de arbolado reportados en Bogotá D.C, donde se evidenció un total de 5.156 registros desde el 16 de diciembre de 2011 hasta el 30 de abril de 2023.
► Se unificaron los datos de nombre común, nombre científico, emplazamiento, espacio, localidad de la base de datos con corte 30 de abril de 2023.
► Se diligenciaron los registros que no contaban con la información completa, teniendo en cuenta la base de datos del SIGAU y los reportes de emergencias.
► Se hizo un análisis preliminar de análisis exploratorio de datos espaciales (ESDA), con el fin de realizar el desarrollo metodológico del análisis cuantitativo.
</t>
    </r>
    <r>
      <rPr>
        <b/>
        <sz val="11"/>
        <color theme="1"/>
        <rFont val="Arial"/>
        <family val="2"/>
      </rPr>
      <t xml:space="preserve">
INVESTIGACIÓN 2: IDENTIFICACIÓN DE LAS ESPECIES ARBÓREAS CON MAYOR EFECTO DE MITIGACIÓN DEL EFECTO DE ISLA DE CALOR EN LA CIUDAD DE BOGOTÁ. 
</t>
    </r>
    <r>
      <rPr>
        <sz val="11"/>
        <color theme="1"/>
        <rFont val="Arial"/>
        <family val="2"/>
      </rPr>
      <t xml:space="preserve">
► Se realizó la revisión espacial de cada una de las estaciones meteorológicas del Sistema de Alerta de Bogotá para garantizar que se cuente con seguridad y toma de datos de temperatura.
► Se construyó una matriz con la información disponible por estación meteorológica, con el fin de realizar la selección de especies para toma de datos.
► Se realizó la revisión de las especies recomendadas en la investigación, Valor taxonómico y funcional de los árboles de Bogotá, SIGAU, el Manual de Coberturas Vegetales de Bogotá y el Manual de Silvicultura Urbana para Bogotá.
► Se avanzó en la estructuración del cronograma y del documento de la investigación en el planteamiento de objetivos, marco teórico y metodología.</t>
    </r>
  </si>
  <si>
    <r>
      <rPr>
        <b/>
        <sz val="11"/>
        <color theme="1"/>
        <rFont val="Arial"/>
        <family val="2"/>
      </rPr>
      <t>VIGENCIA:</t>
    </r>
    <r>
      <rPr>
        <sz val="11"/>
        <color theme="1"/>
        <rFont val="Arial"/>
        <family val="2"/>
      </rPr>
      <t xml:space="preserve">
Con el objeto de ejercer evaluación, control y seguimiento a la movilización, tenencia, uso o comercialización del recurso flora, y prevenir su tráfico ilegal, la Secretaría Distrital de Ambiente - SDA en junio de 2023 ejecutó 554 actuaciones técnicas sobre el recurso flora, dando lugar así a un </t>
    </r>
    <r>
      <rPr>
        <b/>
        <sz val="11"/>
        <color theme="1"/>
        <rFont val="Arial"/>
        <family val="2"/>
      </rPr>
      <t>avance acumulado en la vigencia de 2.398 actuaciones ejecutadas</t>
    </r>
    <r>
      <rPr>
        <sz val="11"/>
        <color theme="1"/>
        <rFont val="Arial"/>
        <family val="2"/>
      </rPr>
      <t xml:space="preserve">, cuya distribución se relaciona a continuación:
► Visitas de evaluación y seguimiento a empresas forestales: 697
► Visitas de verificación de especímenes de la flora silvestre, exportados o importados con permiso CITES y NO CITES: 105
► Visitas para expedición de salvoconductos: 4
► Visitas de inventarios de control y seguimiento a empresas forestales: 297
► Visitas de control para registro del libro de operaciones: 67
► Certificaciones de exportación e importación a empresas forestales: 25
► Certificaciones de registro y cumplimiento de empresas forestales: 44
► Oficios de negación de certificación: 15
► Rondas de control: 142
► Rondas de prevención: 12
► Jornadas pedagógicas: 85
► Reportes de movimientos del libro de operaciones verificados e ingresados al sistema FOREST: 464
► Operativos de control: 39
► Recorridos de control: 10
► Recorridos de prevención: 47
► Incautaciones: 1
► Recepciones Externas: 3
► Conceptos técnicos y Comunicaciones Externas: 341
</t>
    </r>
    <r>
      <rPr>
        <b/>
        <sz val="11"/>
        <color theme="1"/>
        <rFont val="Arial"/>
        <family val="2"/>
      </rPr>
      <t xml:space="preserve">
RESERVA: 
</t>
    </r>
    <r>
      <rPr>
        <sz val="11"/>
        <color theme="1"/>
        <rFont val="Arial"/>
        <family val="2"/>
      </rPr>
      <t xml:space="preserve">
En el </t>
    </r>
    <r>
      <rPr>
        <b/>
        <sz val="11"/>
        <color theme="1"/>
        <rFont val="Arial"/>
        <family val="2"/>
      </rPr>
      <t>I trimestre de 2023 la SDA ejecutó 432 actuaciones técnicas</t>
    </r>
    <r>
      <rPr>
        <sz val="11"/>
        <color theme="1"/>
        <rFont val="Arial"/>
        <family val="2"/>
      </rPr>
      <t xml:space="preserve"> de evaluación, seguimiento y control sobre el recurso flora, que corresponden a:
► Certificaciones de exportación e importación a empresas forestales: 4.
► Certificaciones de registro y cumplimiento de empresas forestales: 6.
► Oficios de negación de certificación: 1.
► Reportes de movimientos del libro de operaciones verificados e ingresados al sistema FOREST: 402.
► Incautaciones: 1.
► Conceptos técnicos y Comunicaciones Externas: 18.</t>
    </r>
  </si>
  <si>
    <t>En el periodo evaluado se logró realizar el registro a 34 nuevas industrias forestales, las cuales ya se encuentran cumpliendo con el registro de libro de operaciones.
Mediante la práctica de visitas de seguimiento al registro de industrias forestales, se logró el inventario de 28.674,336 m3 de madera en primer grado de transformación, 46,43 m3 de guadua, 30986 Kg de semillas, 22.100 unidades de follaje y 34.288 plantas reproducidas artificialmente con algún grado de vulnerabilidad CITES.
En cuanto a las actividades de verificación de importación y exportación de individuos de la flora, se verificaron 198.395 individuos, 220 muestras de ADN y 204 muestras de herbario que fueron exportados y 654.800 plantas que fueron importados.
En oficinas de enlace se realizó la incautación de 3 orquídeas, además, se realizaron rondas de control en 793 puntos, rondas de prevención en 61 puntos y se realizaron sensibilizaciones a 182 personas.
Por otra parte, en el marco de los Planes de Protección a las Palmas y al Laurel de cera se sensibilizaron a 148 personas, y resultado de las actividades de control se recuperaron 31,7 bultos de Attalea butyracea, equivalentes a 227 Kilogramos y 18 bultos de laurel de cera (Morella Sp), equivalentes a 163.5 Kg.
Respecto a las actividades de Gobernanza forestal, se realizaron 6 operativos con el fin de realizar control a la movilización y comercialización de productos maderables y no maderables en industrias forestales acompañados de cuerpo policial.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</si>
  <si>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r>
      <rPr>
        <b/>
        <sz val="11"/>
        <color theme="1"/>
        <rFont val="Arial"/>
        <family val="2"/>
      </rPr>
      <t>VIGENCIA:</t>
    </r>
    <r>
      <rPr>
        <sz val="11"/>
        <color theme="1"/>
        <rFont val="Arial"/>
        <family val="2"/>
      </rPr>
      <t xml:space="preserve">
Del 01 de febrero al 30 de junio de 2023 la Secretaría Distrital de Ambiente </t>
    </r>
    <r>
      <rPr>
        <b/>
        <sz val="11"/>
        <color theme="1"/>
        <rFont val="Arial"/>
        <family val="2"/>
      </rPr>
      <t>atendió el 99,6% de los conceptos técnicos generados por afectación al recurso flora en el Distrito Capital</t>
    </r>
    <r>
      <rPr>
        <sz val="11"/>
        <color theme="1"/>
        <rFont val="Arial"/>
        <family val="2"/>
      </rPr>
      <t xml:space="preserve"> que recomiendan actuaciones administrativas sancionatorias, como se relaciona a continuación:
No de Conceptos Técnicos que recomiendan actuaciones administrativas sancionatorias: </t>
    </r>
    <r>
      <rPr>
        <b/>
        <sz val="11"/>
        <color theme="1"/>
        <rFont val="Arial"/>
        <family val="2"/>
      </rPr>
      <t>265</t>
    </r>
    <r>
      <rPr>
        <sz val="11"/>
        <color theme="1"/>
        <rFont val="Arial"/>
        <family val="2"/>
      </rPr>
      <t xml:space="preserve">.
No de Conceptos Técnicos acogidos jurídicamente mediante acto administrativo: </t>
    </r>
    <r>
      <rPr>
        <b/>
        <sz val="11"/>
        <color theme="1"/>
        <rFont val="Arial"/>
        <family val="2"/>
      </rPr>
      <t>264</t>
    </r>
    <r>
      <rPr>
        <sz val="11"/>
        <color theme="1"/>
        <rFont val="Arial"/>
        <family val="2"/>
      </rPr>
      <t xml:space="preserve">.
</t>
    </r>
    <r>
      <rPr>
        <b/>
        <sz val="11"/>
        <color theme="1"/>
        <rFont val="Arial"/>
        <family val="2"/>
      </rPr>
      <t xml:space="preserve">RESERVA: </t>
    </r>
    <r>
      <rPr>
        <sz val="11"/>
        <color theme="1"/>
        <rFont val="Arial"/>
        <family val="2"/>
      </rPr>
      <t xml:space="preserve">
En el primer trimestre de 2023, se acogieron jurídicamente los</t>
    </r>
    <r>
      <rPr>
        <b/>
        <sz val="11"/>
        <color theme="1"/>
        <rFont val="Arial"/>
        <family val="2"/>
      </rPr>
      <t xml:space="preserve"> tres (3)</t>
    </r>
    <r>
      <rPr>
        <sz val="11"/>
        <color theme="1"/>
        <rFont val="Arial"/>
        <family val="2"/>
      </rPr>
      <t xml:space="preserve"> conceptos técnicos constituidos como reserva.</t>
    </r>
  </si>
  <si>
    <t>El Acto administrativo que acoge el concepto técnico fue proyectado y revisado y se encuentra en proceso de firma del Director de Control Ambiental.</t>
  </si>
  <si>
    <t>Se realizará seguimiento periódico a la revisión y firma del proceso.</t>
  </si>
  <si>
    <t>7, LOGROS CORTE A 30 DE JUNIO AÑO 2023</t>
  </si>
  <si>
    <r>
      <rPr>
        <b/>
        <sz val="8"/>
        <rFont val="Arial"/>
        <family val="2"/>
      </rPr>
      <t>VIGENCIA:</t>
    </r>
    <r>
      <rPr>
        <sz val="8"/>
        <rFont val="Arial"/>
        <family val="2"/>
      </rPr>
      <t xml:space="preserve">
Con el objeto de contribuir con una mejor gestión sobre el arbolado urbano y prevenir el deterioro del recurso, la Secretaría Distrital de Ambiente - SDA del</t>
    </r>
    <r>
      <rPr>
        <b/>
        <sz val="8"/>
        <rFont val="Arial"/>
        <family val="2"/>
      </rPr>
      <t xml:space="preserve"> 01 de enero al 30 de junio de 2023 ejecutó 14.467 actuaciones</t>
    </r>
    <r>
      <rPr>
        <sz val="8"/>
        <rFont val="Arial"/>
        <family val="2"/>
      </rPr>
      <t xml:space="preserve"> técnicas de evaluación, control y seguimiento sobre el recurso arbóreo de la ciudad, cuya distribución se relaciona a continuación:
► Conceptos técnicos de manejo silvicultural: 697
► Conceptos técnicos de atención de emergencias: 1.615
► Conceptos técnicos de infraestructura: 113
► Informes técnicos de evaluación: 1.352
► Conceptos técnicos sancionatorios: 151
► Informes técnicos sancionatorios: 47
► Conceptos técnicos de seguimiento a permisos: 858
► Informes técnicos de seguimiento: 104
► Conceptos técnicos de seguimiento a plantaciones: 30
► Expedición o negación de salvoconductos: 96
► Actas de Visitas Técnicas de Evaluación y Seguimiento: 3.901
► Comunicaciones externas y requerimientos: 5.503
</t>
    </r>
    <r>
      <rPr>
        <b/>
        <sz val="8"/>
        <rFont val="Arial"/>
        <family val="2"/>
      </rPr>
      <t>NOTA</t>
    </r>
    <r>
      <rPr>
        <sz val="8"/>
        <rFont val="Arial"/>
        <family val="2"/>
      </rPr>
      <t xml:space="preserve">: Las actuaciones técnicas reportadas en el primer bimestre de 2023 fueron apalancadas con los recursos asignados por el Fondo Distrital de Gestión de Riesgos y Cambio Climático – FONDIGER en el marco de la declaratoria de Calamidad Pública efectuada mediante el Decreto Distrital 513 de 2022.
</t>
    </r>
    <r>
      <rPr>
        <b/>
        <sz val="8"/>
        <rFont val="Arial"/>
        <family val="2"/>
      </rPr>
      <t xml:space="preserve">RESERVA: 
</t>
    </r>
    <r>
      <rPr>
        <sz val="8"/>
        <rFont val="Arial"/>
        <family val="2"/>
      </rPr>
      <t xml:space="preserve">
En el </t>
    </r>
    <r>
      <rPr>
        <b/>
        <sz val="8"/>
        <rFont val="Arial"/>
        <family val="2"/>
      </rPr>
      <t>I trimestre de 2023 la SDA ejecutó 868 actuaciones</t>
    </r>
    <r>
      <rPr>
        <sz val="8"/>
        <rFont val="Arial"/>
        <family val="2"/>
      </rPr>
      <t xml:space="preserve"> técnicas sobre el arbolado urbano de Bogotá, que corresponden a:
► Conceptos técnicos de manejo: 46
► Conceptos técnicos de emergencias: 104
► Conceptos técnicos de infraestructura: 10
► Informes técnicos de evaluación: 100
► Informes técnicos sancionatorios: 4
► Conceptos técnicos de seguimiento silvicultural: 46
► Informes técnicos de seguimiento: 8
► Conceptos técnicos de seguimiento a plantaciones: 3
► Visitas Técnicas de Evaluación y Seguimiento: 296
► Comunicaciones externas y requerimientos: 251</t>
    </r>
  </si>
  <si>
    <r>
      <t xml:space="preserve">En el marco del proceso de evaluación, control y seguimiento al arbolado urbano, la Secretaría Distrital de Ambiente a través de la Subdirección de Silvicultura, Flora y Fauna Silvestre, en el primer semestre de 2023 sustanció y emitió </t>
    </r>
    <r>
      <rPr>
        <b/>
        <sz val="8"/>
        <rFont val="Arial"/>
        <family val="2"/>
      </rPr>
      <t>287 Actos Administrativos y 495 comunicaciones externas y requerimientos.</t>
    </r>
  </si>
  <si>
    <r>
      <t>En el primer semestre de 2023 se llevaron a cabo</t>
    </r>
    <r>
      <rPr>
        <b/>
        <sz val="8"/>
        <rFont val="Arial"/>
        <family val="2"/>
      </rPr>
      <t xml:space="preserve"> 3 jornadas de concientización y sensibilización </t>
    </r>
    <r>
      <rPr>
        <sz val="8"/>
        <rFont val="Arial"/>
        <family val="2"/>
      </rPr>
      <t>tendientes a potencializar la apropiación del arbolado urbano por parte de la comunidad. Las temáticas desarrolladas se relacionan a continuación:</t>
    </r>
    <r>
      <rPr>
        <b/>
        <sz val="8"/>
        <rFont val="Arial"/>
        <family val="2"/>
      </rPr>
      <t xml:space="preserve">
1. </t>
    </r>
    <r>
      <rPr>
        <sz val="8"/>
        <rFont val="Arial"/>
        <family val="2"/>
      </rPr>
      <t xml:space="preserve">Árboles en riesgo, dirigido a la Ciudadanía en General.
</t>
    </r>
    <r>
      <rPr>
        <b/>
        <sz val="8"/>
        <rFont val="Arial"/>
        <family val="2"/>
      </rPr>
      <t>2.</t>
    </r>
    <r>
      <rPr>
        <sz val="8"/>
        <rFont val="Arial"/>
        <family val="2"/>
      </rPr>
      <t xml:space="preserve"> Conocimiento de árboles en riesgo, dirigido a Funcionarios y Contratistas de diferentes instituciones.
</t>
    </r>
    <r>
      <rPr>
        <b/>
        <sz val="8"/>
        <rFont val="Arial"/>
        <family val="2"/>
      </rPr>
      <t>3</t>
    </r>
    <r>
      <rPr>
        <sz val="8"/>
        <rFont val="Arial"/>
        <family val="2"/>
      </rPr>
      <t>. Trámite de permisos de aprovechamiento forestal de árboles aislados, dirigido a la Ciudadanía en General.</t>
    </r>
  </si>
  <si>
    <r>
      <rPr>
        <b/>
        <sz val="9.1999999999999993"/>
        <rFont val="Arial"/>
        <family val="2"/>
      </rPr>
      <t xml:space="preserve">INVESTIGACIÓN 1: MODELO DE DETERMINACIÓN DEL RIESGO DE VOLCAMIENTO DEL ARBOLADO URBANO EN LA CIUDAD DE BOGOTÁ: </t>
    </r>
    <r>
      <rPr>
        <sz val="8"/>
        <rFont val="Arial"/>
        <family val="2"/>
      </rPr>
      <t xml:space="preserve">
► Se inició revisión de la información base con las investigaciones realizadas por parte de la SDA sobre volcamientos del arbolado urbano de Bogotá.
► Se realizaron 2 mesas de trabajo externas, una con el JBB y otra con el IDIGER con el fin de socializar el inicio y objetivo general del desarrollo de la definición del modelo.
► Se consolidó la base de información alfanumérica y el shapefile de los volcamientos de arbolado reportados en Bogotá D.C, donde se evidenció un total de 5.156 registros desde el 16 de diciembre de 2011 hasta el 30 de abril de 2023.
► Se unificaron los datos de nombre común, nombre científico, emplazamiento, espacio, localidad de la base de datos con corte 30 de abril de 2023.
► Se diligenciaron los registros que no contaban con la información completa, teniendo en cuenta la base de datos del SIGAU y los reportes de emergencias.
► Se hizo un análisis preliminar de análisis exploratorio de datos espaciales (ESDA), con el fin de realizar el desarrollo metodológico del análisis cuantitativo.
</t>
    </r>
    <r>
      <rPr>
        <b/>
        <sz val="8"/>
        <rFont val="Arial"/>
        <family val="2"/>
      </rPr>
      <t xml:space="preserve">
INVESTIGACIÓN 2: IDENTIFICACIÓN DE LAS ESPECIES ARBÓREAS CON MAYOR EFECTO DE MITIGACIÓN DEL EFECTO DE ISLA DE CALOR EN LA CIUDAD DE BOGOTÁ. 
</t>
    </r>
    <r>
      <rPr>
        <sz val="8"/>
        <rFont val="Arial"/>
        <family val="2"/>
      </rPr>
      <t xml:space="preserve">
► Se realizó la revisión espacial de cada una de las estaciones meteorológicas del Sistema de Alerta de Bogotá para garantizar que se cuente con seguridad y toma de datos de temperatura.
► Se construyó una matriz con la información disponible por estación meteorológica, con el fin de realizar la selección de especies para toma de datos.
► Se realizó la revisión de las especies recomendadas en la investigación, Valor taxonómico y funcional de los árboles de Bogotá, SIGAU, el Manual de Coberturas Vegetales de Bogotá y el Manual de Silvicultura Urbana para Bogotá.
► Se avanzó en la estructuración del cronograma y del documento de la investigación en el planteamiento de objetivos, marco teórico y metodología.</t>
    </r>
  </si>
  <si>
    <r>
      <rPr>
        <b/>
        <sz val="8"/>
        <rFont val="Arial"/>
        <family val="2"/>
      </rPr>
      <t xml:space="preserve">VIGENCIA: </t>
    </r>
    <r>
      <rPr>
        <sz val="8"/>
        <rFont val="Arial"/>
        <family val="2"/>
      </rPr>
      <t xml:space="preserve">
Con el objeto de ejercer evaluación, control y seguimiento a la movilización, tenencia, uso o comercialización del recurso flora, y prevenir su tráfico ilegal, la Secretaría Distrital de Ambiente - SDA </t>
    </r>
    <r>
      <rPr>
        <b/>
        <sz val="8"/>
        <rFont val="Arial"/>
        <family val="2"/>
      </rPr>
      <t>en el I semestre de 2023 ejecutó 2.313 actuaciones técnicas sobre el recurso flora,</t>
    </r>
    <r>
      <rPr>
        <sz val="8"/>
        <rFont val="Arial"/>
        <family val="2"/>
      </rPr>
      <t xml:space="preserve"> cuya distribución se relaciona a continuación:
► Visitas de evaluación y seguimiento a empresas forestales: 697
► Visitas de verificación de especímenes de la flora silvestre, exportados o importados con permiso CITES y NO CITES: 105
► Visitas para expedición de salvoconductos: 4
► Visitas de inventarios de control y seguimiento a empresas forestales: 297
► Visitas de control para registro del libro de operaciones: 67
► Certificaciones de exportación e importación a empresas forestales: 25
► Certificaciones de registro y cumplimiento de empresas forestales: 44
► Oficios de negación de certificación: 15
► Rondas de control: 142
► Rondas de prevención: 12
► Reportes de movimientos del libro de operaciones verificados e ingresados al sistema FOREST: 464
► Operativos de control: 39
► Recorridos de control: 10
► Recorridos de prevención: 47
► Incautaciones: 1
► Recepciones Externas: 3
► Conceptos técnicos y Comunicaciones Externas: 341
</t>
    </r>
    <r>
      <rPr>
        <b/>
        <sz val="8"/>
        <rFont val="Arial"/>
        <family val="2"/>
      </rPr>
      <t xml:space="preserve">RESERVA: 
</t>
    </r>
    <r>
      <rPr>
        <sz val="8"/>
        <rFont val="Arial"/>
        <family val="2"/>
      </rPr>
      <t xml:space="preserve">
En el </t>
    </r>
    <r>
      <rPr>
        <b/>
        <sz val="8"/>
        <rFont val="Arial"/>
        <family val="2"/>
      </rPr>
      <t>I trimestre de 2023 la SDA ejecutó 432 actuaciones</t>
    </r>
    <r>
      <rPr>
        <sz val="8"/>
        <rFont val="Arial"/>
        <family val="2"/>
      </rPr>
      <t xml:space="preserve"> técnicas de evaluación, seguimiento y control sobre el recurso flora, que corresponden a:
► Certificaciones de exportación e importación a empresas forestales: 4.
► Certificaciones de registro y cumplimiento de empresas forestales: 6.
► Oficios de negación de certificación: 1.
► Reportes de movimientos del libro de operaciones verificados e ingresados al sistema FOREST: 402.
► Incautaciones: 1.
► Conceptos técnicos y Comunicaciones Externas: 18.</t>
    </r>
  </si>
  <si>
    <r>
      <rPr>
        <b/>
        <sz val="8"/>
        <rFont val="Arial"/>
        <family val="2"/>
      </rPr>
      <t xml:space="preserve">VIGENCIA: </t>
    </r>
    <r>
      <rPr>
        <sz val="8"/>
        <rFont val="Arial"/>
        <family val="2"/>
      </rPr>
      <t xml:space="preserve">
En el primer semestre de 2023, la Secretaría Distrital de Ambiente ejecutó </t>
    </r>
    <r>
      <rPr>
        <b/>
        <sz val="8"/>
        <rFont val="Arial"/>
        <family val="2"/>
      </rPr>
      <t>85 jornadas pedagógicas</t>
    </r>
    <r>
      <rPr>
        <sz val="8"/>
        <rFont val="Arial"/>
        <family val="2"/>
      </rPr>
      <t xml:space="preserve"> tendientes a potencializar la apropiación del recurso flora y prevenir su tráfico ilegal. </t>
    </r>
  </si>
  <si>
    <r>
      <rPr>
        <b/>
        <sz val="8"/>
        <color theme="1"/>
        <rFont val="Arial"/>
        <family val="2"/>
      </rPr>
      <t>VIGENCIA:</t>
    </r>
    <r>
      <rPr>
        <sz val="8"/>
        <color theme="1"/>
        <rFont val="Arial"/>
        <family val="2"/>
      </rPr>
      <t xml:space="preserve">
En el I Semestre de 2023 la Secretaría Distrital de Ambiente atendió el 99,6% de los conceptos técnicos generados por afectación al recurso flora en el Distrito Capital que recomiendan actuaciones administrativas sancionatorias, como se relaciona a continuación:
No de Conceptos Técnicos que recomiendan actuaciones administrativas sancionatorias: </t>
    </r>
    <r>
      <rPr>
        <b/>
        <sz val="8"/>
        <color theme="1"/>
        <rFont val="Arial"/>
        <family val="2"/>
      </rPr>
      <t>265</t>
    </r>
    <r>
      <rPr>
        <sz val="8"/>
        <color theme="1"/>
        <rFont val="Arial"/>
        <family val="2"/>
      </rPr>
      <t xml:space="preserve">.
No de Conceptos Técnicos acogidos jurídicamente mediante acto administrativo: </t>
    </r>
    <r>
      <rPr>
        <b/>
        <sz val="8"/>
        <color theme="1"/>
        <rFont val="Arial"/>
        <family val="2"/>
      </rPr>
      <t>264</t>
    </r>
    <r>
      <rPr>
        <sz val="8"/>
        <color theme="1"/>
        <rFont val="Arial"/>
        <family val="2"/>
      </rPr>
      <t xml:space="preserve">.
</t>
    </r>
    <r>
      <rPr>
        <b/>
        <sz val="8"/>
        <color theme="1"/>
        <rFont val="Arial"/>
        <family val="2"/>
      </rPr>
      <t xml:space="preserve">RESERVA: </t>
    </r>
    <r>
      <rPr>
        <sz val="8"/>
        <color theme="1"/>
        <rFont val="Arial"/>
        <family val="2"/>
      </rPr>
      <t xml:space="preserve">
En el primer trimestre de 2023, se acogieron jurídicamente los tres (3) conceptos técnicos constituidos como reserva.
</t>
    </r>
    <r>
      <rPr>
        <b/>
        <sz val="8"/>
        <color theme="1"/>
        <rFont val="Arial"/>
        <family val="2"/>
      </rPr>
      <t>REZAGO</t>
    </r>
    <r>
      <rPr>
        <sz val="8"/>
        <color theme="1"/>
        <rFont val="Arial"/>
        <family val="2"/>
      </rPr>
      <t xml:space="preserve">: El Acto administrativo que acoge el concepto técnico fue proyectado y revisado y se encuentra en proceso de firma del Director de Control Ambiental.
</t>
    </r>
    <r>
      <rPr>
        <b/>
        <sz val="8"/>
        <color theme="1"/>
        <rFont val="Arial"/>
        <family val="2"/>
      </rPr>
      <t xml:space="preserve">SOLUCIÓN: </t>
    </r>
    <r>
      <rPr>
        <sz val="8"/>
        <color theme="1"/>
        <rFont val="Arial"/>
        <family val="2"/>
      </rPr>
      <t>Se realizará seguimiento periódico a la revisión y firma del proceso.</t>
    </r>
  </si>
  <si>
    <r>
      <t xml:space="preserve">En el primer semestre de 2023 se realizaron </t>
    </r>
    <r>
      <rPr>
        <b/>
        <sz val="8"/>
        <color theme="1"/>
        <rFont val="Arial"/>
        <family val="2"/>
      </rPr>
      <t>14.745</t>
    </r>
    <r>
      <rPr>
        <sz val="8"/>
        <color theme="1"/>
        <rFont val="Arial"/>
        <family val="2"/>
      </rPr>
      <t xml:space="preserve"> acciones archivísticas, derivadas de la atención de los conceptos técnicos que recomiendan actuaciones administrativas en el marco del trámite sancionatorio ambiental así:
► Desglose: 1				
► Apertura: 399				
► Inserción: 902				
► Encarpetado de expedientes: 1.319				
► Consulta de expedientes: 8				
► Préstamo de expedientes: 1.207				
► Organización: 1.319				
► FUID: 591				
► Hoja de control: 1.442				
► Clasificación documental: 980				
► Asociación de radicados- Forest: 561				
► Apoyo saneamiento jurídico: 13				
► Alistamiento trasferencias documentales DCA: 28			
► Inserción, revisión, depuración, levantamiento base de datos expedientes permisivos DCA: 2.759
► Foliación: 928				
► Transferencias: 42				
► Control de Calidad: 35				
► Auto de archivo: 2				
► Digitalización de expedientes: 211				
► Recepción planillas de radicados (sancionatorios): 1.033		
► Atención ventanilla: 315				
► Acumulaciones: 4				
► Rotulación: 522				
► Inserción planillas de radicados: 124</t>
    </r>
  </si>
  <si>
    <r>
      <t xml:space="preserve">En el primer semestre de 2023, </t>
    </r>
    <r>
      <rPr>
        <b/>
        <sz val="8"/>
        <rFont val="Arial"/>
        <family val="2"/>
      </rPr>
      <t>se notificaron 468 actuaciones administrativas</t>
    </r>
    <r>
      <rPr>
        <sz val="8"/>
        <rFont val="Arial"/>
        <family val="2"/>
      </rPr>
      <t xml:space="preserve"> derivadas de las acciones del trámite sancionatorio para el recurso Flora y silvicultura.</t>
    </r>
  </si>
  <si>
    <r>
      <t>En el primer semestre de 2023 se avanzó en</t>
    </r>
    <r>
      <rPr>
        <b/>
        <sz val="8"/>
        <rFont val="Arial"/>
        <family val="2"/>
      </rPr>
      <t xml:space="preserve"> 51 informes técnicos de criterio para multas:</t>
    </r>
    <r>
      <rPr>
        <sz val="8"/>
        <rFont val="Arial"/>
        <family val="2"/>
      </rPr>
      <t xml:space="preserve"> 21 conceptos de decomiso definitivo del recurso Flora, 24 para multas por silvicultura y 6 para multas por madera.</t>
    </r>
  </si>
  <si>
    <t>La ejecución de las 16.120 actuaciones técnicas y jurídicas sobre el recurso arbóreo de la ciudad, dieron lugar a:
1. Definir las intervenciones más adecuadas a autorizar sobre la estructura física y sistémica de 18.812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33.710 árboles y a las plantaciones de 23.039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</si>
  <si>
    <r>
      <t xml:space="preserve">Con el fin de contribuir con una mejor gestión sobre el arbolado urbano y prevenir el deterioro del recurso, la Secretaría Distrital de Ambiente - SDA en el marco de la Meta Plan de Desarrollo No. 237 ha ejecutado 90.324 actuaciones técnicas y jurídicas sobre el recurso arbóreo de la ciudad, lo que equivale a un avance del 11,77% de aumento en el número de actuaciones del 15% programado para el cuatrienio, dando lugar así a un cumplimiento del 78% de la magnitud programada para el cuatrienio. 
Los avances por vigencia se distribuyen así: 2020 II: 1,06%; 2021: 3,53%; 2022: 5,08%; 2023: 2,10%
</t>
    </r>
    <r>
      <rPr>
        <b/>
        <sz val="12"/>
        <rFont val="Arial"/>
        <family val="2"/>
      </rPr>
      <t xml:space="preserve">El 2,10% de avance registrado en el primer semestre de 2023 corresponde a la ejecución de 16.120 actuaciones </t>
    </r>
    <r>
      <rPr>
        <sz val="12"/>
        <rFont val="Arial"/>
        <family val="2"/>
      </rPr>
      <t>técnicas y jurídicas sobre el recurso arbóreo de la ciudad, cuya distribución se relaciona a continuación:
► Conceptos técnicos de manejo silvicultural: 743
► Conceptos técnicos de atención de emergencias silviculturales: 1.719
► Conceptos técnicos para la autorización de actividades silviculturales para la realización, remodelación o ampliación de obras públicas o privadas de infraestructura, construcciones, instalaciones y similares: 123
► Informes técnicos de evaluación: 1.452
► Conceptos técnicos sancionatorios: 151
► Informes técnicos sancionatorios: 51
► Conceptos técnicos de seguimiento silvicultural: 904
► Informes técnicos de seguimiento: 112
► Conceptos técnicos de seguimiento a la plantación y mantenimiento básico del arbolado urbano: 33
► Expedición o negación de salvoconductos: 96
► Actas de Visitas Técnicas de Evaluación y Seguimiento: 4.197
► Jornadas de sensibilización: 3
► Actos administrativos: 287
► Comunicaciones externas y requerimientos: 6.249</t>
    </r>
  </si>
  <si>
    <r>
      <t xml:space="preserve">Con el objeto de controlar los factores que generan el deterioro del recurso flora, la Secretaría Distrital de Ambiente - SDA en el marco de la Meta Plan de Desarrollo No. 239 ha ejecutado 18.341 actuaciones técnicas y jurídicas sobre el recurso flora en la ciudad, lo que equivale a un avance del 11,45% de aumento en el número de actuaciones del 15% programado para el cuatrienio, dando lugar así a un cumplimiento del 76% de la magnitud programada para el cuatrienio. 
Los avances por vigencia se distribuyen así: 2020 II: 1,69%; 2021: 2,5%; 2022: 5,33%; 2023: 1,93%
</t>
    </r>
    <r>
      <rPr>
        <b/>
        <sz val="12"/>
        <rFont val="Arial"/>
        <family val="2"/>
      </rPr>
      <t>El 1,93% de avance registrado en el primer semestre de 2023 corresponde a la ejecución de 3.094 actuaciones</t>
    </r>
    <r>
      <rPr>
        <sz val="12"/>
        <rFont val="Arial"/>
        <family val="2"/>
      </rPr>
      <t xml:space="preserve"> técnicas y jurídicas sobre el recurso flora, cuya distribución se relaciona a continuación:
► Visitas de evaluación y seguimiento a empresas forestales: 697
► Visitas de verificación de especímenes de la flora silvestre, exportados o importados con permiso CITES y NO CITES: 105
► Visitas para expedición de salvoconductos: 4
► Visitas de inventarios de control y seguimiento a empresas forestales: 297
► Visitas de control para registro del libro de operaciones: 67
► Certificaciones de exportación e importación a empresas forestales: 29
► Certificaciones de registro y cumplimiento de empresas forestales: 50
► Oficios de negación de certificación: 16
► Rondas de control: 142
► Rondas de prevención: 12
► Jornadas pedagógicas: 85
► Reportes de movimientos del libro de operaciones verificados e ingresados al sistema FOREST: 866
► Operativos de control: 39
► Recorridos de control: 10
► Recorridos de prevención: 47
► Incautaciones: 2
► Recepciones Externas: 3
► Conceptos técnicos y Comunicaciones Externas: 359
► Actos administrativos: 264</t>
    </r>
  </si>
  <si>
    <t>EJECUTADO ACUMUALDO AL PERIODO
 AÑO 2020</t>
  </si>
  <si>
    <t>EJECUTADO ACUMUALDO  SEGPLAN
 AÑO 2020</t>
  </si>
  <si>
    <t>EJECUTADO ACUMUALDO AL PERIODO
 AÑO 2021</t>
  </si>
  <si>
    <t>EJECUTADO ACUMUALDO  SEGPLAN
 AÑO 2021</t>
  </si>
  <si>
    <t>EJECUTADO ACUMUALDO AL PERIODO
 AÑO 2022</t>
  </si>
  <si>
    <t>EJECUTADO ACUMUALDO  SEGPLAN
 AÑO 2022</t>
  </si>
  <si>
    <t>EJECUTADO ACUMUALDO AL PERIODO
 AÑO 2024</t>
  </si>
  <si>
    <t>EJECUTADO ACUMUALDO  SEGPLAN
 AÑO 2024</t>
  </si>
  <si>
    <r>
      <t>PROGRAMADO</t>
    </r>
    <r>
      <rPr>
        <b/>
        <sz val="12"/>
        <rFont val="Arial"/>
        <family val="2"/>
      </rPr>
      <t xml:space="preserve"> ABR.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</si>
</sst>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 _€_-;\-* #,##0.00\ _€_-;_-* &quot;-&quot;??\ _€_-;_-@_-"/>
    <numFmt numFmtId="166" formatCode="_-* #,##0\ _€_-;\-* #,##0\ _€_-;_-* &quot;-&quot;??\ _€_-;_-@_-"/>
    <numFmt numFmtId="167" formatCode="#,##0.0"/>
    <numFmt numFmtId="168" formatCode="&quot;$&quot;\ #,##0.00"/>
    <numFmt numFmtId="169" formatCode="&quot;$&quot;\ #,##0"/>
    <numFmt numFmtId="170" formatCode="_-* #,##0.00\ &quot;€&quot;_-;\-* #,##0.00\ &quot;€&quot;_-;_-* &quot;-&quot;??\ &quot;€&quot;_-;_-@_-"/>
    <numFmt numFmtId="171" formatCode="#,##0_ ;\-#,##0\ "/>
    <numFmt numFmtId="172" formatCode="#,##0.00_ ;\-#,##0.00\ "/>
    <numFmt numFmtId="173" formatCode="0.0"/>
    <numFmt numFmtId="174" formatCode="_-&quot;$&quot;\ * #,##0_-;\-&quot;$&quot;\ * #,##0_-;_-&quot;$&quot;\ * &quot;-&quot;??_-;_-@_-"/>
    <numFmt numFmtId="175" formatCode="_-* #,##0_-;\-* #,##0_-;_-* &quot;-&quot;??_-;_-@_-"/>
  </numFmts>
  <fonts count="8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name val="Arial"/>
      <family val="2"/>
    </font>
    <font>
      <b/>
      <sz val="14"/>
      <name val="Arial"/>
      <family val="2"/>
    </font>
    <font>
      <b/>
      <sz val="16"/>
      <name val="Arial"/>
      <family val="2"/>
    </font>
    <font>
      <b/>
      <sz val="12"/>
      <name val="Arial"/>
      <family val="2"/>
    </font>
    <font>
      <b/>
      <sz val="12"/>
      <color indexed="8"/>
      <name val="Arial"/>
      <family val="2"/>
    </font>
    <font>
      <sz val="12"/>
      <color indexed="8"/>
      <name val="Arial"/>
      <family val="2"/>
    </font>
    <font>
      <sz val="12"/>
      <name val="Arial"/>
      <family val="2"/>
    </font>
    <font>
      <sz val="11"/>
      <color indexed="8"/>
      <name val="Calibri"/>
      <family val="2"/>
    </font>
    <font>
      <sz val="14"/>
      <color theme="1"/>
      <name val="Arial"/>
      <family val="2"/>
    </font>
    <font>
      <sz val="14"/>
      <name val="Arial"/>
      <family val="2"/>
    </font>
    <font>
      <sz val="14"/>
      <color indexed="8"/>
      <name val="Arial"/>
      <family val="2"/>
    </font>
    <font>
      <sz val="11"/>
      <name val="Calibri"/>
      <family val="2"/>
      <scheme val="minor"/>
    </font>
    <font>
      <b/>
      <sz val="9"/>
      <color indexed="81"/>
      <name val="Tahoma"/>
      <family val="2"/>
    </font>
    <font>
      <sz val="9"/>
      <color indexed="81"/>
      <name val="Tahoma"/>
      <family val="2"/>
    </font>
    <font>
      <b/>
      <sz val="11"/>
      <name val="Arial"/>
      <family val="2"/>
    </font>
    <font>
      <sz val="11"/>
      <name val="Arial"/>
      <family val="2"/>
    </font>
    <font>
      <sz val="9"/>
      <name val="Arial"/>
      <family val="2"/>
    </font>
    <font>
      <sz val="11"/>
      <color theme="1"/>
      <name val="Arial Narrow"/>
      <family val="2"/>
    </font>
    <font>
      <b/>
      <sz val="9"/>
      <name val="Arial"/>
      <family val="2"/>
    </font>
    <font>
      <sz val="11"/>
      <color theme="1"/>
      <name val="Arial"/>
      <family val="2"/>
    </font>
    <font>
      <b/>
      <sz val="11"/>
      <color theme="1"/>
      <name val="Arial"/>
      <family val="2"/>
    </font>
    <font>
      <sz val="11"/>
      <color indexed="8"/>
      <name val="Arial"/>
      <family val="2"/>
    </font>
    <font>
      <b/>
      <sz val="11"/>
      <color indexed="8"/>
      <name val="Arial"/>
      <family val="2"/>
    </font>
    <font>
      <b/>
      <sz val="9"/>
      <color theme="1"/>
      <name val="Calibri"/>
      <family val="2"/>
      <scheme val="minor"/>
    </font>
    <font>
      <sz val="9"/>
      <color theme="1"/>
      <name val="Calibri"/>
      <family val="2"/>
      <scheme val="minor"/>
    </font>
    <font>
      <b/>
      <sz val="11"/>
      <color rgb="FF000000"/>
      <name val="Times New Roman"/>
      <family val="1"/>
    </font>
    <font>
      <sz val="12"/>
      <color indexed="81"/>
      <name val="Tahoma"/>
      <family val="2"/>
    </font>
    <font>
      <sz val="10"/>
      <name val="Arial"/>
      <family val="2"/>
    </font>
    <font>
      <b/>
      <sz val="11"/>
      <color rgb="FFFF0000"/>
      <name val="Arial"/>
      <family val="2"/>
    </font>
    <font>
      <b/>
      <sz val="10"/>
      <name val="Arial"/>
      <family val="2"/>
    </font>
    <font>
      <b/>
      <sz val="8"/>
      <name val="Arial"/>
      <family val="2"/>
    </font>
    <font>
      <sz val="8"/>
      <name val="Arial"/>
      <family val="2"/>
    </font>
    <font>
      <sz val="8"/>
      <color theme="1"/>
      <name val="Arial"/>
      <family val="2"/>
    </font>
    <font>
      <sz val="12"/>
      <color theme="1"/>
      <name val="Calibri"/>
      <family val="2"/>
      <scheme val="minor"/>
    </font>
    <font>
      <b/>
      <sz val="14"/>
      <color indexed="8"/>
      <name val="Arial"/>
      <family val="2"/>
    </font>
    <font>
      <sz val="10"/>
      <color theme="1"/>
      <name val="Calibri"/>
      <family val="2"/>
      <scheme val="minor"/>
    </font>
    <font>
      <sz val="9"/>
      <color indexed="8"/>
      <name val="Arial"/>
      <family val="2"/>
    </font>
    <font>
      <sz val="7"/>
      <name val="Arial"/>
      <family val="2"/>
    </font>
    <font>
      <sz val="9"/>
      <color theme="1"/>
      <name val="Arial"/>
      <family val="2"/>
    </font>
    <font>
      <sz val="8"/>
      <color indexed="8"/>
      <name val="Arial"/>
      <family val="2"/>
    </font>
    <font>
      <b/>
      <sz val="8"/>
      <color rgb="FF000000"/>
      <name val="Arial"/>
      <family val="2"/>
    </font>
    <font>
      <b/>
      <sz val="9"/>
      <color indexed="8"/>
      <name val="Arial"/>
      <family val="2"/>
    </font>
    <font>
      <b/>
      <sz val="9"/>
      <color theme="1"/>
      <name val="Arial"/>
      <family val="2"/>
    </font>
    <font>
      <sz val="8"/>
      <color rgb="FF000000"/>
      <name val="Arial"/>
      <family val="2"/>
    </font>
    <font>
      <b/>
      <sz val="9"/>
      <color rgb="FF000000"/>
      <name val="Arial"/>
      <family val="2"/>
    </font>
    <font>
      <sz val="11"/>
      <name val="Calibri"/>
      <family val="2"/>
    </font>
    <font>
      <b/>
      <sz val="11"/>
      <name val="Calibri"/>
      <family val="2"/>
    </font>
    <font>
      <sz val="14"/>
      <name val="Tahoma"/>
      <family val="2"/>
    </font>
    <font>
      <b/>
      <sz val="14"/>
      <name val="Tahoma"/>
      <family val="2"/>
    </font>
    <font>
      <b/>
      <sz val="9"/>
      <color rgb="FF000000"/>
      <name val="Tahoma"/>
      <family val="2"/>
    </font>
    <font>
      <sz val="9"/>
      <color rgb="FF000000"/>
      <name val="Tahoma"/>
      <family val="2"/>
    </font>
    <font>
      <b/>
      <sz val="24"/>
      <color theme="1"/>
      <name val="Arial"/>
      <family val="2"/>
    </font>
    <font>
      <b/>
      <sz val="14"/>
      <color theme="1"/>
      <name val="Arial"/>
      <family val="2"/>
    </font>
    <font>
      <b/>
      <sz val="16"/>
      <color theme="1"/>
      <name val="Arial"/>
      <family val="2"/>
    </font>
    <font>
      <b/>
      <sz val="10"/>
      <color theme="1"/>
      <name val="Arial"/>
      <family val="2"/>
    </font>
    <font>
      <sz val="10"/>
      <color rgb="FF000000"/>
      <name val="Arial"/>
      <family val="2"/>
    </font>
    <font>
      <b/>
      <sz val="11"/>
      <color theme="0"/>
      <name val="Calibri"/>
      <family val="2"/>
      <scheme val="minor"/>
    </font>
    <font>
      <b/>
      <sz val="18"/>
      <color theme="0"/>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0"/>
      <color theme="0"/>
      <name val="Arial"/>
      <family val="2"/>
    </font>
    <font>
      <sz val="10"/>
      <color theme="1"/>
      <name val="Arial"/>
      <family val="2"/>
    </font>
    <font>
      <sz val="10"/>
      <color indexed="8"/>
      <name val="Arial"/>
      <family val="2"/>
    </font>
    <font>
      <sz val="10"/>
      <color theme="0"/>
      <name val="Arial"/>
      <family val="2"/>
    </font>
    <font>
      <b/>
      <sz val="14"/>
      <color theme="0"/>
      <name val="Calibri"/>
      <family val="2"/>
      <scheme val="minor"/>
    </font>
    <font>
      <sz val="14"/>
      <color theme="1"/>
      <name val="Calibri"/>
      <family val="2"/>
      <scheme val="minor"/>
    </font>
    <font>
      <b/>
      <sz val="11"/>
      <name val="Calibri"/>
      <family val="2"/>
      <scheme val="minor"/>
    </font>
    <font>
      <sz val="9"/>
      <color rgb="FF000000"/>
      <name val="Arial"/>
      <family val="2"/>
    </font>
    <font>
      <sz val="11"/>
      <color theme="0"/>
      <name val="Calibri"/>
      <family val="2"/>
    </font>
    <font>
      <sz val="24"/>
      <color theme="1"/>
      <name val="Arial"/>
      <family val="2"/>
    </font>
    <font>
      <b/>
      <sz val="20"/>
      <color theme="1"/>
      <name val="Arial"/>
      <family val="2"/>
    </font>
    <font>
      <sz val="20"/>
      <color theme="1"/>
      <name val="Arial"/>
      <family val="2"/>
    </font>
    <font>
      <sz val="10.5"/>
      <color theme="1"/>
      <name val="Arial"/>
      <family val="2"/>
    </font>
    <font>
      <b/>
      <sz val="18"/>
      <color theme="1"/>
      <name val="Arial"/>
      <family val="2"/>
    </font>
    <font>
      <b/>
      <sz val="24"/>
      <name val="Arial"/>
      <family val="2"/>
    </font>
    <font>
      <sz val="12"/>
      <color theme="1"/>
      <name val="Arial"/>
      <family val="2"/>
    </font>
    <font>
      <b/>
      <sz val="8"/>
      <color theme="1"/>
      <name val="Arial"/>
      <family val="2"/>
    </font>
    <font>
      <b/>
      <sz val="9.1999999999999993"/>
      <name val="Arial"/>
      <family val="2"/>
    </font>
    <font>
      <sz val="16"/>
      <name val="Arial"/>
      <family val="2"/>
    </font>
    <font>
      <sz val="12"/>
      <color theme="1"/>
      <name val="Arial Narrow"/>
      <family val="2"/>
    </font>
  </fonts>
  <fills count="3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rgb="FF7030A0"/>
        <bgColor indexed="64"/>
      </patternFill>
    </fill>
    <fill>
      <patternFill patternType="solid">
        <fgColor rgb="FF00B0F0"/>
        <bgColor indexed="64"/>
      </patternFill>
    </fill>
    <fill>
      <patternFill patternType="solid">
        <fgColor rgb="FFA3FFFF"/>
        <bgColor indexed="64"/>
      </patternFill>
    </fill>
    <fill>
      <patternFill patternType="solid">
        <fgColor rgb="FF002060"/>
        <bgColor indexed="64"/>
      </patternFill>
    </fill>
    <fill>
      <patternFill patternType="solid">
        <fgColor rgb="FF76933C"/>
        <bgColor indexed="64"/>
      </patternFill>
    </fill>
    <fill>
      <patternFill patternType="solid">
        <fgColor theme="2" tint="-0.499984740745262"/>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5FFFF"/>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578537"/>
        <bgColor indexed="64"/>
      </patternFill>
    </fill>
  </fills>
  <borders count="8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style="medium">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medium">
        <color auto="1"/>
      </left>
      <right/>
      <top style="thin">
        <color auto="1"/>
      </top>
      <bottom style="thin">
        <color auto="1"/>
      </bottom>
      <diagonal/>
    </border>
    <border>
      <left/>
      <right style="thin">
        <color auto="1"/>
      </right>
      <top style="medium">
        <color auto="1"/>
      </top>
      <bottom/>
      <diagonal/>
    </border>
  </borders>
  <cellStyleXfs count="30">
    <xf numFmtId="0" fontId="0" fillId="0" borderId="0"/>
    <xf numFmtId="165" fontId="12" fillId="0" borderId="0" applyFont="0" applyFill="0" applyBorder="0" applyAlignment="0" applyProtection="0"/>
    <xf numFmtId="42" fontId="1" fillId="0" borderId="0" applyFont="0" applyFill="0" applyBorder="0" applyAlignment="0" applyProtection="0"/>
    <xf numFmtId="9" fontId="12" fillId="0" borderId="0" applyFont="0" applyFill="0" applyBorder="0" applyAlignment="0" applyProtection="0"/>
    <xf numFmtId="170" fontId="12" fillId="0" borderId="0" applyFont="0" applyFill="0" applyBorder="0" applyAlignment="0" applyProtection="0"/>
    <xf numFmtId="0" fontId="32" fillId="0" borderId="0"/>
    <xf numFmtId="0" fontId="32" fillId="0" borderId="0"/>
    <xf numFmtId="165" fontId="12" fillId="0" borderId="0" applyFont="0" applyFill="0" applyBorder="0" applyAlignment="0" applyProtection="0"/>
    <xf numFmtId="0" fontId="60"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8" fillId="0" borderId="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114">
    <xf numFmtId="0" fontId="0" fillId="0" borderId="0" xfId="0"/>
    <xf numFmtId="0" fontId="3" fillId="0" borderId="0" xfId="0" applyFont="1" applyAlignment="1">
      <alignment horizontal="center"/>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wrapText="1"/>
    </xf>
    <xf numFmtId="0" fontId="10" fillId="0" borderId="0" xfId="0" applyFont="1"/>
    <xf numFmtId="0" fontId="11" fillId="3" borderId="24" xfId="0" applyFont="1" applyFill="1" applyBorder="1" applyAlignment="1">
      <alignment horizontal="center" vertical="center" wrapText="1"/>
    </xf>
    <xf numFmtId="164" fontId="10" fillId="0" borderId="25" xfId="3" applyNumberFormat="1" applyFont="1" applyFill="1" applyBorder="1" applyAlignment="1">
      <alignment horizontal="center" vertical="center"/>
    </xf>
    <xf numFmtId="10" fontId="10" fillId="0" borderId="25" xfId="3" applyNumberFormat="1" applyFont="1" applyFill="1" applyBorder="1" applyAlignment="1">
      <alignment horizontal="center" vertical="center"/>
    </xf>
    <xf numFmtId="164" fontId="10" fillId="0" borderId="28" xfId="3" applyNumberFormat="1" applyFont="1" applyFill="1" applyBorder="1" applyAlignment="1">
      <alignment horizontal="center" vertical="center"/>
    </xf>
    <xf numFmtId="10" fontId="10" fillId="0" borderId="29" xfId="3" applyNumberFormat="1" applyFont="1" applyFill="1" applyBorder="1" applyAlignment="1">
      <alignment horizontal="center" vertical="center"/>
    </xf>
    <xf numFmtId="10" fontId="10" fillId="0" borderId="24" xfId="3" applyNumberFormat="1" applyFont="1" applyFill="1" applyBorder="1" applyAlignment="1">
      <alignment horizontal="center" vertical="center"/>
    </xf>
    <xf numFmtId="10" fontId="10" fillId="0" borderId="26" xfId="3" applyNumberFormat="1" applyFont="1" applyFill="1" applyBorder="1" applyAlignment="1">
      <alignment horizontal="center" vertical="center"/>
    </xf>
    <xf numFmtId="0" fontId="10" fillId="0" borderId="0" xfId="0" applyFont="1" applyAlignment="1">
      <alignment vertical="center"/>
    </xf>
    <xf numFmtId="164" fontId="10" fillId="0" borderId="24" xfId="3" applyNumberFormat="1" applyFont="1" applyFill="1" applyBorder="1" applyAlignment="1">
      <alignment horizontal="center" vertical="center"/>
    </xf>
    <xf numFmtId="164" fontId="10" fillId="0" borderId="27" xfId="3" applyNumberFormat="1" applyFont="1" applyFill="1" applyBorder="1" applyAlignment="1">
      <alignment horizontal="center" vertical="center"/>
    </xf>
    <xf numFmtId="10" fontId="11" fillId="0" borderId="25" xfId="3"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top" wrapText="1"/>
    </xf>
    <xf numFmtId="0" fontId="10" fillId="0" borderId="0" xfId="0" applyFont="1" applyAlignment="1">
      <alignment horizontal="left" vertical="top" wrapText="1"/>
    </xf>
    <xf numFmtId="166" fontId="10" fillId="0" borderId="0" xfId="1" applyNumberFormat="1" applyFont="1" applyFill="1" applyBorder="1" applyAlignment="1">
      <alignment horizontal="center" vertical="center"/>
    </xf>
    <xf numFmtId="2" fontId="10" fillId="0" borderId="0" xfId="0" applyNumberFormat="1" applyFont="1" applyAlignment="1">
      <alignment horizontal="center" vertical="center"/>
    </xf>
    <xf numFmtId="167" fontId="14" fillId="0" borderId="0" xfId="0" applyNumberFormat="1" applyFont="1" applyAlignment="1">
      <alignment horizontal="center" vertical="center" wrapText="1"/>
    </xf>
    <xf numFmtId="10" fontId="14" fillId="0" borderId="0" xfId="3" applyNumberFormat="1" applyFont="1" applyFill="1" applyBorder="1" applyAlignment="1">
      <alignment horizontal="center" vertical="center" wrapText="1"/>
    </xf>
    <xf numFmtId="9" fontId="14" fillId="0" borderId="0" xfId="3" applyFont="1" applyFill="1" applyBorder="1" applyAlignment="1">
      <alignment horizontal="center" vertical="center" wrapText="1"/>
    </xf>
    <xf numFmtId="2" fontId="9" fillId="0" borderId="0" xfId="0" applyNumberFormat="1" applyFont="1" applyAlignment="1">
      <alignment horizontal="center" vertical="center"/>
    </xf>
    <xf numFmtId="0" fontId="15" fillId="0" borderId="0" xfId="0" applyFont="1" applyAlignment="1">
      <alignment horizontal="center" vertical="center"/>
    </xf>
    <xf numFmtId="0" fontId="0" fillId="0" borderId="0" xfId="0" applyAlignment="1">
      <alignment horizontal="center"/>
    </xf>
    <xf numFmtId="3" fontId="0" fillId="0" borderId="0" xfId="0" applyNumberFormat="1"/>
    <xf numFmtId="0" fontId="0" fillId="0" borderId="22" xfId="0" applyBorder="1" applyAlignment="1">
      <alignment horizontal="center" vertical="center"/>
    </xf>
    <xf numFmtId="0" fontId="0" fillId="0" borderId="0" xfId="0" applyAlignment="1">
      <alignment horizontal="center" vertical="center"/>
    </xf>
    <xf numFmtId="0" fontId="40" fillId="0" borderId="0" xfId="0" applyFont="1"/>
    <xf numFmtId="0" fontId="0" fillId="0" borderId="0" xfId="0" applyAlignment="1">
      <alignment vertical="center"/>
    </xf>
    <xf numFmtId="0" fontId="50" fillId="12" borderId="0" xfId="0" applyFont="1" applyFill="1"/>
    <xf numFmtId="4" fontId="50" fillId="12" borderId="0" xfId="0" applyNumberFormat="1" applyFont="1" applyFill="1"/>
    <xf numFmtId="0" fontId="50" fillId="12" borderId="0" xfId="0" applyFont="1" applyFill="1" applyAlignment="1">
      <alignment horizontal="center"/>
    </xf>
    <xf numFmtId="0" fontId="51" fillId="12" borderId="0" xfId="0" applyFont="1" applyFill="1"/>
    <xf numFmtId="0" fontId="52" fillId="12" borderId="0" xfId="0" applyFont="1" applyFill="1" applyProtection="1">
      <protection locked="0"/>
    </xf>
    <xf numFmtId="0" fontId="52" fillId="12" borderId="0" xfId="0" applyFont="1" applyFill="1" applyAlignment="1" applyProtection="1">
      <alignment horizontal="center"/>
      <protection locked="0"/>
    </xf>
    <xf numFmtId="0" fontId="53" fillId="12" borderId="0" xfId="0" applyFont="1" applyFill="1" applyAlignment="1" applyProtection="1">
      <alignment horizontal="center"/>
      <protection locked="0"/>
    </xf>
    <xf numFmtId="0" fontId="51" fillId="13" borderId="22" xfId="0" applyFont="1" applyFill="1" applyBorder="1" applyAlignment="1">
      <alignment horizontal="center" vertical="center"/>
    </xf>
    <xf numFmtId="171" fontId="0" fillId="0" borderId="0" xfId="0" applyNumberFormat="1"/>
    <xf numFmtId="0" fontId="59" fillId="4" borderId="50" xfId="0" applyFont="1" applyFill="1" applyBorder="1" applyAlignment="1">
      <alignment horizontal="center" vertical="center"/>
    </xf>
    <xf numFmtId="0" fontId="59" fillId="14" borderId="22" xfId="8" applyFont="1" applyFill="1" applyBorder="1" applyAlignment="1">
      <alignment horizontal="center" vertical="center" wrapText="1"/>
    </xf>
    <xf numFmtId="0" fontId="59" fillId="14" borderId="23" xfId="8" applyFont="1" applyFill="1" applyBorder="1" applyAlignment="1">
      <alignment horizontal="center" vertical="center" wrapText="1"/>
    </xf>
    <xf numFmtId="0" fontId="0" fillId="0" borderId="50" xfId="0" applyBorder="1"/>
    <xf numFmtId="166" fontId="1" fillId="0" borderId="22" xfId="7" applyNumberFormat="1" applyFont="1" applyBorder="1" applyAlignment="1">
      <alignment horizontal="left"/>
    </xf>
    <xf numFmtId="166" fontId="1" fillId="0" borderId="22" xfId="7" applyNumberFormat="1" applyFont="1" applyBorder="1" applyAlignment="1">
      <alignment horizontal="center"/>
    </xf>
    <xf numFmtId="10" fontId="1" fillId="0" borderId="23" xfId="3" applyNumberFormat="1" applyFont="1" applyBorder="1" applyAlignment="1">
      <alignment horizontal="center" vertical="center"/>
    </xf>
    <xf numFmtId="166" fontId="1" fillId="0" borderId="22" xfId="7" applyNumberFormat="1" applyFont="1" applyFill="1" applyBorder="1" applyAlignment="1">
      <alignment horizontal="center"/>
    </xf>
    <xf numFmtId="10" fontId="1" fillId="0" borderId="23" xfId="3" applyNumberFormat="1" applyFont="1" applyFill="1" applyBorder="1" applyAlignment="1">
      <alignment horizontal="center" vertical="center"/>
    </xf>
    <xf numFmtId="0" fontId="0" fillId="0" borderId="57" xfId="0" applyBorder="1"/>
    <xf numFmtId="166" fontId="1" fillId="0" borderId="31" xfId="7" applyNumberFormat="1" applyFont="1" applyBorder="1" applyAlignment="1">
      <alignment horizontal="left"/>
    </xf>
    <xf numFmtId="166" fontId="1" fillId="0" borderId="31" xfId="7" applyNumberFormat="1" applyFont="1" applyFill="1" applyBorder="1" applyAlignment="1">
      <alignment horizontal="center"/>
    </xf>
    <xf numFmtId="10" fontId="1" fillId="0" borderId="32" xfId="3" applyNumberFormat="1" applyFont="1" applyFill="1" applyBorder="1" applyAlignment="1">
      <alignment horizontal="center" vertical="center"/>
    </xf>
    <xf numFmtId="166" fontId="1" fillId="0" borderId="22" xfId="7" applyNumberFormat="1" applyFont="1" applyFill="1" applyBorder="1" applyAlignment="1">
      <alignment horizontal="left"/>
    </xf>
    <xf numFmtId="166" fontId="1" fillId="0" borderId="22" xfId="7" applyNumberFormat="1" applyFont="1" applyFill="1" applyBorder="1" applyAlignment="1">
      <alignment horizontal="right"/>
    </xf>
    <xf numFmtId="0" fontId="0" fillId="0" borderId="22" xfId="0" applyBorder="1"/>
    <xf numFmtId="0" fontId="0" fillId="0" borderId="23" xfId="0" applyBorder="1"/>
    <xf numFmtId="0" fontId="0" fillId="0" borderId="31" xfId="0" applyBorder="1"/>
    <xf numFmtId="3" fontId="0" fillId="0" borderId="22" xfId="0" applyNumberFormat="1" applyBorder="1" applyAlignment="1">
      <alignment horizontal="center" vertical="center"/>
    </xf>
    <xf numFmtId="9" fontId="0" fillId="0" borderId="22" xfId="3" applyFont="1" applyBorder="1" applyAlignment="1">
      <alignment horizontal="center" vertical="center"/>
    </xf>
    <xf numFmtId="0" fontId="4" fillId="0" borderId="0" xfId="0" applyFont="1"/>
    <xf numFmtId="0" fontId="0" fillId="15" borderId="22" xfId="0" applyFill="1" applyBorder="1"/>
    <xf numFmtId="0" fontId="0" fillId="15" borderId="22" xfId="0" applyFill="1" applyBorder="1" applyAlignment="1">
      <alignment horizontal="center" vertical="center"/>
    </xf>
    <xf numFmtId="3" fontId="0" fillId="15" borderId="22" xfId="0" applyNumberFormat="1" applyFill="1" applyBorder="1" applyAlignment="1">
      <alignment horizontal="center" vertical="center"/>
    </xf>
    <xf numFmtId="9" fontId="0" fillId="15" borderId="22" xfId="3" applyFont="1" applyFill="1" applyBorder="1" applyAlignment="1">
      <alignment horizontal="center" vertical="center"/>
    </xf>
    <xf numFmtId="0" fontId="0" fillId="15" borderId="23" xfId="0" applyFill="1" applyBorder="1"/>
    <xf numFmtId="9" fontId="0" fillId="0" borderId="22" xfId="3" applyFont="1" applyFill="1" applyBorder="1" applyAlignment="1">
      <alignment horizontal="center" vertical="center"/>
    </xf>
    <xf numFmtId="3" fontId="0" fillId="0" borderId="67" xfId="0" applyNumberFormat="1" applyBorder="1" applyAlignment="1">
      <alignment horizontal="center" vertical="center"/>
    </xf>
    <xf numFmtId="0" fontId="0" fillId="0" borderId="67" xfId="0" applyBorder="1"/>
    <xf numFmtId="0" fontId="0" fillId="0" borderId="31" xfId="0" applyBorder="1" applyAlignment="1">
      <alignment horizontal="center" vertical="center"/>
    </xf>
    <xf numFmtId="3" fontId="0" fillId="0" borderId="31" xfId="0" applyNumberFormat="1" applyBorder="1" applyAlignment="1">
      <alignment horizontal="center" vertical="center"/>
    </xf>
    <xf numFmtId="9" fontId="0" fillId="0" borderId="31" xfId="3" applyFont="1" applyFill="1" applyBorder="1" applyAlignment="1">
      <alignment horizontal="center" vertical="center"/>
    </xf>
    <xf numFmtId="0" fontId="24" fillId="0" borderId="0" xfId="0" applyFont="1"/>
    <xf numFmtId="0" fontId="0" fillId="0" borderId="22" xfId="0" applyBorder="1" applyAlignment="1">
      <alignment vertical="center"/>
    </xf>
    <xf numFmtId="0" fontId="0" fillId="0" borderId="23" xfId="0" applyBorder="1" applyAlignment="1">
      <alignment vertical="center"/>
    </xf>
    <xf numFmtId="0" fontId="0" fillId="15" borderId="22" xfId="0" applyFill="1" applyBorder="1" applyAlignment="1">
      <alignment vertical="center"/>
    </xf>
    <xf numFmtId="0" fontId="0" fillId="15" borderId="23" xfId="0" applyFill="1" applyBorder="1" applyAlignment="1">
      <alignment vertical="center"/>
    </xf>
    <xf numFmtId="164" fontId="0" fillId="0" borderId="22" xfId="3" applyNumberFormat="1" applyFont="1" applyBorder="1" applyAlignment="1">
      <alignment horizontal="center" vertical="center"/>
    </xf>
    <xf numFmtId="164" fontId="0" fillId="15" borderId="22" xfId="3" applyNumberFormat="1" applyFont="1" applyFill="1" applyBorder="1" applyAlignment="1">
      <alignment horizontal="center" vertical="center"/>
    </xf>
    <xf numFmtId="0" fontId="0" fillId="0" borderId="32" xfId="0" applyBorder="1"/>
    <xf numFmtId="0" fontId="59" fillId="14" borderId="22" xfId="8" applyFont="1" applyFill="1" applyBorder="1" applyAlignment="1">
      <alignment horizontal="center" vertical="top" wrapText="1"/>
    </xf>
    <xf numFmtId="0" fontId="59" fillId="14" borderId="31" xfId="8" applyFont="1" applyFill="1" applyBorder="1" applyAlignment="1">
      <alignment horizontal="center" vertical="center" wrapText="1"/>
    </xf>
    <xf numFmtId="0" fontId="59" fillId="14" borderId="32" xfId="8" applyFont="1" applyFill="1" applyBorder="1" applyAlignment="1">
      <alignment horizontal="center" vertical="center" wrapText="1"/>
    </xf>
    <xf numFmtId="0" fontId="0" fillId="0" borderId="42" xfId="0" applyBorder="1" applyAlignment="1">
      <alignment vertical="center"/>
    </xf>
    <xf numFmtId="166" fontId="0" fillId="0" borderId="22" xfId="7" applyNumberFormat="1" applyFont="1" applyBorder="1" applyAlignment="1">
      <alignment horizontal="center" vertical="center"/>
    </xf>
    <xf numFmtId="166" fontId="0" fillId="0" borderId="42" xfId="7" applyNumberFormat="1" applyFont="1" applyBorder="1" applyAlignment="1">
      <alignment horizontal="center" vertical="center"/>
    </xf>
    <xf numFmtId="0" fontId="0" fillId="0" borderId="60" xfId="0" applyBorder="1" applyAlignment="1">
      <alignment vertical="center"/>
    </xf>
    <xf numFmtId="0" fontId="4" fillId="0" borderId="0" xfId="0" applyFont="1" applyAlignment="1">
      <alignment vertical="center"/>
    </xf>
    <xf numFmtId="0" fontId="0" fillId="15" borderId="42" xfId="0" applyFill="1" applyBorder="1" applyAlignment="1">
      <alignment vertical="center"/>
    </xf>
    <xf numFmtId="166" fontId="0" fillId="15" borderId="42" xfId="7" applyNumberFormat="1" applyFont="1" applyFill="1" applyBorder="1" applyAlignment="1">
      <alignment horizontal="center" vertical="center"/>
    </xf>
    <xf numFmtId="0" fontId="0" fillId="15" borderId="60" xfId="0" applyFill="1" applyBorder="1" applyAlignment="1">
      <alignment vertical="center"/>
    </xf>
    <xf numFmtId="166" fontId="0" fillId="0" borderId="22" xfId="7" applyNumberFormat="1" applyFont="1" applyFill="1" applyBorder="1" applyAlignment="1">
      <alignment horizontal="center" vertical="center"/>
    </xf>
    <xf numFmtId="166" fontId="0" fillId="0" borderId="42" xfId="7" applyNumberFormat="1" applyFont="1" applyFill="1" applyBorder="1" applyAlignment="1">
      <alignment horizontal="center" vertical="center"/>
    </xf>
    <xf numFmtId="9" fontId="0" fillId="0" borderId="0" xfId="0" applyNumberFormat="1" applyAlignment="1">
      <alignment vertical="center"/>
    </xf>
    <xf numFmtId="2" fontId="0" fillId="0" borderId="22" xfId="0" applyNumberFormat="1" applyBorder="1" applyAlignment="1">
      <alignment vertical="center"/>
    </xf>
    <xf numFmtId="2" fontId="0" fillId="0" borderId="23" xfId="0" applyNumberFormat="1" applyBorder="1" applyAlignment="1">
      <alignment vertical="center"/>
    </xf>
    <xf numFmtId="2" fontId="0" fillId="15" borderId="42" xfId="0" applyNumberFormat="1" applyFill="1" applyBorder="1" applyAlignment="1">
      <alignment vertical="center"/>
    </xf>
    <xf numFmtId="2" fontId="0" fillId="15" borderId="60" xfId="0" applyNumberFormat="1" applyFill="1" applyBorder="1" applyAlignment="1">
      <alignment vertical="center"/>
    </xf>
    <xf numFmtId="2" fontId="0" fillId="15" borderId="31" xfId="0" applyNumberFormat="1" applyFill="1" applyBorder="1" applyAlignment="1">
      <alignment vertical="center"/>
    </xf>
    <xf numFmtId="166" fontId="0" fillId="15" borderId="31" xfId="7" applyNumberFormat="1" applyFont="1" applyFill="1" applyBorder="1" applyAlignment="1">
      <alignment horizontal="center" vertical="center"/>
    </xf>
    <xf numFmtId="2" fontId="0" fillId="15" borderId="32" xfId="0" applyNumberFormat="1" applyFill="1" applyBorder="1" applyAlignment="1">
      <alignment vertical="center"/>
    </xf>
    <xf numFmtId="166" fontId="16" fillId="0" borderId="42" xfId="7" applyNumberFormat="1" applyFont="1" applyBorder="1" applyAlignment="1">
      <alignment horizontal="center" vertical="center"/>
    </xf>
    <xf numFmtId="166" fontId="16" fillId="15" borderId="42" xfId="7" applyNumberFormat="1" applyFont="1" applyFill="1" applyBorder="1" applyAlignment="1">
      <alignment horizontal="center" vertical="center"/>
    </xf>
    <xf numFmtId="0" fontId="0" fillId="0" borderId="6" xfId="0" applyBorder="1"/>
    <xf numFmtId="0" fontId="0" fillId="0" borderId="40" xfId="0" applyBorder="1"/>
    <xf numFmtId="0" fontId="0" fillId="0" borderId="42" xfId="0" applyBorder="1"/>
    <xf numFmtId="0" fontId="0" fillId="0" borderId="60" xfId="0" applyBorder="1"/>
    <xf numFmtId="0" fontId="25" fillId="3" borderId="22" xfId="0" applyFont="1" applyFill="1" applyBorder="1" applyAlignment="1">
      <alignment horizontal="center" vertical="center" wrapText="1"/>
    </xf>
    <xf numFmtId="0" fontId="0" fillId="0" borderId="22" xfId="0" applyBorder="1" applyAlignment="1">
      <alignment horizontal="center"/>
    </xf>
    <xf numFmtId="10" fontId="0" fillId="0" borderId="22" xfId="3" applyNumberFormat="1" applyFont="1" applyBorder="1" applyAlignment="1">
      <alignment horizontal="center" vertical="center"/>
    </xf>
    <xf numFmtId="173" fontId="0" fillId="0" borderId="22" xfId="0" applyNumberFormat="1" applyBorder="1" applyAlignment="1">
      <alignment horizontal="center" vertical="center"/>
    </xf>
    <xf numFmtId="2" fontId="0" fillId="0" borderId="22" xfId="0" applyNumberFormat="1" applyBorder="1" applyAlignment="1">
      <alignment horizontal="center" vertical="center"/>
    </xf>
    <xf numFmtId="10" fontId="0" fillId="0" borderId="22" xfId="3" applyNumberFormat="1" applyFont="1" applyFill="1" applyBorder="1" applyAlignment="1">
      <alignment horizontal="center" vertical="center"/>
    </xf>
    <xf numFmtId="0" fontId="0" fillId="0" borderId="31" xfId="0" applyBorder="1" applyAlignment="1">
      <alignment horizontal="center"/>
    </xf>
    <xf numFmtId="10" fontId="0" fillId="0" borderId="31" xfId="3" applyNumberFormat="1" applyFont="1" applyFill="1" applyBorder="1" applyAlignment="1">
      <alignment horizontal="center" vertical="center"/>
    </xf>
    <xf numFmtId="10" fontId="4" fillId="0" borderId="0" xfId="0" applyNumberFormat="1" applyFont="1"/>
    <xf numFmtId="165" fontId="4" fillId="0" borderId="0" xfId="7" applyFont="1" applyFill="1"/>
    <xf numFmtId="9" fontId="4" fillId="0" borderId="0" xfId="0" applyNumberFormat="1" applyFont="1"/>
    <xf numFmtId="43" fontId="4" fillId="0" borderId="0" xfId="7" applyNumberFormat="1" applyFont="1" applyFill="1"/>
    <xf numFmtId="0" fontId="2" fillId="0" borderId="0" xfId="0" applyFont="1"/>
    <xf numFmtId="10" fontId="10" fillId="0" borderId="0" xfId="11" applyNumberFormat="1" applyFont="1" applyAlignment="1">
      <alignment horizontal="center" vertical="center"/>
    </xf>
    <xf numFmtId="0" fontId="3" fillId="10" borderId="22" xfId="0" applyFont="1" applyFill="1" applyBorder="1" applyAlignment="1">
      <alignment horizontal="center" vertical="center" wrapText="1"/>
    </xf>
    <xf numFmtId="164" fontId="0" fillId="0" borderId="22" xfId="3" applyNumberFormat="1" applyFont="1" applyFill="1" applyBorder="1" applyAlignment="1">
      <alignment horizontal="center" vertical="center"/>
    </xf>
    <xf numFmtId="166" fontId="16" fillId="0" borderId="42" xfId="7" applyNumberFormat="1" applyFont="1" applyFill="1" applyBorder="1" applyAlignment="1">
      <alignment horizontal="center" vertical="center"/>
    </xf>
    <xf numFmtId="164" fontId="0" fillId="0" borderId="0" xfId="0" applyNumberFormat="1"/>
    <xf numFmtId="166" fontId="0" fillId="0" borderId="0" xfId="1" applyNumberFormat="1" applyFont="1"/>
    <xf numFmtId="0" fontId="62" fillId="19" borderId="0" xfId="0" applyFont="1" applyFill="1" applyAlignment="1">
      <alignment horizontal="center" vertical="center"/>
    </xf>
    <xf numFmtId="0" fontId="3" fillId="15" borderId="22" xfId="0" applyFont="1" applyFill="1" applyBorder="1" applyAlignment="1">
      <alignment horizontal="center" vertical="center"/>
    </xf>
    <xf numFmtId="0" fontId="63" fillId="0" borderId="0" xfId="0" applyFont="1"/>
    <xf numFmtId="0" fontId="64" fillId="10" borderId="22" xfId="0" applyFont="1" applyFill="1" applyBorder="1" applyAlignment="1">
      <alignment horizontal="center" vertical="center"/>
    </xf>
    <xf numFmtId="0" fontId="0" fillId="15" borderId="22" xfId="0" applyFill="1" applyBorder="1" applyAlignment="1">
      <alignment horizontal="center" vertical="center" wrapText="1"/>
    </xf>
    <xf numFmtId="171" fontId="0" fillId="0" borderId="22" xfId="7" applyNumberFormat="1" applyFont="1" applyBorder="1" applyAlignment="1">
      <alignment horizontal="center" vertical="center"/>
    </xf>
    <xf numFmtId="171" fontId="0" fillId="0" borderId="22" xfId="1" applyNumberFormat="1" applyFont="1" applyBorder="1" applyAlignment="1">
      <alignment horizontal="center" vertical="center"/>
    </xf>
    <xf numFmtId="10" fontId="3" fillId="0" borderId="53" xfId="3" applyNumberFormat="1" applyFont="1" applyFill="1" applyBorder="1" applyAlignment="1">
      <alignment horizontal="center" vertical="center"/>
    </xf>
    <xf numFmtId="9" fontId="0" fillId="0" borderId="0" xfId="3" applyFont="1"/>
    <xf numFmtId="10" fontId="0" fillId="0" borderId="0" xfId="3" applyNumberFormat="1" applyFont="1"/>
    <xf numFmtId="171" fontId="3" fillId="10" borderId="22" xfId="7" applyNumberFormat="1" applyFont="1" applyFill="1" applyBorder="1" applyAlignment="1">
      <alignment horizontal="center" vertical="center"/>
    </xf>
    <xf numFmtId="0" fontId="0" fillId="0" borderId="0" xfId="0" applyAlignment="1">
      <alignment vertical="center" wrapText="1"/>
    </xf>
    <xf numFmtId="9" fontId="0" fillId="0" borderId="0" xfId="0" applyNumberFormat="1"/>
    <xf numFmtId="0" fontId="65" fillId="10" borderId="22" xfId="0" applyFont="1" applyFill="1" applyBorder="1" applyAlignment="1">
      <alignment horizontal="center" vertical="center"/>
    </xf>
    <xf numFmtId="9" fontId="40" fillId="0" borderId="0" xfId="0" applyNumberFormat="1" applyFont="1"/>
    <xf numFmtId="10" fontId="40" fillId="0" borderId="0" xfId="3" applyNumberFormat="1" applyFont="1"/>
    <xf numFmtId="10" fontId="0" fillId="0" borderId="0" xfId="0" applyNumberFormat="1"/>
    <xf numFmtId="3" fontId="16" fillId="0" borderId="18" xfId="0" applyNumberFormat="1" applyFont="1" applyBorder="1" applyAlignment="1">
      <alignment horizontal="center" vertical="center" wrapText="1"/>
    </xf>
    <xf numFmtId="164" fontId="0" fillId="0" borderId="0" xfId="3" applyNumberFormat="1" applyFont="1" applyFill="1"/>
    <xf numFmtId="9" fontId="0" fillId="0" borderId="0" xfId="3" applyFont="1" applyFill="1"/>
    <xf numFmtId="0" fontId="66" fillId="22" borderId="76" xfId="14" applyFont="1" applyFill="1" applyBorder="1" applyAlignment="1">
      <alignment horizontal="center" vertical="center" wrapText="1"/>
    </xf>
    <xf numFmtId="175" fontId="66" fillId="17" borderId="76" xfId="10" applyNumberFormat="1" applyFont="1" applyFill="1" applyBorder="1" applyAlignment="1">
      <alignment horizontal="center" vertical="center" wrapText="1"/>
    </xf>
    <xf numFmtId="0" fontId="67" fillId="0" borderId="0" xfId="14" applyFont="1" applyAlignment="1">
      <alignment vertical="center"/>
    </xf>
    <xf numFmtId="0" fontId="68" fillId="0" borderId="76" xfId="14" applyFont="1" applyBorder="1" applyAlignment="1">
      <alignment horizontal="center" vertical="center" wrapText="1"/>
    </xf>
    <xf numFmtId="0" fontId="60" fillId="0" borderId="76" xfId="15" applyFont="1" applyBorder="1" applyAlignment="1">
      <alignment horizontal="center" vertical="center"/>
    </xf>
    <xf numFmtId="164" fontId="60" fillId="0" borderId="76" xfId="9" applyNumberFormat="1" applyFont="1" applyBorder="1" applyAlignment="1">
      <alignment horizontal="center" vertical="center"/>
    </xf>
    <xf numFmtId="175" fontId="60" fillId="0" borderId="76" xfId="10" applyNumberFormat="1" applyFont="1" applyBorder="1" applyAlignment="1">
      <alignment horizontal="center" vertical="center"/>
    </xf>
    <xf numFmtId="0" fontId="60" fillId="0" borderId="77" xfId="15" applyFont="1" applyBorder="1" applyAlignment="1">
      <alignment horizontal="center" vertical="center"/>
    </xf>
    <xf numFmtId="3" fontId="66" fillId="16" borderId="76" xfId="15" applyNumberFormat="1" applyFont="1" applyFill="1" applyBorder="1" applyAlignment="1">
      <alignment horizontal="center" vertical="center"/>
    </xf>
    <xf numFmtId="9" fontId="66" fillId="22" borderId="76" xfId="9" applyFont="1" applyFill="1" applyBorder="1" applyAlignment="1">
      <alignment horizontal="center" vertical="center" wrapText="1"/>
    </xf>
    <xf numFmtId="175" fontId="66" fillId="22" borderId="76" xfId="9" applyNumberFormat="1" applyFont="1" applyFill="1" applyBorder="1" applyAlignment="1">
      <alignment horizontal="center" vertical="center" wrapText="1"/>
    </xf>
    <xf numFmtId="175" fontId="67" fillId="0" borderId="0" xfId="14" applyNumberFormat="1" applyFont="1" applyAlignment="1">
      <alignment vertical="center"/>
    </xf>
    <xf numFmtId="0" fontId="68" fillId="0" borderId="78" xfId="14" applyFont="1" applyBorder="1" applyAlignment="1">
      <alignment horizontal="center" vertical="center" wrapText="1"/>
    </xf>
    <xf numFmtId="0" fontId="60" fillId="0" borderId="79" xfId="15" applyFont="1" applyBorder="1" applyAlignment="1">
      <alignment horizontal="center" vertical="center"/>
    </xf>
    <xf numFmtId="10" fontId="60" fillId="0" borderId="76" xfId="11" applyNumberFormat="1" applyFont="1" applyBorder="1" applyAlignment="1">
      <alignment horizontal="center" vertical="center"/>
    </xf>
    <xf numFmtId="10" fontId="66" fillId="22" borderId="76" xfId="11" applyNumberFormat="1" applyFont="1" applyFill="1" applyBorder="1" applyAlignment="1">
      <alignment horizontal="center" vertical="center" wrapText="1"/>
    </xf>
    <xf numFmtId="0" fontId="70" fillId="19" borderId="62" xfId="0" applyFont="1" applyFill="1" applyBorder="1" applyAlignment="1">
      <alignment horizontal="center" vertical="center"/>
    </xf>
    <xf numFmtId="3" fontId="16" fillId="0" borderId="22" xfId="4" applyNumberFormat="1" applyFont="1" applyFill="1" applyBorder="1" applyAlignment="1">
      <alignment horizontal="center" vertical="center" wrapText="1"/>
    </xf>
    <xf numFmtId="0" fontId="71" fillId="0" borderId="0" xfId="0" applyFont="1"/>
    <xf numFmtId="3" fontId="16" fillId="0" borderId="22" xfId="0" applyNumberFormat="1" applyFont="1" applyBorder="1" applyAlignment="1">
      <alignment horizontal="center" vertical="center" wrapText="1"/>
    </xf>
    <xf numFmtId="0" fontId="4" fillId="19" borderId="62" xfId="0" applyFont="1" applyFill="1" applyBorder="1" applyAlignment="1">
      <alignment horizontal="center" vertical="center"/>
    </xf>
    <xf numFmtId="171" fontId="1" fillId="0" borderId="22" xfId="7" applyNumberFormat="1" applyFont="1" applyBorder="1" applyAlignment="1">
      <alignment horizontal="center" vertical="center"/>
    </xf>
    <xf numFmtId="10" fontId="1" fillId="0" borderId="22" xfId="3" applyNumberFormat="1" applyFont="1" applyBorder="1" applyAlignment="1">
      <alignment horizontal="center" vertical="center"/>
    </xf>
    <xf numFmtId="171" fontId="1" fillId="0" borderId="22" xfId="1" applyNumberFormat="1" applyFont="1" applyBorder="1" applyAlignment="1">
      <alignment horizontal="center" vertical="center"/>
    </xf>
    <xf numFmtId="9" fontId="0" fillId="0" borderId="0" xfId="11" applyFont="1"/>
    <xf numFmtId="10" fontId="0" fillId="0" borderId="0" xfId="11" applyNumberFormat="1" applyFont="1"/>
    <xf numFmtId="0" fontId="72" fillId="24" borderId="0" xfId="0" applyFont="1" applyFill="1" applyAlignment="1">
      <alignment horizontal="center"/>
    </xf>
    <xf numFmtId="0" fontId="3" fillId="15" borderId="0" xfId="0" applyFont="1" applyFill="1" applyAlignment="1">
      <alignment horizontal="center"/>
    </xf>
    <xf numFmtId="0" fontId="3" fillId="9" borderId="0" xfId="0" applyFont="1" applyFill="1" applyAlignment="1">
      <alignment horizontal="center"/>
    </xf>
    <xf numFmtId="166" fontId="0" fillId="25" borderId="0" xfId="1" applyNumberFormat="1" applyFont="1" applyFill="1"/>
    <xf numFmtId="166" fontId="0" fillId="24" borderId="0" xfId="1" applyNumberFormat="1" applyFont="1" applyFill="1"/>
    <xf numFmtId="0" fontId="3" fillId="7" borderId="0" xfId="0" applyFont="1" applyFill="1" applyAlignment="1">
      <alignment horizontal="center"/>
    </xf>
    <xf numFmtId="0" fontId="0" fillId="0" borderId="0" xfId="0" applyAlignment="1">
      <alignment horizontal="center" vertical="center" wrapText="1"/>
    </xf>
    <xf numFmtId="3" fontId="63" fillId="0" borderId="0" xfId="0" applyNumberFormat="1" applyFont="1"/>
    <xf numFmtId="10" fontId="63" fillId="0" borderId="0" xfId="11" applyNumberFormat="1" applyFont="1"/>
    <xf numFmtId="3" fontId="66" fillId="16" borderId="76" xfId="14" applyNumberFormat="1" applyFont="1" applyFill="1" applyBorder="1" applyAlignment="1">
      <alignment horizontal="center" vertical="center" wrapText="1"/>
    </xf>
    <xf numFmtId="0" fontId="0" fillId="0" borderId="50" xfId="0" applyBorder="1" applyAlignment="1">
      <alignment vertical="center"/>
    </xf>
    <xf numFmtId="166" fontId="1" fillId="0" borderId="22" xfId="7" applyNumberFormat="1" applyFont="1" applyFill="1" applyBorder="1" applyAlignment="1">
      <alignment horizontal="left" vertical="center"/>
    </xf>
    <xf numFmtId="166" fontId="1" fillId="0" borderId="22" xfId="7" applyNumberFormat="1" applyFont="1" applyFill="1" applyBorder="1" applyAlignment="1">
      <alignment horizontal="center" vertical="center"/>
    </xf>
    <xf numFmtId="166" fontId="1" fillId="0" borderId="22" xfId="7" applyNumberFormat="1" applyFont="1" applyFill="1" applyBorder="1" applyAlignment="1">
      <alignment horizontal="right" vertical="center"/>
    </xf>
    <xf numFmtId="2" fontId="0" fillId="0" borderId="22" xfId="0" applyNumberFormat="1" applyBorder="1" applyAlignment="1">
      <alignment horizontal="center"/>
    </xf>
    <xf numFmtId="4" fontId="74" fillId="12" borderId="0" xfId="0" applyNumberFormat="1" applyFont="1" applyFill="1"/>
    <xf numFmtId="2" fontId="0" fillId="0" borderId="31" xfId="0" applyNumberFormat="1" applyBorder="1" applyAlignment="1">
      <alignment horizontal="center"/>
    </xf>
    <xf numFmtId="3" fontId="16" fillId="0" borderId="21" xfId="4" applyNumberFormat="1" applyFont="1" applyFill="1" applyBorder="1" applyAlignment="1">
      <alignment horizontal="center" vertical="center" wrapText="1"/>
    </xf>
    <xf numFmtId="171" fontId="0" fillId="0" borderId="0" xfId="0" applyNumberFormat="1" applyAlignment="1">
      <alignment horizontal="center" vertical="center"/>
    </xf>
    <xf numFmtId="9" fontId="0" fillId="0" borderId="0" xfId="0" applyNumberFormat="1" applyAlignment="1">
      <alignment horizontal="center" vertical="center"/>
    </xf>
    <xf numFmtId="171" fontId="0" fillId="24" borderId="0" xfId="0" applyNumberFormat="1" applyFill="1" applyAlignment="1">
      <alignment horizontal="center" vertical="center"/>
    </xf>
    <xf numFmtId="10" fontId="0" fillId="24" borderId="0" xfId="11" applyNumberFormat="1" applyFont="1" applyFill="1" applyAlignment="1">
      <alignment horizontal="center" vertical="center"/>
    </xf>
    <xf numFmtId="0" fontId="6" fillId="0" borderId="10" xfId="0" applyFont="1" applyBorder="1" applyAlignment="1">
      <alignment horizontal="left" vertical="center" wrapText="1"/>
    </xf>
    <xf numFmtId="0" fontId="24" fillId="2" borderId="0" xfId="0" applyFont="1" applyFill="1"/>
    <xf numFmtId="0" fontId="24" fillId="2" borderId="0" xfId="0" applyFont="1" applyFill="1" applyAlignment="1">
      <alignment horizontal="center"/>
    </xf>
    <xf numFmtId="0" fontId="75" fillId="0" borderId="0" xfId="0" applyFont="1"/>
    <xf numFmtId="0" fontId="77" fillId="0" borderId="0" xfId="0" applyFont="1"/>
    <xf numFmtId="0" fontId="78" fillId="0" borderId="0" xfId="0" applyFont="1" applyAlignment="1">
      <alignment horizontal="center" vertical="center"/>
    </xf>
    <xf numFmtId="10" fontId="24" fillId="0" borderId="0" xfId="0" applyNumberFormat="1" applyFont="1" applyAlignment="1">
      <alignment horizontal="center"/>
    </xf>
    <xf numFmtId="9" fontId="57" fillId="0" borderId="0" xfId="3" applyFont="1" applyFill="1" applyBorder="1" applyAlignment="1">
      <alignment horizontal="center" vertical="center"/>
    </xf>
    <xf numFmtId="10" fontId="57" fillId="0" borderId="0" xfId="3" applyNumberFormat="1" applyFont="1" applyFill="1" applyBorder="1" applyAlignment="1">
      <alignment horizontal="center" vertical="center" wrapText="1"/>
    </xf>
    <xf numFmtId="10" fontId="79" fillId="0" borderId="0" xfId="3" applyNumberFormat="1" applyFont="1" applyFill="1" applyBorder="1" applyAlignment="1">
      <alignment horizontal="center" vertical="center" wrapText="1"/>
    </xf>
    <xf numFmtId="0" fontId="11" fillId="0" borderId="0" xfId="0" applyFont="1" applyAlignment="1">
      <alignment vertical="top" wrapText="1"/>
    </xf>
    <xf numFmtId="0" fontId="20" fillId="0" borderId="0" xfId="0" applyFont="1" applyAlignment="1">
      <alignment horizontal="center" vertical="center" wrapText="1"/>
    </xf>
    <xf numFmtId="0" fontId="26" fillId="0" borderId="0" xfId="0" applyFont="1" applyAlignment="1">
      <alignment horizontal="left" vertical="top" wrapText="1"/>
    </xf>
    <xf numFmtId="0" fontId="26" fillId="0" borderId="0" xfId="0" applyFont="1" applyAlignment="1">
      <alignment horizontal="center" vertical="center" wrapText="1"/>
    </xf>
    <xf numFmtId="0" fontId="25" fillId="2" borderId="0" xfId="0" applyFont="1" applyFill="1"/>
    <xf numFmtId="0" fontId="24" fillId="0" borderId="0" xfId="0" applyFont="1" applyAlignment="1">
      <alignment horizontal="center"/>
    </xf>
    <xf numFmtId="41" fontId="24" fillId="0" borderId="0" xfId="0" applyNumberFormat="1" applyFont="1" applyAlignment="1">
      <alignment horizontal="center"/>
    </xf>
    <xf numFmtId="2" fontId="24" fillId="0" borderId="0" xfId="0" applyNumberFormat="1" applyFont="1" applyAlignment="1">
      <alignment horizontal="center"/>
    </xf>
    <xf numFmtId="43" fontId="76" fillId="0" borderId="0" xfId="0" applyNumberFormat="1" applyFont="1"/>
    <xf numFmtId="43" fontId="24" fillId="0" borderId="0" xfId="0" applyNumberFormat="1" applyFont="1" applyAlignment="1">
      <alignment horizontal="center"/>
    </xf>
    <xf numFmtId="166" fontId="24" fillId="0" borderId="0" xfId="1" applyNumberFormat="1" applyFont="1" applyFill="1"/>
    <xf numFmtId="3" fontId="24" fillId="0" borderId="0" xfId="0" applyNumberFormat="1" applyFont="1"/>
    <xf numFmtId="0" fontId="25" fillId="10" borderId="22" xfId="0" applyFont="1" applyFill="1" applyBorder="1" applyAlignment="1">
      <alignment horizontal="center" vertical="center"/>
    </xf>
    <xf numFmtId="0" fontId="24" fillId="0" borderId="0" xfId="0" applyFont="1" applyAlignment="1">
      <alignment wrapText="1"/>
    </xf>
    <xf numFmtId="0" fontId="24" fillId="0" borderId="22" xfId="0" applyFont="1" applyBorder="1" applyAlignment="1">
      <alignment horizontal="center" vertical="center"/>
    </xf>
    <xf numFmtId="10" fontId="81" fillId="0" borderId="31" xfId="3" applyNumberFormat="1" applyFont="1" applyFill="1" applyBorder="1" applyAlignment="1">
      <alignment horizontal="center" vertical="center"/>
    </xf>
    <xf numFmtId="10" fontId="81" fillId="0" borderId="58" xfId="3" applyNumberFormat="1" applyFont="1" applyFill="1" applyBorder="1" applyAlignment="1">
      <alignment horizontal="center" vertical="center"/>
    </xf>
    <xf numFmtId="0" fontId="3" fillId="0" borderId="0" xfId="0" applyFont="1" applyAlignment="1">
      <alignment horizontal="center" vertical="top" wrapText="1"/>
    </xf>
    <xf numFmtId="3" fontId="0" fillId="0" borderId="0" xfId="0" applyNumberFormat="1" applyAlignment="1">
      <alignment horizontal="center" vertical="center"/>
    </xf>
    <xf numFmtId="0" fontId="0" fillId="0" borderId="81" xfId="0" applyBorder="1" applyAlignment="1">
      <alignment horizontal="center" vertical="center"/>
    </xf>
    <xf numFmtId="3" fontId="0" fillId="0" borderId="81" xfId="0" applyNumberFormat="1" applyBorder="1" applyAlignment="1">
      <alignment horizontal="center" vertical="center"/>
    </xf>
    <xf numFmtId="0" fontId="3" fillId="0" borderId="81" xfId="0" applyFont="1" applyBorder="1" applyAlignment="1">
      <alignment horizontal="center" vertical="center"/>
    </xf>
    <xf numFmtId="0" fontId="3" fillId="0" borderId="81" xfId="0" applyFont="1" applyBorder="1" applyAlignment="1">
      <alignment horizontal="center"/>
    </xf>
    <xf numFmtId="3" fontId="3" fillId="0" borderId="81" xfId="0" applyNumberFormat="1" applyFont="1" applyBorder="1" applyAlignment="1">
      <alignment horizontal="center" vertical="center"/>
    </xf>
    <xf numFmtId="3" fontId="0" fillId="0" borderId="81" xfId="0" applyNumberFormat="1" applyBorder="1" applyAlignment="1">
      <alignment horizontal="left" vertical="center"/>
    </xf>
    <xf numFmtId="4" fontId="0" fillId="0" borderId="0" xfId="0" applyNumberFormat="1" applyAlignment="1">
      <alignment horizontal="center" vertical="center"/>
    </xf>
    <xf numFmtId="0" fontId="0" fillId="0" borderId="0" xfId="0"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4" fontId="0" fillId="0" borderId="81" xfId="0" applyNumberFormat="1" applyBorder="1" applyAlignment="1">
      <alignment horizontal="center" vertical="center"/>
    </xf>
    <xf numFmtId="3" fontId="0" fillId="0" borderId="0" xfId="0" applyNumberFormat="1" applyAlignment="1">
      <alignment horizontal="center"/>
    </xf>
    <xf numFmtId="4" fontId="3" fillId="0" borderId="81" xfId="0" applyNumberFormat="1" applyFont="1" applyBorder="1" applyAlignment="1">
      <alignment horizontal="center" vertical="center"/>
    </xf>
    <xf numFmtId="3" fontId="3" fillId="26" borderId="0" xfId="0" applyNumberFormat="1" applyFont="1" applyFill="1" applyAlignment="1">
      <alignment horizontal="center"/>
    </xf>
    <xf numFmtId="3" fontId="3" fillId="0" borderId="0" xfId="0" applyNumberFormat="1" applyFont="1" applyAlignment="1">
      <alignment horizontal="center"/>
    </xf>
    <xf numFmtId="0" fontId="3" fillId="18" borderId="0" xfId="0" applyFont="1" applyFill="1" applyAlignment="1">
      <alignment horizontal="center" vertical="center"/>
    </xf>
    <xf numFmtId="0" fontId="16" fillId="0" borderId="0" xfId="0" applyFont="1"/>
    <xf numFmtId="166" fontId="16" fillId="0" borderId="23" xfId="7" applyNumberFormat="1" applyFont="1" applyBorder="1" applyAlignment="1">
      <alignment horizontal="center" vertical="center"/>
    </xf>
    <xf numFmtId="166" fontId="16" fillId="0" borderId="60" xfId="7" applyNumberFormat="1" applyFont="1" applyBorder="1" applyAlignment="1">
      <alignment horizontal="center" vertical="center"/>
    </xf>
    <xf numFmtId="166" fontId="16" fillId="15" borderId="60" xfId="7" applyNumberFormat="1" applyFont="1" applyFill="1" applyBorder="1" applyAlignment="1">
      <alignment horizontal="center" vertical="center"/>
    </xf>
    <xf numFmtId="10" fontId="20" fillId="0" borderId="22" xfId="3" applyNumberFormat="1" applyFont="1" applyFill="1" applyBorder="1" applyAlignment="1" applyProtection="1">
      <alignment horizontal="center" vertical="center" wrapText="1"/>
    </xf>
    <xf numFmtId="174" fontId="20" fillId="0" borderId="22" xfId="20" applyNumberFormat="1" applyFont="1" applyFill="1" applyBorder="1" applyAlignment="1" applyProtection="1">
      <alignment horizontal="center" vertical="center" wrapText="1"/>
    </xf>
    <xf numFmtId="3" fontId="20" fillId="0" borderId="22" xfId="4" applyNumberFormat="1" applyFont="1" applyFill="1" applyBorder="1" applyAlignment="1" applyProtection="1">
      <alignment horizontal="center" vertical="center" wrapText="1"/>
    </xf>
    <xf numFmtId="3" fontId="20" fillId="0" borderId="67" xfId="4" applyNumberFormat="1" applyFont="1" applyFill="1" applyBorder="1" applyAlignment="1" applyProtection="1">
      <alignment horizontal="center" vertical="center" wrapText="1"/>
    </xf>
    <xf numFmtId="10" fontId="20" fillId="0" borderId="67" xfId="3" applyNumberFormat="1" applyFont="1" applyFill="1" applyBorder="1" applyAlignment="1" applyProtection="1">
      <alignment horizontal="center" vertical="center" wrapText="1"/>
    </xf>
    <xf numFmtId="44" fontId="19" fillId="10" borderId="24" xfId="20" applyFont="1" applyFill="1" applyBorder="1" applyAlignment="1" applyProtection="1">
      <alignment horizontal="center" vertical="center" wrapText="1"/>
    </xf>
    <xf numFmtId="10" fontId="20" fillId="0" borderId="42" xfId="3" applyNumberFormat="1" applyFont="1" applyFill="1" applyBorder="1" applyAlignment="1" applyProtection="1">
      <alignment horizontal="center" vertical="center" wrapText="1"/>
    </xf>
    <xf numFmtId="10" fontId="21" fillId="3" borderId="38" xfId="3" applyNumberFormat="1" applyFont="1" applyFill="1" applyBorder="1" applyAlignment="1" applyProtection="1">
      <alignment horizontal="left" vertical="center" wrapText="1"/>
    </xf>
    <xf numFmtId="10" fontId="20" fillId="0" borderId="42" xfId="11" applyNumberFormat="1" applyFont="1" applyFill="1" applyBorder="1" applyAlignment="1" applyProtection="1">
      <alignment horizontal="center" vertical="center" wrapText="1"/>
    </xf>
    <xf numFmtId="10" fontId="0" fillId="0" borderId="0" xfId="3" applyNumberFormat="1" applyFont="1" applyFill="1" applyAlignment="1" applyProtection="1">
      <alignment horizontal="center" vertical="center"/>
    </xf>
    <xf numFmtId="10" fontId="21" fillId="3" borderId="84" xfId="3" applyNumberFormat="1" applyFont="1" applyFill="1" applyBorder="1" applyAlignment="1" applyProtection="1">
      <alignment horizontal="left" vertical="center" wrapText="1"/>
    </xf>
    <xf numFmtId="10" fontId="20" fillId="0" borderId="22" xfId="11" applyNumberFormat="1" applyFont="1" applyFill="1" applyBorder="1" applyAlignment="1" applyProtection="1">
      <alignment horizontal="center" vertical="center" wrapText="1"/>
    </xf>
    <xf numFmtId="10" fontId="26" fillId="0" borderId="22" xfId="3" applyNumberFormat="1" applyFont="1" applyFill="1" applyBorder="1" applyAlignment="1" applyProtection="1">
      <alignment horizontal="center" vertical="center"/>
    </xf>
    <xf numFmtId="9" fontId="26" fillId="0" borderId="22" xfId="3" applyFont="1" applyFill="1" applyBorder="1" applyAlignment="1" applyProtection="1">
      <alignment horizontal="center" vertical="center"/>
    </xf>
    <xf numFmtId="10" fontId="20" fillId="0" borderId="67" xfId="11" applyNumberFormat="1" applyFont="1" applyFill="1" applyBorder="1" applyAlignment="1" applyProtection="1">
      <alignment horizontal="center" vertical="center" wrapText="1"/>
    </xf>
    <xf numFmtId="10" fontId="26" fillId="0" borderId="67" xfId="3" applyNumberFormat="1" applyFont="1" applyFill="1" applyBorder="1" applyAlignment="1" applyProtection="1">
      <alignment horizontal="center" vertical="center"/>
    </xf>
    <xf numFmtId="3" fontId="20" fillId="0" borderId="41" xfId="4" applyNumberFormat="1" applyFont="1" applyFill="1" applyBorder="1" applyAlignment="1" applyProtection="1">
      <alignment horizontal="center" vertical="center" wrapText="1"/>
    </xf>
    <xf numFmtId="3" fontId="20" fillId="0" borderId="42" xfId="4" applyNumberFormat="1" applyFont="1" applyFill="1" applyBorder="1" applyAlignment="1" applyProtection="1">
      <alignment horizontal="center" vertical="center" wrapText="1"/>
    </xf>
    <xf numFmtId="3" fontId="20" fillId="0" borderId="55" xfId="4" applyNumberFormat="1" applyFont="1" applyFill="1" applyBorder="1" applyAlignment="1" applyProtection="1">
      <alignment horizontal="center" vertical="center" wrapText="1"/>
    </xf>
    <xf numFmtId="3" fontId="20" fillId="0" borderId="21" xfId="4" applyNumberFormat="1" applyFont="1" applyFill="1" applyBorder="1" applyAlignment="1" applyProtection="1">
      <alignment horizontal="center" vertical="center" wrapText="1"/>
    </xf>
    <xf numFmtId="3" fontId="20" fillId="0" borderId="52" xfId="4" applyNumberFormat="1" applyFont="1" applyFill="1" applyBorder="1" applyAlignment="1" applyProtection="1">
      <alignment horizontal="center" vertical="center" wrapText="1"/>
    </xf>
    <xf numFmtId="42" fontId="20" fillId="0" borderId="0" xfId="2" applyFont="1" applyFill="1" applyAlignment="1" applyProtection="1">
      <alignment horizontal="center" vertical="top"/>
    </xf>
    <xf numFmtId="168" fontId="26" fillId="0" borderId="0" xfId="4" applyNumberFormat="1" applyFont="1" applyFill="1" applyBorder="1" applyAlignment="1" applyProtection="1">
      <alignment horizontal="center" vertical="top"/>
    </xf>
    <xf numFmtId="165" fontId="20" fillId="0" borderId="0" xfId="1" applyFont="1" applyFill="1" applyBorder="1" applyAlignment="1" applyProtection="1">
      <alignment horizontal="center" vertical="top"/>
    </xf>
    <xf numFmtId="174" fontId="20" fillId="0" borderId="22" xfId="20" applyNumberFormat="1" applyFont="1" applyFill="1" applyBorder="1" applyAlignment="1" applyProtection="1">
      <alignment horizontal="right" vertical="center" wrapText="1"/>
    </xf>
    <xf numFmtId="3" fontId="20" fillId="0" borderId="67" xfId="4" applyNumberFormat="1" applyFont="1" applyFill="1" applyBorder="1" applyAlignment="1" applyProtection="1">
      <alignment horizontal="right" vertical="center" wrapText="1"/>
    </xf>
    <xf numFmtId="44" fontId="19" fillId="10" borderId="24" xfId="20" applyFont="1" applyFill="1" applyBorder="1" applyAlignment="1" applyProtection="1">
      <alignment horizontal="right" vertical="center" wrapText="1"/>
    </xf>
    <xf numFmtId="44" fontId="19" fillId="10" borderId="13" xfId="20" applyFont="1" applyFill="1" applyBorder="1" applyAlignment="1" applyProtection="1">
      <alignment horizontal="right" vertical="center" wrapText="1"/>
    </xf>
    <xf numFmtId="4" fontId="20" fillId="0" borderId="67" xfId="4" applyNumberFormat="1" applyFont="1" applyFill="1" applyBorder="1" applyAlignment="1" applyProtection="1">
      <alignment horizontal="right" vertical="center" wrapText="1"/>
    </xf>
    <xf numFmtId="10" fontId="20" fillId="0" borderId="42" xfId="11" applyNumberFormat="1" applyFont="1" applyFill="1" applyBorder="1" applyAlignment="1" applyProtection="1">
      <alignment horizontal="right" vertical="center" wrapText="1"/>
    </xf>
    <xf numFmtId="10" fontId="26" fillId="0" borderId="22" xfId="11" applyNumberFormat="1" applyFont="1" applyFill="1" applyBorder="1" applyAlignment="1" applyProtection="1">
      <alignment horizontal="right" vertical="center"/>
    </xf>
    <xf numFmtId="10" fontId="20" fillId="0" borderId="22" xfId="11" applyNumberFormat="1" applyFont="1" applyFill="1" applyBorder="1" applyAlignment="1" applyProtection="1">
      <alignment horizontal="right" vertical="center" wrapText="1"/>
    </xf>
    <xf numFmtId="10" fontId="20" fillId="0" borderId="67" xfId="11" applyNumberFormat="1" applyFont="1" applyFill="1" applyBorder="1" applyAlignment="1" applyProtection="1">
      <alignment horizontal="right" vertical="center" wrapText="1"/>
    </xf>
    <xf numFmtId="0" fontId="0" fillId="0" borderId="0" xfId="0" applyAlignment="1">
      <alignment vertical="top"/>
    </xf>
    <xf numFmtId="0" fontId="0" fillId="2" borderId="0" xfId="0" applyFill="1" applyAlignment="1">
      <alignment vertical="top"/>
    </xf>
    <xf numFmtId="0" fontId="20" fillId="2" borderId="0" xfId="0" applyFont="1" applyFill="1" applyAlignment="1">
      <alignment vertical="top"/>
    </xf>
    <xf numFmtId="0" fontId="21" fillId="2" borderId="0" xfId="0" applyFont="1" applyFill="1" applyAlignment="1">
      <alignment vertical="top"/>
    </xf>
    <xf numFmtId="0" fontId="20" fillId="2" borderId="0" xfId="0" applyFont="1" applyFill="1" applyAlignment="1">
      <alignment horizontal="center" vertical="top"/>
    </xf>
    <xf numFmtId="0" fontId="20" fillId="0" borderId="0" xfId="0" applyFont="1" applyAlignment="1">
      <alignment horizontal="center" vertical="top"/>
    </xf>
    <xf numFmtId="166" fontId="0" fillId="2" borderId="0" xfId="0" applyNumberFormat="1" applyFill="1" applyAlignment="1">
      <alignment horizontal="center" vertical="top"/>
    </xf>
    <xf numFmtId="0" fontId="22" fillId="0" borderId="0" xfId="0" applyFont="1" applyAlignment="1">
      <alignment horizontal="center" vertical="center"/>
    </xf>
    <xf numFmtId="0" fontId="8" fillId="3" borderId="43" xfId="0" applyFont="1" applyFill="1" applyBorder="1" applyAlignment="1">
      <alignment horizontal="center" vertical="center" wrapText="1"/>
    </xf>
    <xf numFmtId="0" fontId="21" fillId="3" borderId="38" xfId="0" applyFont="1" applyFill="1" applyBorder="1" applyAlignment="1">
      <alignment horizontal="left" vertical="center" wrapText="1"/>
    </xf>
    <xf numFmtId="168" fontId="21" fillId="4" borderId="84" xfId="0" applyNumberFormat="1" applyFont="1" applyFill="1" applyBorder="1" applyAlignment="1">
      <alignment horizontal="left" vertical="center" wrapText="1"/>
    </xf>
    <xf numFmtId="168" fontId="0" fillId="0" borderId="0" xfId="0" applyNumberFormat="1" applyAlignment="1">
      <alignment horizontal="center" vertical="center"/>
    </xf>
    <xf numFmtId="168" fontId="21" fillId="20" borderId="84" xfId="0" applyNumberFormat="1" applyFont="1" applyFill="1" applyBorder="1" applyAlignment="1">
      <alignment horizontal="left" vertical="center" wrapText="1"/>
    </xf>
    <xf numFmtId="0" fontId="21" fillId="3" borderId="84" xfId="0" applyFont="1" applyFill="1" applyBorder="1" applyAlignment="1">
      <alignment horizontal="left" vertical="center" wrapText="1"/>
    </xf>
    <xf numFmtId="168" fontId="21" fillId="4" borderId="63" xfId="0" applyNumberFormat="1" applyFont="1" applyFill="1" applyBorder="1" applyAlignment="1">
      <alignment horizontal="left" vertical="center" wrapText="1"/>
    </xf>
    <xf numFmtId="3" fontId="27" fillId="10" borderId="25" xfId="0" applyNumberFormat="1" applyFont="1" applyFill="1" applyBorder="1" applyAlignment="1">
      <alignment horizontal="center" vertical="center"/>
    </xf>
    <xf numFmtId="3" fontId="19" fillId="10" borderId="25" xfId="0" applyNumberFormat="1" applyFont="1" applyFill="1" applyBorder="1" applyAlignment="1">
      <alignment horizontal="center" vertical="center" wrapText="1"/>
    </xf>
    <xf numFmtId="169" fontId="0" fillId="0" borderId="0" xfId="0" applyNumberFormat="1" applyAlignment="1">
      <alignment horizontal="center" vertical="center" wrapText="1"/>
    </xf>
    <xf numFmtId="169" fontId="0" fillId="0" borderId="0" xfId="0" applyNumberFormat="1" applyAlignment="1">
      <alignment horizontal="center" vertical="center"/>
    </xf>
    <xf numFmtId="168" fontId="21" fillId="3" borderId="38" xfId="0" applyNumberFormat="1" applyFont="1" applyFill="1" applyBorder="1" applyAlignment="1">
      <alignment horizontal="left" vertical="center" wrapText="1"/>
    </xf>
    <xf numFmtId="168" fontId="21" fillId="3" borderId="63" xfId="0" applyNumberFormat="1" applyFont="1" applyFill="1" applyBorder="1" applyAlignment="1">
      <alignment horizontal="left" vertical="center" wrapText="1"/>
    </xf>
    <xf numFmtId="0" fontId="20" fillId="0" borderId="0" xfId="0" applyFont="1" applyAlignment="1">
      <alignment vertical="top"/>
    </xf>
    <xf numFmtId="0" fontId="21" fillId="0" borderId="0" xfId="0" applyFont="1" applyAlignment="1">
      <alignment vertical="top"/>
    </xf>
    <xf numFmtId="0" fontId="0" fillId="0" borderId="0" xfId="0" applyAlignment="1">
      <alignment horizontal="center" vertical="top"/>
    </xf>
    <xf numFmtId="0" fontId="28" fillId="0" borderId="0" xfId="0" applyFont="1" applyAlignment="1">
      <alignment vertical="top"/>
    </xf>
    <xf numFmtId="3" fontId="0" fillId="0" borderId="0" xfId="0" applyNumberFormat="1" applyAlignment="1">
      <alignment vertical="top"/>
    </xf>
    <xf numFmtId="4" fontId="0" fillId="0" borderId="0" xfId="0" applyNumberFormat="1" applyAlignment="1">
      <alignment vertical="top"/>
    </xf>
    <xf numFmtId="3" fontId="20" fillId="0" borderId="0" xfId="0" applyNumberFormat="1" applyFont="1" applyAlignment="1">
      <alignment horizontal="center" vertical="top"/>
    </xf>
    <xf numFmtId="0" fontId="28" fillId="10" borderId="22" xfId="0" applyFont="1" applyFill="1" applyBorder="1" applyAlignment="1">
      <alignment horizontal="center" vertical="top"/>
    </xf>
    <xf numFmtId="0" fontId="29" fillId="0" borderId="22" xfId="0" applyFont="1" applyBorder="1" applyAlignment="1">
      <alignment horizontal="center" vertical="top"/>
    </xf>
    <xf numFmtId="3" fontId="30" fillId="0" borderId="0" xfId="0" applyNumberFormat="1" applyFont="1" applyAlignment="1">
      <alignment vertical="top"/>
    </xf>
    <xf numFmtId="168" fontId="20" fillId="0" borderId="0" xfId="0" applyNumberFormat="1" applyFont="1" applyAlignment="1">
      <alignment horizontal="center" vertical="top"/>
    </xf>
    <xf numFmtId="168" fontId="26" fillId="0" borderId="0" xfId="0" applyNumberFormat="1" applyFont="1" applyAlignment="1">
      <alignment horizontal="center" vertical="top"/>
    </xf>
    <xf numFmtId="169" fontId="20" fillId="0" borderId="0" xfId="0" applyNumberFormat="1" applyFont="1" applyAlignment="1">
      <alignment horizontal="center" vertical="top"/>
    </xf>
    <xf numFmtId="8" fontId="20" fillId="0" borderId="0" xfId="0" applyNumberFormat="1" applyFont="1" applyAlignment="1">
      <alignment horizontal="center" vertical="top"/>
    </xf>
    <xf numFmtId="43" fontId="20" fillId="0" borderId="0" xfId="0" applyNumberFormat="1" applyFont="1" applyAlignment="1">
      <alignment horizontal="center" vertical="top"/>
    </xf>
    <xf numFmtId="0" fontId="32" fillId="0" borderId="0" xfId="5" applyAlignment="1">
      <alignment vertical="center"/>
    </xf>
    <xf numFmtId="0" fontId="19" fillId="0" borderId="32" xfId="0" applyFont="1" applyBorder="1" applyAlignment="1">
      <alignment horizontal="center" vertical="center" wrapText="1"/>
    </xf>
    <xf numFmtId="0" fontId="32" fillId="11" borderId="0" xfId="5" applyFill="1" applyAlignment="1">
      <alignment vertical="center"/>
    </xf>
    <xf numFmtId="0" fontId="35" fillId="3" borderId="31" xfId="5" applyFont="1" applyFill="1" applyBorder="1" applyAlignment="1">
      <alignment horizontal="center" vertical="center" textRotation="90" wrapText="1"/>
    </xf>
    <xf numFmtId="10" fontId="32" fillId="3" borderId="31" xfId="5" applyNumberFormat="1" applyFill="1" applyBorder="1" applyAlignment="1">
      <alignment horizontal="center" vertical="center" wrapText="1"/>
    </xf>
    <xf numFmtId="164" fontId="36" fillId="3" borderId="18" xfId="0" applyNumberFormat="1" applyFont="1" applyFill="1" applyBorder="1" applyAlignment="1">
      <alignment vertical="center"/>
    </xf>
    <xf numFmtId="10" fontId="36" fillId="3" borderId="19" xfId="0" applyNumberFormat="1" applyFont="1" applyFill="1" applyBorder="1" applyAlignment="1">
      <alignment vertical="center"/>
    </xf>
    <xf numFmtId="164" fontId="36" fillId="4" borderId="31" xfId="0" applyNumberFormat="1" applyFont="1" applyFill="1" applyBorder="1" applyAlignment="1">
      <alignment vertical="center"/>
    </xf>
    <xf numFmtId="10" fontId="36" fillId="4" borderId="32" xfId="0" applyNumberFormat="1" applyFont="1" applyFill="1" applyBorder="1" applyAlignment="1">
      <alignment vertical="center"/>
    </xf>
    <xf numFmtId="164" fontId="36" fillId="4" borderId="67" xfId="0" applyNumberFormat="1" applyFont="1" applyFill="1" applyBorder="1" applyAlignment="1">
      <alignment vertical="center"/>
    </xf>
    <xf numFmtId="10" fontId="36" fillId="4" borderId="72" xfId="0" applyNumberFormat="1" applyFont="1" applyFill="1" applyBorder="1" applyAlignment="1">
      <alignment vertical="center"/>
    </xf>
    <xf numFmtId="10" fontId="34" fillId="3" borderId="25" xfId="5" applyNumberFormat="1" applyFont="1" applyFill="1" applyBorder="1" applyAlignment="1">
      <alignment horizontal="center" vertical="center" wrapText="1"/>
    </xf>
    <xf numFmtId="10" fontId="34" fillId="3" borderId="25" xfId="3" applyNumberFormat="1" applyFont="1" applyFill="1" applyBorder="1" applyAlignment="1" applyProtection="1">
      <alignment horizontal="center" vertical="center" wrapText="1"/>
    </xf>
    <xf numFmtId="0" fontId="34" fillId="3" borderId="26" xfId="5" applyFont="1" applyFill="1" applyBorder="1" applyAlignment="1">
      <alignment horizontal="center" vertical="center" wrapText="1"/>
    </xf>
    <xf numFmtId="0" fontId="36" fillId="0" borderId="0" xfId="5" applyFont="1" applyAlignment="1">
      <alignment vertical="center"/>
    </xf>
    <xf numFmtId="0" fontId="34" fillId="0" borderId="0" xfId="5" applyFont="1" applyAlignment="1">
      <alignment horizontal="center" vertical="center" wrapText="1"/>
    </xf>
    <xf numFmtId="10" fontId="34" fillId="0" borderId="0" xfId="5" applyNumberFormat="1" applyFont="1" applyAlignment="1">
      <alignment horizontal="center" vertical="center" wrapText="1"/>
    </xf>
    <xf numFmtId="10" fontId="34" fillId="0" borderId="0" xfId="3" applyNumberFormat="1" applyFont="1" applyFill="1" applyBorder="1" applyAlignment="1" applyProtection="1">
      <alignment horizontal="center" vertical="center" wrapText="1"/>
    </xf>
    <xf numFmtId="0" fontId="3" fillId="10" borderId="22" xfId="0" applyFont="1" applyFill="1" applyBorder="1" applyAlignment="1">
      <alignment horizontal="center" vertical="center"/>
    </xf>
    <xf numFmtId="10" fontId="32" fillId="11" borderId="0" xfId="5" applyNumberFormat="1" applyFill="1" applyAlignment="1">
      <alignment vertical="center"/>
    </xf>
    <xf numFmtId="0" fontId="32" fillId="0" borderId="0" xfId="5" applyAlignment="1">
      <alignment horizontal="left" vertical="center"/>
    </xf>
    <xf numFmtId="0" fontId="32" fillId="0" borderId="0" xfId="5" applyAlignment="1">
      <alignment horizontal="center" vertical="center"/>
    </xf>
    <xf numFmtId="10" fontId="32" fillId="0" borderId="0" xfId="5" applyNumberFormat="1" applyAlignment="1">
      <alignment vertical="center"/>
    </xf>
    <xf numFmtId="0" fontId="32" fillId="11" borderId="0" xfId="5" applyFill="1" applyAlignment="1">
      <alignment horizontal="left" vertical="center"/>
    </xf>
    <xf numFmtId="0" fontId="32" fillId="11" borderId="0" xfId="5" applyFill="1" applyAlignment="1">
      <alignment horizontal="center" vertical="center"/>
    </xf>
    <xf numFmtId="164" fontId="4" fillId="0" borderId="0" xfId="0" applyNumberFormat="1" applyFont="1"/>
    <xf numFmtId="10" fontId="4" fillId="0" borderId="0" xfId="3" applyNumberFormat="1" applyFont="1"/>
    <xf numFmtId="173" fontId="4" fillId="0" borderId="0" xfId="0" applyNumberFormat="1" applyFont="1"/>
    <xf numFmtId="164" fontId="4" fillId="0" borderId="0" xfId="3" applyNumberFormat="1" applyFont="1"/>
    <xf numFmtId="0" fontId="34" fillId="3" borderId="31" xfId="5" applyFont="1" applyFill="1" applyBorder="1" applyAlignment="1">
      <alignment horizontal="center" vertical="center" wrapText="1"/>
    </xf>
    <xf numFmtId="9" fontId="32" fillId="0" borderId="0" xfId="5" applyNumberFormat="1" applyAlignment="1">
      <alignment vertical="center"/>
    </xf>
    <xf numFmtId="0" fontId="0" fillId="0" borderId="50" xfId="0" applyFill="1" applyBorder="1"/>
    <xf numFmtId="0" fontId="0" fillId="0" borderId="22" xfId="0" applyFill="1" applyBorder="1" applyAlignment="1">
      <alignment vertical="center"/>
    </xf>
    <xf numFmtId="0" fontId="0" fillId="0" borderId="22" xfId="0" applyFill="1" applyBorder="1" applyAlignment="1">
      <alignment horizontal="center" vertical="center"/>
    </xf>
    <xf numFmtId="3" fontId="0" fillId="0" borderId="22" xfId="0" applyNumberFormat="1" applyFill="1" applyBorder="1" applyAlignment="1">
      <alignment horizontal="center" vertical="center"/>
    </xf>
    <xf numFmtId="0" fontId="0" fillId="0" borderId="23" xfId="0" applyFill="1" applyBorder="1" applyAlignment="1">
      <alignment vertical="center"/>
    </xf>
    <xf numFmtId="0" fontId="0" fillId="0" borderId="42" xfId="0" applyFill="1" applyBorder="1" applyAlignment="1">
      <alignment vertical="center"/>
    </xf>
    <xf numFmtId="0" fontId="0" fillId="0" borderId="60" xfId="0" applyFill="1" applyBorder="1" applyAlignment="1">
      <alignment vertical="center"/>
    </xf>
    <xf numFmtId="0" fontId="0" fillId="0" borderId="22" xfId="0" applyFill="1" applyBorder="1"/>
    <xf numFmtId="0" fontId="0" fillId="0" borderId="22" xfId="0" applyFill="1" applyBorder="1" applyAlignment="1">
      <alignment horizontal="center"/>
    </xf>
    <xf numFmtId="0" fontId="0" fillId="0" borderId="23" xfId="0" applyFill="1" applyBorder="1"/>
    <xf numFmtId="10" fontId="36" fillId="0" borderId="18" xfId="5" applyNumberFormat="1" applyFont="1" applyFill="1" applyBorder="1" applyAlignment="1">
      <alignment horizontal="center" vertical="center" wrapText="1"/>
    </xf>
    <xf numFmtId="10" fontId="37" fillId="0" borderId="22" xfId="5" applyNumberFormat="1" applyFont="1" applyFill="1" applyBorder="1" applyAlignment="1">
      <alignment horizontal="center" vertical="center" wrapText="1"/>
    </xf>
    <xf numFmtId="10" fontId="37" fillId="0" borderId="22" xfId="5" applyNumberFormat="1" applyFont="1" applyFill="1" applyBorder="1" applyAlignment="1" applyProtection="1">
      <alignment horizontal="center" vertical="center" wrapText="1"/>
      <protection locked="0"/>
    </xf>
    <xf numFmtId="10" fontId="36" fillId="0" borderId="22" xfId="5" applyNumberFormat="1" applyFont="1" applyFill="1" applyBorder="1" applyAlignment="1">
      <alignment horizontal="center" vertical="center" wrapText="1"/>
    </xf>
    <xf numFmtId="164" fontId="36" fillId="0" borderId="22" xfId="5" applyNumberFormat="1" applyFont="1" applyFill="1" applyBorder="1" applyAlignment="1">
      <alignment horizontal="center" vertical="center" wrapText="1"/>
    </xf>
    <xf numFmtId="10" fontId="36" fillId="0" borderId="22" xfId="5" applyNumberFormat="1" applyFont="1" applyFill="1" applyBorder="1" applyAlignment="1">
      <alignment horizontal="center" vertical="center"/>
    </xf>
    <xf numFmtId="10" fontId="36" fillId="0" borderId="31" xfId="5" applyNumberFormat="1" applyFont="1" applyFill="1" applyBorder="1" applyAlignment="1">
      <alignment horizontal="center" vertical="center"/>
    </xf>
    <xf numFmtId="10" fontId="37" fillId="0" borderId="31" xfId="5" applyNumberFormat="1" applyFont="1" applyFill="1" applyBorder="1" applyAlignment="1">
      <alignment horizontal="center" vertical="center" wrapText="1"/>
    </xf>
    <xf numFmtId="10" fontId="37" fillId="0" borderId="31" xfId="5" applyNumberFormat="1" applyFont="1" applyFill="1" applyBorder="1" applyAlignment="1" applyProtection="1">
      <alignment horizontal="center" vertical="center" wrapText="1"/>
      <protection locked="0"/>
    </xf>
    <xf numFmtId="10" fontId="36" fillId="0" borderId="31" xfId="5" applyNumberFormat="1" applyFont="1" applyFill="1" applyBorder="1" applyAlignment="1">
      <alignment horizontal="center" vertical="center" wrapText="1"/>
    </xf>
    <xf numFmtId="10" fontId="36" fillId="0" borderId="18" xfId="5" applyNumberFormat="1" applyFont="1" applyFill="1" applyBorder="1" applyAlignment="1">
      <alignment horizontal="center" vertical="center"/>
    </xf>
    <xf numFmtId="10" fontId="37" fillId="0" borderId="18" xfId="5" applyNumberFormat="1" applyFont="1" applyFill="1" applyBorder="1" applyAlignment="1">
      <alignment horizontal="center" vertical="center" wrapText="1"/>
    </xf>
    <xf numFmtId="10" fontId="37" fillId="0" borderId="18" xfId="11" applyNumberFormat="1" applyFont="1" applyFill="1" applyBorder="1" applyAlignment="1" applyProtection="1">
      <alignment horizontal="center" vertical="center" wrapText="1"/>
    </xf>
    <xf numFmtId="10" fontId="36" fillId="0" borderId="67" xfId="5" applyNumberFormat="1" applyFont="1" applyFill="1" applyBorder="1" applyAlignment="1">
      <alignment horizontal="center" vertical="center"/>
    </xf>
    <xf numFmtId="10" fontId="37" fillId="0" borderId="67" xfId="5" applyNumberFormat="1" applyFont="1" applyFill="1" applyBorder="1" applyAlignment="1">
      <alignment horizontal="center" vertical="center" wrapText="1"/>
    </xf>
    <xf numFmtId="10" fontId="37" fillId="0" borderId="67" xfId="5" applyNumberFormat="1" applyFont="1" applyFill="1" applyBorder="1" applyAlignment="1" applyProtection="1">
      <alignment horizontal="center" vertical="center" wrapText="1"/>
      <protection locked="0"/>
    </xf>
    <xf numFmtId="164" fontId="36" fillId="0" borderId="31" xfId="5" applyNumberFormat="1" applyFont="1" applyFill="1" applyBorder="1" applyAlignment="1">
      <alignment horizontal="center" vertical="center" wrapText="1"/>
    </xf>
    <xf numFmtId="10" fontId="36" fillId="0" borderId="22" xfId="5" applyNumberFormat="1" applyFont="1" applyFill="1" applyBorder="1" applyAlignment="1" applyProtection="1">
      <alignment horizontal="center" vertical="center" wrapText="1"/>
      <protection locked="0"/>
    </xf>
    <xf numFmtId="10" fontId="36" fillId="0" borderId="22" xfId="3" applyNumberFormat="1" applyFont="1" applyFill="1" applyBorder="1" applyAlignment="1" applyProtection="1">
      <alignment horizontal="center" vertical="center"/>
    </xf>
    <xf numFmtId="10" fontId="36" fillId="0" borderId="31" xfId="3" applyNumberFormat="1" applyFont="1" applyFill="1" applyBorder="1" applyAlignment="1" applyProtection="1">
      <alignment horizontal="center" vertical="center"/>
    </xf>
    <xf numFmtId="0" fontId="11" fillId="3" borderId="65" xfId="0" applyFont="1" applyFill="1" applyBorder="1" applyAlignment="1">
      <alignment vertical="center" wrapText="1"/>
    </xf>
    <xf numFmtId="0" fontId="11" fillId="3" borderId="49" xfId="0" applyFont="1" applyFill="1" applyBorder="1" applyAlignment="1">
      <alignment vertical="center" wrapText="1"/>
    </xf>
    <xf numFmtId="0" fontId="11" fillId="4" borderId="43" xfId="0" applyFont="1" applyFill="1" applyBorder="1" applyAlignment="1">
      <alignment horizontal="center" vertical="center" wrapText="1"/>
    </xf>
    <xf numFmtId="0" fontId="11" fillId="4" borderId="85"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3" borderId="49" xfId="0" applyFont="1" applyFill="1" applyBorder="1" applyAlignment="1" applyProtection="1">
      <alignment horizontal="center" vertical="center" wrapText="1"/>
      <protection locked="0"/>
    </xf>
    <xf numFmtId="0" fontId="8" fillId="27" borderId="16"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5" xfId="0" applyFont="1" applyFill="1" applyBorder="1" applyAlignment="1">
      <alignment horizontal="center" vertical="center" wrapText="1"/>
    </xf>
    <xf numFmtId="0" fontId="10" fillId="0" borderId="25" xfId="0" applyFont="1" applyFill="1" applyBorder="1" applyAlignment="1">
      <alignment horizontal="center" vertical="center"/>
    </xf>
    <xf numFmtId="0" fontId="11" fillId="0" borderId="24" xfId="0" applyFont="1" applyFill="1" applyBorder="1" applyAlignment="1" applyProtection="1">
      <alignment horizontal="justify" vertical="top" wrapText="1"/>
      <protection locked="0"/>
    </xf>
    <xf numFmtId="0" fontId="10" fillId="0" borderId="33"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10" fontId="81" fillId="0" borderId="57" xfId="3" applyNumberFormat="1" applyFont="1" applyFill="1" applyBorder="1" applyAlignment="1">
      <alignment horizontal="center" vertical="center"/>
    </xf>
    <xf numFmtId="10" fontId="81" fillId="0" borderId="31" xfId="3" applyNumberFormat="1" applyFont="1" applyFill="1" applyBorder="1" applyAlignment="1" applyProtection="1">
      <alignment horizontal="center" vertical="center"/>
    </xf>
    <xf numFmtId="10" fontId="81" fillId="0" borderId="31" xfId="3" applyNumberFormat="1" applyFont="1" applyFill="1" applyBorder="1" applyAlignment="1" applyProtection="1">
      <alignment horizontal="center" vertical="center"/>
      <protection locked="0"/>
    </xf>
    <xf numFmtId="0" fontId="11" fillId="0" borderId="34" xfId="0" applyFont="1" applyFill="1" applyBorder="1" applyAlignment="1" applyProtection="1">
      <alignment horizontal="justify" vertical="top" wrapText="1"/>
      <protection locked="0"/>
    </xf>
    <xf numFmtId="0" fontId="11" fillId="0" borderId="33" xfId="0" applyFont="1" applyFill="1" applyBorder="1" applyAlignment="1" applyProtection="1">
      <alignment horizontal="justify" vertical="top" wrapText="1"/>
      <protection locked="0"/>
    </xf>
    <xf numFmtId="10" fontId="81" fillId="0" borderId="18" xfId="3" applyNumberFormat="1" applyFont="1" applyFill="1" applyBorder="1" applyAlignment="1">
      <alignment horizontal="center" vertical="center"/>
    </xf>
    <xf numFmtId="10" fontId="81" fillId="0" borderId="18" xfId="3" applyNumberFormat="1" applyFont="1" applyFill="1" applyBorder="1" applyAlignment="1" applyProtection="1">
      <alignment horizontal="center" vertical="center"/>
    </xf>
    <xf numFmtId="10" fontId="81" fillId="0" borderId="18" xfId="3" applyNumberFormat="1" applyFont="1" applyFill="1" applyBorder="1" applyAlignment="1" applyProtection="1">
      <alignment horizontal="center" vertical="center"/>
      <protection locked="0"/>
    </xf>
    <xf numFmtId="10" fontId="81" fillId="0" borderId="48" xfId="3" applyNumberFormat="1" applyFont="1" applyFill="1" applyBorder="1" applyAlignment="1">
      <alignment horizontal="center" vertical="center"/>
    </xf>
    <xf numFmtId="0" fontId="10" fillId="0" borderId="25" xfId="0" applyFont="1" applyFill="1" applyBorder="1" applyAlignment="1" applyProtection="1">
      <alignment horizontal="justify" vertical="top" wrapText="1"/>
      <protection locked="0"/>
    </xf>
    <xf numFmtId="0" fontId="10" fillId="0" borderId="26"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3" fontId="20" fillId="0" borderId="22" xfId="0" applyNumberFormat="1" applyFont="1" applyFill="1" applyBorder="1" applyAlignment="1">
      <alignment horizontal="center" vertical="center" wrapText="1"/>
    </xf>
    <xf numFmtId="3" fontId="20" fillId="0" borderId="22" xfId="0" applyNumberFormat="1" applyFont="1" applyFill="1" applyBorder="1" applyAlignment="1">
      <alignment horizontal="right" vertical="center" wrapText="1"/>
    </xf>
    <xf numFmtId="3" fontId="20" fillId="0" borderId="22" xfId="0" applyNumberFormat="1" applyFont="1" applyFill="1" applyBorder="1" applyAlignment="1" applyProtection="1">
      <alignment horizontal="right" vertical="center" wrapText="1"/>
      <protection locked="0"/>
    </xf>
    <xf numFmtId="174" fontId="20" fillId="0" borderId="22" xfId="20" applyNumberFormat="1" applyFont="1" applyFill="1" applyBorder="1" applyAlignment="1" applyProtection="1">
      <alignment horizontal="right" vertical="center" wrapText="1"/>
      <protection locked="0"/>
    </xf>
    <xf numFmtId="3" fontId="26" fillId="0" borderId="22" xfId="0" applyNumberFormat="1" applyFont="1" applyFill="1" applyBorder="1" applyAlignment="1">
      <alignment horizontal="center" vertical="center"/>
    </xf>
    <xf numFmtId="3" fontId="20" fillId="0" borderId="22" xfId="0" applyNumberFormat="1" applyFont="1" applyFill="1" applyBorder="1" applyAlignment="1">
      <alignment horizontal="center" vertical="center"/>
    </xf>
    <xf numFmtId="169" fontId="26" fillId="0" borderId="22" xfId="0" applyNumberFormat="1" applyFont="1" applyFill="1" applyBorder="1" applyAlignment="1">
      <alignment horizontal="right" vertical="center"/>
    </xf>
    <xf numFmtId="0" fontId="26" fillId="0" borderId="22" xfId="0" applyFont="1" applyFill="1" applyBorder="1" applyAlignment="1">
      <alignment horizontal="center" vertical="center"/>
    </xf>
    <xf numFmtId="3" fontId="26" fillId="0" borderId="22" xfId="0" applyNumberFormat="1" applyFont="1" applyFill="1" applyBorder="1" applyAlignment="1">
      <alignment horizontal="right" vertical="center"/>
    </xf>
    <xf numFmtId="0" fontId="26" fillId="0" borderId="22" xfId="0" applyFont="1" applyFill="1" applyBorder="1" applyAlignment="1">
      <alignment horizontal="right" vertical="center"/>
    </xf>
    <xf numFmtId="0" fontId="26" fillId="0" borderId="22" xfId="0" applyFont="1" applyFill="1" applyBorder="1" applyAlignment="1" applyProtection="1">
      <alignment horizontal="right" vertical="center"/>
      <protection locked="0"/>
    </xf>
    <xf numFmtId="0" fontId="20" fillId="0" borderId="22" xfId="0" applyFont="1" applyFill="1" applyBorder="1" applyAlignment="1">
      <alignment horizontal="center" vertical="center"/>
    </xf>
    <xf numFmtId="3" fontId="20" fillId="0" borderId="67" xfId="0" applyNumberFormat="1" applyFont="1" applyFill="1" applyBorder="1" applyAlignment="1">
      <alignment horizontal="center" vertical="center" wrapText="1"/>
    </xf>
    <xf numFmtId="3" fontId="26" fillId="0" borderId="67" xfId="0" applyNumberFormat="1" applyFont="1" applyFill="1" applyBorder="1" applyAlignment="1">
      <alignment horizontal="center" vertical="center"/>
    </xf>
    <xf numFmtId="3" fontId="20" fillId="0" borderId="42" xfId="0" applyNumberFormat="1" applyFont="1" applyFill="1" applyBorder="1" applyAlignment="1">
      <alignment horizontal="center" vertical="center" wrapText="1"/>
    </xf>
    <xf numFmtId="3" fontId="26" fillId="0" borderId="42" xfId="0" applyNumberFormat="1" applyFont="1" applyFill="1" applyBorder="1" applyAlignment="1">
      <alignment horizontal="center" vertical="center"/>
    </xf>
    <xf numFmtId="3" fontId="20" fillId="0" borderId="42" xfId="0" applyNumberFormat="1" applyFont="1" applyFill="1" applyBorder="1" applyAlignment="1">
      <alignment horizontal="right" vertical="center" wrapText="1"/>
    </xf>
    <xf numFmtId="4" fontId="20" fillId="0" borderId="42" xfId="0" applyNumberFormat="1" applyFont="1" applyFill="1" applyBorder="1" applyAlignment="1">
      <alignment horizontal="right" vertical="center" wrapText="1"/>
    </xf>
    <xf numFmtId="4" fontId="20" fillId="0" borderId="42" xfId="0" applyNumberFormat="1" applyFont="1" applyFill="1" applyBorder="1" applyAlignment="1" applyProtection="1">
      <alignment horizontal="right" vertical="center" wrapText="1"/>
      <protection locked="0"/>
    </xf>
    <xf numFmtId="3" fontId="20" fillId="0" borderId="42" xfId="0" applyNumberFormat="1" applyFont="1" applyFill="1" applyBorder="1" applyAlignment="1" applyProtection="1">
      <alignment horizontal="right" vertical="center" wrapText="1"/>
      <protection locked="0"/>
    </xf>
    <xf numFmtId="10" fontId="20" fillId="0" borderId="42" xfId="11" applyNumberFormat="1" applyFont="1" applyFill="1" applyBorder="1" applyAlignment="1" applyProtection="1">
      <alignment horizontal="right" vertical="center" wrapText="1"/>
      <protection locked="0"/>
    </xf>
    <xf numFmtId="10" fontId="26" fillId="0" borderId="22" xfId="0" applyNumberFormat="1" applyFont="1" applyFill="1" applyBorder="1" applyAlignment="1">
      <alignment horizontal="center" vertical="center"/>
    </xf>
    <xf numFmtId="9" fontId="26" fillId="0" borderId="22" xfId="0" applyNumberFormat="1" applyFont="1" applyFill="1" applyBorder="1" applyAlignment="1">
      <alignment horizontal="center" vertical="center"/>
    </xf>
    <xf numFmtId="10" fontId="26" fillId="0" borderId="22" xfId="11" applyNumberFormat="1" applyFont="1" applyFill="1" applyBorder="1" applyAlignment="1" applyProtection="1">
      <alignment horizontal="right" vertical="center"/>
      <protection locked="0"/>
    </xf>
    <xf numFmtId="3" fontId="19" fillId="0" borderId="21" xfId="0" applyNumberFormat="1" applyFont="1" applyFill="1" applyBorder="1" applyAlignment="1">
      <alignment horizontal="center" vertical="center" wrapText="1"/>
    </xf>
    <xf numFmtId="3" fontId="19" fillId="0" borderId="22" xfId="0" applyNumberFormat="1" applyFont="1" applyFill="1" applyBorder="1" applyAlignment="1">
      <alignment horizontal="center" vertical="center" wrapText="1"/>
    </xf>
    <xf numFmtId="3" fontId="19" fillId="0" borderId="52" xfId="0" applyNumberFormat="1" applyFont="1" applyFill="1" applyBorder="1" applyAlignment="1">
      <alignment horizontal="center" vertical="center" wrapText="1"/>
    </xf>
    <xf numFmtId="10" fontId="20" fillId="10" borderId="25" xfId="3" applyNumberFormat="1" applyFont="1" applyFill="1" applyBorder="1" applyAlignment="1" applyProtection="1">
      <alignment horizontal="center" vertical="center" wrapText="1"/>
    </xf>
    <xf numFmtId="10" fontId="20" fillId="10" borderId="26" xfId="3" applyNumberFormat="1" applyFont="1" applyFill="1" applyBorder="1" applyAlignment="1" applyProtection="1">
      <alignment horizontal="center" vertical="center" wrapText="1"/>
    </xf>
    <xf numFmtId="44" fontId="19" fillId="28" borderId="24" xfId="20" applyFont="1" applyFill="1" applyBorder="1" applyAlignment="1" applyProtection="1">
      <alignment horizontal="center" vertical="center" wrapText="1"/>
    </xf>
    <xf numFmtId="44" fontId="19" fillId="28" borderId="24" xfId="20" applyFont="1" applyFill="1" applyBorder="1" applyAlignment="1" applyProtection="1">
      <alignment horizontal="right" vertical="center" wrapText="1"/>
    </xf>
    <xf numFmtId="44" fontId="19" fillId="28" borderId="29" xfId="20" applyFont="1" applyFill="1" applyBorder="1" applyAlignment="1" applyProtection="1">
      <alignment horizontal="center" vertical="center" wrapText="1"/>
    </xf>
    <xf numFmtId="0" fontId="11"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5" fillId="0" borderId="0" xfId="0" applyFont="1" applyAlignment="1">
      <alignment horizontal="center" vertical="center"/>
    </xf>
    <xf numFmtId="0" fontId="8" fillId="29" borderId="1" xfId="0" applyFont="1" applyFill="1" applyBorder="1" applyAlignment="1">
      <alignment horizontal="center" vertical="center" wrapText="1"/>
    </xf>
    <xf numFmtId="0" fontId="8" fillId="29" borderId="43" xfId="0" applyFont="1" applyFill="1" applyBorder="1" applyAlignment="1">
      <alignment horizontal="center" vertical="center" wrapText="1"/>
    </xf>
    <xf numFmtId="3" fontId="21" fillId="0" borderId="47" xfId="0" applyNumberFormat="1" applyFont="1" applyFill="1" applyBorder="1" applyAlignment="1" applyProtection="1">
      <alignment horizontal="center" vertical="center"/>
      <protection locked="0"/>
    </xf>
    <xf numFmtId="3" fontId="21" fillId="0" borderId="17" xfId="0" applyNumberFormat="1" applyFont="1" applyFill="1" applyBorder="1" applyAlignment="1" applyProtection="1">
      <alignment horizontal="center" vertical="center"/>
      <protection locked="0"/>
    </xf>
    <xf numFmtId="3" fontId="43" fillId="0" borderId="19" xfId="0" applyNumberFormat="1" applyFont="1" applyFill="1" applyBorder="1" applyAlignment="1" applyProtection="1">
      <alignment horizontal="center" vertical="center"/>
      <protection locked="0"/>
    </xf>
    <xf numFmtId="3" fontId="21" fillId="0" borderId="18" xfId="0" applyNumberFormat="1" applyFont="1" applyFill="1" applyBorder="1" applyAlignment="1" applyProtection="1">
      <alignment horizontal="center" vertical="center"/>
      <protection locked="0"/>
    </xf>
    <xf numFmtId="3" fontId="43" fillId="0" borderId="19" xfId="0" applyNumberFormat="1" applyFont="1" applyFill="1" applyBorder="1" applyAlignment="1">
      <alignment horizontal="center" vertical="center"/>
    </xf>
    <xf numFmtId="0" fontId="0" fillId="0" borderId="0" xfId="0"/>
    <xf numFmtId="0" fontId="50" fillId="12" borderId="0" xfId="0" applyFont="1" applyFill="1"/>
    <xf numFmtId="4" fontId="50" fillId="12" borderId="0" xfId="0" applyNumberFormat="1" applyFont="1" applyFill="1"/>
    <xf numFmtId="0" fontId="50" fillId="12" borderId="0" xfId="0" applyFont="1" applyFill="1" applyAlignment="1">
      <alignment horizontal="center"/>
    </xf>
    <xf numFmtId="0" fontId="51" fillId="12" borderId="0" xfId="0" applyFont="1" applyFill="1"/>
    <xf numFmtId="0" fontId="51" fillId="13" borderId="22" xfId="0" applyFont="1" applyFill="1" applyBorder="1" applyAlignment="1">
      <alignment horizontal="center" vertical="center"/>
    </xf>
    <xf numFmtId="0" fontId="34" fillId="3" borderId="68" xfId="0" applyFont="1" applyFill="1" applyBorder="1" applyAlignment="1">
      <alignment horizontal="center" vertical="center" wrapText="1"/>
    </xf>
    <xf numFmtId="0" fontId="34" fillId="3" borderId="53" xfId="0" applyFont="1" applyFill="1" applyBorder="1" applyAlignment="1">
      <alignment horizontal="center" vertical="center" wrapText="1"/>
    </xf>
    <xf numFmtId="0" fontId="34" fillId="3" borderId="53" xfId="6" applyFont="1" applyFill="1" applyBorder="1" applyAlignment="1">
      <alignment horizontal="center" vertical="center" wrapText="1"/>
    </xf>
    <xf numFmtId="0" fontId="34" fillId="3" borderId="69" xfId="0" applyFont="1" applyFill="1" applyBorder="1" applyAlignment="1">
      <alignment horizontal="center" vertical="center" wrapText="1"/>
    </xf>
    <xf numFmtId="0" fontId="34" fillId="3" borderId="72" xfId="0" applyFont="1" applyFill="1" applyBorder="1" applyAlignment="1">
      <alignment horizontal="center" vertical="center" wrapText="1"/>
    </xf>
    <xf numFmtId="10" fontId="34" fillId="3" borderId="71" xfId="5" applyNumberFormat="1" applyFont="1" applyFill="1" applyBorder="1" applyAlignment="1">
      <alignment horizontal="center" vertical="center" wrapText="1"/>
    </xf>
    <xf numFmtId="10" fontId="32" fillId="3" borderId="71" xfId="5" applyNumberFormat="1" applyFill="1" applyBorder="1" applyAlignment="1">
      <alignment horizontal="center" vertical="center" wrapText="1"/>
    </xf>
    <xf numFmtId="0" fontId="34" fillId="3" borderId="61" xfId="0" applyFont="1" applyFill="1" applyBorder="1" applyAlignment="1">
      <alignment horizontal="center" vertical="center" wrapText="1"/>
    </xf>
    <xf numFmtId="10" fontId="32" fillId="3" borderId="67" xfId="5" applyNumberFormat="1" applyFill="1" applyBorder="1" applyAlignment="1">
      <alignment horizontal="center" vertical="center" wrapText="1"/>
    </xf>
    <xf numFmtId="0" fontId="34" fillId="3" borderId="67" xfId="0" applyFont="1" applyFill="1" applyBorder="1" applyAlignment="1">
      <alignment horizontal="center" vertical="center" wrapText="1"/>
    </xf>
    <xf numFmtId="0" fontId="34" fillId="3" borderId="70" xfId="0" applyFont="1" applyFill="1" applyBorder="1" applyAlignment="1">
      <alignment horizontal="center" vertical="center" wrapText="1"/>
    </xf>
    <xf numFmtId="0" fontId="42" fillId="3" borderId="22" xfId="0" applyFont="1" applyFill="1" applyBorder="1" applyAlignment="1">
      <alignment horizontal="left" vertical="center" wrapText="1"/>
    </xf>
    <xf numFmtId="168" fontId="42" fillId="4" borderId="22" xfId="0" applyNumberFormat="1" applyFont="1" applyFill="1" applyBorder="1" applyAlignment="1">
      <alignment horizontal="left" vertical="center" wrapText="1"/>
    </xf>
    <xf numFmtId="171" fontId="41" fillId="0" borderId="23" xfId="7" applyNumberFormat="1" applyFont="1" applyFill="1" applyBorder="1" applyAlignment="1" applyProtection="1">
      <alignment horizontal="center" vertical="center" wrapText="1"/>
    </xf>
    <xf numFmtId="3" fontId="21" fillId="0" borderId="22" xfId="7" applyNumberFormat="1" applyFont="1" applyFill="1" applyBorder="1" applyAlignment="1" applyProtection="1">
      <alignment horizontal="center" vertical="center"/>
    </xf>
    <xf numFmtId="171" fontId="21" fillId="0" borderId="72" xfId="7" applyNumberFormat="1" applyFont="1" applyFill="1" applyBorder="1" applyAlignment="1" applyProtection="1">
      <alignment horizontal="center" vertical="center"/>
    </xf>
    <xf numFmtId="3" fontId="21" fillId="0" borderId="61" xfId="7" applyNumberFormat="1" applyFont="1" applyFill="1" applyBorder="1" applyAlignment="1" applyProtection="1">
      <alignment horizontal="center" vertical="center"/>
    </xf>
    <xf numFmtId="171" fontId="47" fillId="0" borderId="52" xfId="7" applyNumberFormat="1" applyFont="1" applyFill="1" applyBorder="1" applyAlignment="1" applyProtection="1">
      <alignment horizontal="center" vertical="center"/>
    </xf>
    <xf numFmtId="171" fontId="47" fillId="0" borderId="51" xfId="7" applyNumberFormat="1" applyFont="1" applyFill="1" applyBorder="1" applyAlignment="1" applyProtection="1">
      <alignment horizontal="center" vertical="center"/>
    </xf>
    <xf numFmtId="171" fontId="47" fillId="0" borderId="80" xfId="7" applyNumberFormat="1" applyFont="1" applyFill="1" applyBorder="1" applyAlignment="1" applyProtection="1">
      <alignment horizontal="center" vertical="center"/>
    </xf>
    <xf numFmtId="171" fontId="47" fillId="0" borderId="61" xfId="7" applyNumberFormat="1" applyFont="1" applyFill="1" applyBorder="1" applyAlignment="1" applyProtection="1">
      <alignment horizontal="center" vertical="center"/>
    </xf>
    <xf numFmtId="171" fontId="47" fillId="0" borderId="56" xfId="7" applyNumberFormat="1" applyFont="1" applyFill="1" applyBorder="1" applyAlignment="1" applyProtection="1">
      <alignment horizontal="center" vertical="center"/>
    </xf>
    <xf numFmtId="164" fontId="43" fillId="0" borderId="19" xfId="3" applyNumberFormat="1" applyFont="1" applyFill="1" applyBorder="1" applyAlignment="1" applyProtection="1">
      <alignment horizontal="center" vertical="center"/>
    </xf>
    <xf numFmtId="171" fontId="46" fillId="0" borderId="23" xfId="7" applyNumberFormat="1" applyFont="1" applyFill="1" applyBorder="1" applyAlignment="1" applyProtection="1">
      <alignment horizontal="center" vertical="center" wrapText="1"/>
    </xf>
    <xf numFmtId="171" fontId="46" fillId="0" borderId="51" xfId="7" applyNumberFormat="1" applyFont="1" applyFill="1" applyBorder="1" applyAlignment="1" applyProtection="1">
      <alignment horizontal="center" vertical="center" wrapText="1"/>
    </xf>
    <xf numFmtId="171" fontId="23" fillId="0" borderId="72" xfId="7" applyNumberFormat="1" applyFont="1" applyFill="1" applyBorder="1" applyAlignment="1" applyProtection="1">
      <alignment horizontal="center" vertical="center"/>
    </xf>
    <xf numFmtId="171" fontId="23" fillId="0" borderId="56" xfId="7" applyNumberFormat="1" applyFont="1" applyFill="1" applyBorder="1" applyAlignment="1" applyProtection="1">
      <alignment horizontal="center" vertical="center"/>
    </xf>
    <xf numFmtId="171" fontId="41" fillId="0" borderId="51" xfId="7" applyNumberFormat="1" applyFont="1" applyFill="1" applyBorder="1" applyAlignment="1" applyProtection="1">
      <alignment horizontal="center" vertical="center" wrapText="1"/>
    </xf>
    <xf numFmtId="10" fontId="43" fillId="0" borderId="19" xfId="3" applyNumberFormat="1" applyFont="1" applyFill="1" applyBorder="1" applyAlignment="1" applyProtection="1">
      <alignment horizontal="center" vertical="center"/>
    </xf>
    <xf numFmtId="10" fontId="21" fillId="0" borderId="23" xfId="3" applyNumberFormat="1" applyFont="1" applyFill="1" applyBorder="1" applyAlignment="1" applyProtection="1">
      <alignment horizontal="center" vertical="center"/>
    </xf>
    <xf numFmtId="10" fontId="23" fillId="0" borderId="23" xfId="3" applyNumberFormat="1" applyFont="1" applyFill="1" applyBorder="1" applyAlignment="1" applyProtection="1">
      <alignment horizontal="center" vertical="center"/>
    </xf>
    <xf numFmtId="0" fontId="23" fillId="3" borderId="39" xfId="0" applyFont="1" applyFill="1" applyBorder="1" applyAlignment="1">
      <alignment horizontal="left" vertical="center" wrapText="1"/>
    </xf>
    <xf numFmtId="42" fontId="23" fillId="3" borderId="45" xfId="0" applyNumberFormat="1" applyFont="1" applyFill="1" applyBorder="1" applyAlignment="1">
      <alignment horizontal="center" vertical="center" wrapText="1"/>
    </xf>
    <xf numFmtId="42" fontId="23" fillId="3" borderId="19" xfId="0" applyNumberFormat="1" applyFont="1" applyFill="1" applyBorder="1" applyAlignment="1">
      <alignment horizontal="justify" vertical="center" wrapText="1"/>
    </xf>
    <xf numFmtId="0" fontId="23" fillId="3" borderId="35" xfId="0" applyFont="1" applyFill="1" applyBorder="1" applyAlignment="1">
      <alignment horizontal="left" vertical="center" wrapText="1"/>
    </xf>
    <xf numFmtId="42" fontId="23" fillId="3" borderId="50" xfId="0" applyNumberFormat="1" applyFont="1" applyFill="1" applyBorder="1" applyAlignment="1">
      <alignment horizontal="center" vertical="center" wrapText="1"/>
    </xf>
    <xf numFmtId="42" fontId="23" fillId="3" borderId="23" xfId="0" applyNumberFormat="1" applyFont="1" applyFill="1" applyBorder="1" applyAlignment="1">
      <alignment horizontal="justify" vertical="center" wrapText="1"/>
    </xf>
    <xf numFmtId="0" fontId="23" fillId="3" borderId="8" xfId="0" applyFont="1" applyFill="1" applyBorder="1" applyAlignment="1">
      <alignment horizontal="left" vertical="center" wrapText="1"/>
    </xf>
    <xf numFmtId="42" fontId="23" fillId="3" borderId="57" xfId="0" applyNumberFormat="1" applyFont="1" applyFill="1" applyBorder="1" applyAlignment="1">
      <alignment horizontal="center" vertical="center" wrapText="1"/>
    </xf>
    <xf numFmtId="42" fontId="23" fillId="3" borderId="32" xfId="0" applyNumberFormat="1" applyFont="1" applyFill="1" applyBorder="1" applyAlignment="1">
      <alignment horizontal="justify" vertical="center" wrapText="1"/>
    </xf>
    <xf numFmtId="171" fontId="50" fillId="12" borderId="0" xfId="0" applyNumberFormat="1" applyFont="1" applyFill="1"/>
    <xf numFmtId="4" fontId="50" fillId="12" borderId="0" xfId="0" applyNumberFormat="1" applyFont="1" applyFill="1" applyAlignment="1">
      <alignment horizontal="center"/>
    </xf>
    <xf numFmtId="0" fontId="52" fillId="12" borderId="0" xfId="0" applyFont="1" applyFill="1"/>
    <xf numFmtId="0" fontId="52" fillId="12" borderId="0" xfId="0" applyFont="1" applyFill="1" applyAlignment="1">
      <alignment horizontal="center"/>
    </xf>
    <xf numFmtId="0" fontId="53" fillId="12" borderId="0" xfId="0" applyFont="1" applyFill="1" applyAlignment="1">
      <alignment horizontal="center"/>
    </xf>
    <xf numFmtId="3" fontId="50" fillId="12" borderId="0" xfId="0" applyNumberFormat="1" applyFont="1" applyFill="1"/>
    <xf numFmtId="0" fontId="50" fillId="0" borderId="22" xfId="0" applyFont="1" applyBorder="1" applyAlignment="1">
      <alignment horizontal="center" vertical="center"/>
    </xf>
    <xf numFmtId="0" fontId="50" fillId="0" borderId="0" xfId="0" applyFont="1"/>
    <xf numFmtId="171" fontId="50" fillId="0" borderId="0" xfId="0" applyNumberFormat="1" applyFont="1"/>
    <xf numFmtId="3" fontId="50" fillId="0" borderId="0" xfId="0" applyNumberFormat="1" applyFont="1"/>
    <xf numFmtId="0" fontId="50" fillId="0" borderId="0" xfId="0" applyFont="1" applyAlignment="1">
      <alignment horizontal="center"/>
    </xf>
    <xf numFmtId="4" fontId="50" fillId="0" borderId="0" xfId="0" applyNumberFormat="1" applyFont="1"/>
    <xf numFmtId="172" fontId="11" fillId="0" borderId="0" xfId="0" applyNumberFormat="1" applyFont="1" applyAlignment="1">
      <alignment horizontal="center"/>
    </xf>
    <xf numFmtId="42" fontId="23" fillId="3" borderId="45" xfId="0" applyNumberFormat="1" applyFont="1" applyFill="1" applyBorder="1" applyAlignment="1" applyProtection="1">
      <alignment horizontal="center" vertical="center" wrapText="1"/>
      <protection locked="0"/>
    </xf>
    <xf numFmtId="42" fontId="23" fillId="3" borderId="50" xfId="0" applyNumberFormat="1" applyFont="1" applyFill="1" applyBorder="1" applyAlignment="1" applyProtection="1">
      <alignment horizontal="center" vertical="center" wrapText="1"/>
      <protection locked="0"/>
    </xf>
    <xf numFmtId="42" fontId="23" fillId="3" borderId="57" xfId="0" applyNumberFormat="1" applyFont="1" applyFill="1" applyBorder="1" applyAlignment="1" applyProtection="1">
      <alignment horizontal="center" vertical="center" wrapText="1"/>
      <protection locked="0"/>
    </xf>
    <xf numFmtId="171" fontId="41" fillId="0" borderId="23" xfId="7" applyNumberFormat="1" applyFont="1" applyFill="1" applyBorder="1" applyAlignment="1" applyProtection="1">
      <alignment horizontal="center" vertical="center" wrapText="1"/>
      <protection locked="0"/>
    </xf>
    <xf numFmtId="171" fontId="21" fillId="0" borderId="72" xfId="7" applyNumberFormat="1" applyFont="1" applyFill="1" applyBorder="1" applyAlignment="1" applyProtection="1">
      <alignment horizontal="center" vertical="center"/>
      <protection locked="0"/>
    </xf>
    <xf numFmtId="3" fontId="21" fillId="0" borderId="22" xfId="7" applyNumberFormat="1" applyFont="1" applyFill="1" applyBorder="1" applyAlignment="1" applyProtection="1">
      <alignment horizontal="center" vertical="center"/>
      <protection locked="0"/>
    </xf>
    <xf numFmtId="3" fontId="21" fillId="0" borderId="67" xfId="7" applyNumberFormat="1" applyFont="1" applyFill="1" applyBorder="1" applyAlignment="1" applyProtection="1">
      <alignment horizontal="center" vertical="center"/>
      <protection locked="0"/>
    </xf>
    <xf numFmtId="171" fontId="41" fillId="0" borderId="22" xfId="7" applyNumberFormat="1" applyFont="1" applyFill="1" applyBorder="1" applyAlignment="1" applyProtection="1">
      <alignment horizontal="center" vertical="center" wrapText="1"/>
      <protection locked="0"/>
    </xf>
    <xf numFmtId="171" fontId="21" fillId="0" borderId="67" xfId="7" applyNumberFormat="1" applyFont="1" applyFill="1" applyBorder="1" applyAlignment="1" applyProtection="1">
      <alignment horizontal="center" vertical="center"/>
      <protection locked="0"/>
    </xf>
    <xf numFmtId="171" fontId="47" fillId="0" borderId="51" xfId="7" applyNumberFormat="1" applyFont="1" applyFill="1" applyBorder="1" applyAlignment="1" applyProtection="1">
      <alignment horizontal="center" vertical="center"/>
      <protection locked="0"/>
    </xf>
    <xf numFmtId="171" fontId="47" fillId="0" borderId="61" xfId="7" applyNumberFormat="1" applyFont="1" applyFill="1" applyBorder="1" applyAlignment="1" applyProtection="1">
      <alignment horizontal="center" vertical="center"/>
      <protection locked="0"/>
    </xf>
    <xf numFmtId="171" fontId="47" fillId="0" borderId="56" xfId="7" applyNumberFormat="1" applyFont="1" applyFill="1" applyBorder="1" applyAlignment="1" applyProtection="1">
      <alignment horizontal="center" vertical="center"/>
      <protection locked="0"/>
    </xf>
    <xf numFmtId="171" fontId="46" fillId="0" borderId="23" xfId="7" applyNumberFormat="1" applyFont="1" applyFill="1" applyBorder="1" applyAlignment="1" applyProtection="1">
      <alignment horizontal="center" vertical="center" wrapText="1"/>
      <protection locked="0"/>
    </xf>
    <xf numFmtId="171" fontId="23" fillId="0" borderId="72" xfId="7" applyNumberFormat="1" applyFont="1" applyFill="1" applyBorder="1" applyAlignment="1" applyProtection="1">
      <alignment horizontal="center" vertical="center"/>
      <protection locked="0"/>
    </xf>
    <xf numFmtId="171" fontId="23" fillId="0" borderId="56" xfId="7" applyNumberFormat="1" applyFont="1" applyFill="1" applyBorder="1" applyAlignment="1" applyProtection="1">
      <alignment horizontal="center" vertical="center"/>
      <protection locked="0"/>
    </xf>
    <xf numFmtId="171" fontId="41" fillId="0" borderId="52" xfId="7" applyNumberFormat="1" applyFont="1" applyFill="1" applyBorder="1" applyAlignment="1" applyProtection="1">
      <alignment horizontal="center" vertical="center" wrapText="1"/>
      <protection locked="0"/>
    </xf>
    <xf numFmtId="171" fontId="21" fillId="0" borderId="80" xfId="7" applyNumberFormat="1" applyFont="1" applyFill="1" applyBorder="1" applyAlignment="1" applyProtection="1">
      <alignment horizontal="center" vertical="center"/>
      <protection locked="0"/>
    </xf>
    <xf numFmtId="3" fontId="21" fillId="0" borderId="52" xfId="7" applyNumberFormat="1" applyFont="1" applyFill="1" applyBorder="1" applyAlignment="1" applyProtection="1">
      <alignment horizontal="center" vertical="center"/>
      <protection locked="0"/>
    </xf>
    <xf numFmtId="3" fontId="21" fillId="0" borderId="80" xfId="7" applyNumberFormat="1" applyFont="1" applyFill="1" applyBorder="1" applyAlignment="1" applyProtection="1">
      <alignment horizontal="center" vertical="center"/>
      <protection locked="0"/>
    </xf>
    <xf numFmtId="171" fontId="47" fillId="0" borderId="84" xfId="7" applyNumberFormat="1" applyFont="1" applyFill="1" applyBorder="1" applyAlignment="1" applyProtection="1">
      <alignment horizontal="center" vertical="center"/>
      <protection locked="0"/>
    </xf>
    <xf numFmtId="171" fontId="47" fillId="0" borderId="75" xfId="7" applyNumberFormat="1" applyFont="1" applyFill="1" applyBorder="1" applyAlignment="1" applyProtection="1">
      <alignment horizontal="center" vertical="center"/>
      <protection locked="0"/>
    </xf>
    <xf numFmtId="171" fontId="47" fillId="0" borderId="63" xfId="7" applyNumberFormat="1" applyFont="1" applyFill="1" applyBorder="1" applyAlignment="1" applyProtection="1">
      <alignment horizontal="center" vertical="center"/>
      <protection locked="0"/>
    </xf>
    <xf numFmtId="164" fontId="43" fillId="0" borderId="48" xfId="3" applyNumberFormat="1" applyFont="1" applyFill="1" applyBorder="1" applyAlignment="1" applyProtection="1">
      <alignment horizontal="center" vertical="center"/>
      <protection locked="0"/>
    </xf>
    <xf numFmtId="10" fontId="21" fillId="0" borderId="52" xfId="3" applyNumberFormat="1" applyFont="1" applyFill="1" applyBorder="1" applyAlignment="1" applyProtection="1">
      <alignment horizontal="center" vertical="center"/>
      <protection locked="0"/>
    </xf>
    <xf numFmtId="10" fontId="23" fillId="0" borderId="52" xfId="3" applyNumberFormat="1" applyFont="1" applyFill="1" applyBorder="1" applyAlignment="1" applyProtection="1">
      <alignment horizontal="center" vertical="center"/>
      <protection locked="0"/>
    </xf>
    <xf numFmtId="171" fontId="23" fillId="0" borderId="80" xfId="7" applyNumberFormat="1" applyFont="1" applyFill="1" applyBorder="1" applyAlignment="1" applyProtection="1">
      <alignment horizontal="center" vertical="center"/>
      <protection locked="0"/>
    </xf>
    <xf numFmtId="3" fontId="21" fillId="0" borderId="21" xfId="7" applyNumberFormat="1" applyFont="1" applyFill="1" applyBorder="1" applyAlignment="1" applyProtection="1">
      <alignment horizontal="center" vertical="center"/>
      <protection locked="0"/>
    </xf>
    <xf numFmtId="3" fontId="21" fillId="0" borderId="71" xfId="7" applyNumberFormat="1" applyFont="1" applyFill="1" applyBorder="1" applyAlignment="1" applyProtection="1">
      <alignment horizontal="center" vertical="center"/>
      <protection locked="0"/>
    </xf>
    <xf numFmtId="3" fontId="21" fillId="0" borderId="51" xfId="7" applyNumberFormat="1" applyFont="1" applyFill="1" applyBorder="1" applyAlignment="1" applyProtection="1">
      <alignment horizontal="center" vertical="center"/>
      <protection locked="0"/>
    </xf>
    <xf numFmtId="3" fontId="21" fillId="0" borderId="61" xfId="7" applyNumberFormat="1" applyFont="1" applyFill="1" applyBorder="1" applyAlignment="1" applyProtection="1">
      <alignment horizontal="center" vertical="center"/>
      <protection locked="0"/>
    </xf>
    <xf numFmtId="10" fontId="34" fillId="3" borderId="61" xfId="5" applyNumberFormat="1" applyFont="1" applyFill="1" applyBorder="1" applyAlignment="1">
      <alignment horizontal="center" vertical="center" wrapText="1"/>
    </xf>
    <xf numFmtId="3" fontId="21" fillId="0" borderId="51" xfId="7" applyNumberFormat="1" applyFont="1" applyFill="1" applyBorder="1" applyAlignment="1" applyProtection="1">
      <alignment horizontal="center" vertical="center"/>
    </xf>
    <xf numFmtId="171" fontId="46" fillId="0" borderId="51" xfId="7" applyNumberFormat="1" applyFont="1" applyFill="1" applyBorder="1" applyAlignment="1" applyProtection="1">
      <alignment horizontal="center" vertical="center" wrapText="1"/>
      <protection locked="0"/>
    </xf>
    <xf numFmtId="10" fontId="43" fillId="0" borderId="47" xfId="3" applyNumberFormat="1" applyFont="1" applyFill="1" applyBorder="1" applyAlignment="1" applyProtection="1">
      <alignment horizontal="center" vertical="center"/>
    </xf>
    <xf numFmtId="10" fontId="43" fillId="0" borderId="47" xfId="3" applyNumberFormat="1" applyFont="1" applyFill="1" applyBorder="1" applyAlignment="1" applyProtection="1">
      <alignment horizontal="center" vertical="center"/>
      <protection locked="0"/>
    </xf>
    <xf numFmtId="171" fontId="41" fillId="0" borderId="51" xfId="7" applyNumberFormat="1" applyFont="1" applyFill="1" applyBorder="1" applyAlignment="1" applyProtection="1">
      <alignment horizontal="center" vertical="center" wrapText="1"/>
      <protection locked="0"/>
    </xf>
    <xf numFmtId="10" fontId="21" fillId="0" borderId="51" xfId="3" applyNumberFormat="1" applyFont="1" applyFill="1" applyBorder="1" applyAlignment="1" applyProtection="1">
      <alignment horizontal="center" vertical="center"/>
    </xf>
    <xf numFmtId="10" fontId="21" fillId="0" borderId="51" xfId="3" applyNumberFormat="1" applyFont="1" applyFill="1" applyBorder="1" applyAlignment="1" applyProtection="1">
      <alignment horizontal="center" vertical="center"/>
      <protection locked="0"/>
    </xf>
    <xf numFmtId="10" fontId="23" fillId="0" borderId="51" xfId="3" applyNumberFormat="1" applyFont="1" applyFill="1" applyBorder="1" applyAlignment="1" applyProtection="1">
      <alignment horizontal="center" vertical="center"/>
    </xf>
    <xf numFmtId="10" fontId="23" fillId="0" borderId="51" xfId="3" applyNumberFormat="1" applyFont="1" applyFill="1" applyBorder="1" applyAlignment="1" applyProtection="1">
      <alignment horizontal="center" vertical="center"/>
      <protection locked="0"/>
    </xf>
    <xf numFmtId="3" fontId="21" fillId="0" borderId="18" xfId="0" applyNumberFormat="1" applyFont="1" applyFill="1" applyBorder="1" applyAlignment="1">
      <alignment horizontal="center" vertical="center"/>
    </xf>
    <xf numFmtId="3" fontId="21" fillId="0" borderId="47" xfId="0" applyNumberFormat="1" applyFont="1" applyFill="1" applyBorder="1" applyAlignment="1">
      <alignment horizontal="center" vertical="center"/>
    </xf>
    <xf numFmtId="3" fontId="21" fillId="0" borderId="51" xfId="0" applyNumberFormat="1" applyFont="1" applyFill="1" applyBorder="1" applyAlignment="1">
      <alignment horizontal="center" vertical="center"/>
    </xf>
    <xf numFmtId="3" fontId="21" fillId="0" borderId="23" xfId="0" applyNumberFormat="1" applyFont="1" applyFill="1" applyBorder="1" applyAlignment="1">
      <alignment horizontal="center" vertical="center"/>
    </xf>
    <xf numFmtId="3" fontId="21" fillId="0" borderId="23" xfId="0" applyNumberFormat="1" applyFont="1" applyFill="1" applyBorder="1" applyAlignment="1" applyProtection="1">
      <alignment horizontal="center" vertical="center"/>
      <protection locked="0"/>
    </xf>
    <xf numFmtId="3" fontId="21" fillId="0" borderId="51" xfId="0" applyNumberFormat="1" applyFont="1" applyFill="1" applyBorder="1" applyAlignment="1" applyProtection="1">
      <alignment horizontal="center" vertical="center"/>
      <protection locked="0"/>
    </xf>
    <xf numFmtId="3" fontId="21" fillId="0" borderId="21" xfId="0" applyNumberFormat="1" applyFont="1" applyFill="1" applyBorder="1" applyAlignment="1" applyProtection="1">
      <alignment horizontal="center" vertical="center"/>
      <protection locked="0"/>
    </xf>
    <xf numFmtId="3" fontId="21" fillId="0" borderId="22" xfId="0" applyNumberFormat="1" applyFont="1" applyFill="1" applyBorder="1" applyAlignment="1" applyProtection="1">
      <alignment horizontal="center" vertical="center"/>
      <protection locked="0"/>
    </xf>
    <xf numFmtId="3" fontId="21" fillId="0" borderId="22" xfId="0" applyNumberFormat="1" applyFont="1" applyFill="1" applyBorder="1" applyAlignment="1">
      <alignment horizontal="center" vertical="center"/>
    </xf>
    <xf numFmtId="3" fontId="46" fillId="0" borderId="47" xfId="0" applyNumberFormat="1" applyFont="1" applyFill="1" applyBorder="1" applyAlignment="1">
      <alignment horizontal="center" vertical="center" wrapText="1"/>
    </xf>
    <xf numFmtId="3" fontId="46" fillId="0" borderId="47" xfId="0" applyNumberFormat="1" applyFont="1" applyFill="1" applyBorder="1" applyAlignment="1" applyProtection="1">
      <alignment horizontal="center" vertical="center" wrapText="1"/>
      <protection locked="0"/>
    </xf>
    <xf numFmtId="3" fontId="46" fillId="0" borderId="5" xfId="0" applyNumberFormat="1" applyFont="1" applyFill="1" applyBorder="1" applyAlignment="1" applyProtection="1">
      <alignment horizontal="center" vertical="center" wrapText="1"/>
      <protection locked="0"/>
    </xf>
    <xf numFmtId="171" fontId="47" fillId="0" borderId="73" xfId="7" applyNumberFormat="1" applyFont="1" applyFill="1" applyBorder="1" applyAlignment="1" applyProtection="1">
      <alignment horizontal="center" vertical="center"/>
      <protection locked="0"/>
    </xf>
    <xf numFmtId="171" fontId="47" fillId="0" borderId="37" xfId="7" applyNumberFormat="1" applyFont="1" applyFill="1" applyBorder="1" applyAlignment="1" applyProtection="1">
      <alignment horizontal="center" vertical="center"/>
      <protection locked="0"/>
    </xf>
    <xf numFmtId="3" fontId="47" fillId="0" borderId="19" xfId="0" applyNumberFormat="1" applyFont="1" applyFill="1" applyBorder="1" applyAlignment="1">
      <alignment horizontal="center" vertical="center"/>
    </xf>
    <xf numFmtId="3" fontId="47" fillId="0" borderId="19" xfId="0" applyNumberFormat="1" applyFont="1" applyFill="1" applyBorder="1" applyAlignment="1" applyProtection="1">
      <alignment horizontal="center" vertical="center"/>
      <protection locked="0"/>
    </xf>
    <xf numFmtId="3" fontId="47" fillId="0" borderId="47" xfId="0" applyNumberFormat="1" applyFont="1" applyFill="1" applyBorder="1" applyAlignment="1" applyProtection="1">
      <alignment horizontal="center" vertical="center"/>
      <protection locked="0"/>
    </xf>
    <xf numFmtId="10" fontId="21" fillId="0" borderId="17" xfId="3" applyNumberFormat="1" applyFont="1" applyFill="1" applyBorder="1" applyAlignment="1" applyProtection="1">
      <alignment horizontal="center" vertical="center" wrapText="1"/>
      <protection locked="0"/>
    </xf>
    <xf numFmtId="10" fontId="21" fillId="0" borderId="18" xfId="3" applyNumberFormat="1" applyFont="1" applyFill="1" applyBorder="1" applyAlignment="1" applyProtection="1">
      <alignment horizontal="center" vertical="center" wrapText="1"/>
      <protection locked="0"/>
    </xf>
    <xf numFmtId="3" fontId="47" fillId="0" borderId="47" xfId="0" applyNumberFormat="1" applyFont="1" applyFill="1" applyBorder="1" applyAlignment="1">
      <alignment horizontal="center" vertical="center"/>
    </xf>
    <xf numFmtId="4" fontId="47" fillId="0" borderId="47" xfId="0" applyNumberFormat="1" applyFont="1" applyFill="1" applyBorder="1" applyAlignment="1">
      <alignment horizontal="center" vertical="center"/>
    </xf>
    <xf numFmtId="4" fontId="47" fillId="0" borderId="47" xfId="0" applyNumberFormat="1" applyFont="1" applyFill="1" applyBorder="1" applyAlignment="1" applyProtection="1">
      <alignment horizontal="center" vertical="center"/>
      <protection locked="0"/>
    </xf>
    <xf numFmtId="164" fontId="43" fillId="0" borderId="19" xfId="3" applyNumberFormat="1" applyFont="1" applyFill="1" applyBorder="1" applyAlignment="1" applyProtection="1">
      <alignment horizontal="center" vertical="center"/>
      <protection locked="0"/>
    </xf>
    <xf numFmtId="10" fontId="21" fillId="0" borderId="22" xfId="3" applyNumberFormat="1" applyFont="1" applyFill="1" applyBorder="1" applyAlignment="1" applyProtection="1">
      <alignment horizontal="center" vertical="center" wrapText="1"/>
      <protection locked="0"/>
    </xf>
    <xf numFmtId="3" fontId="21" fillId="0" borderId="22" xfId="0" applyNumberFormat="1" applyFont="1" applyFill="1" applyBorder="1" applyAlignment="1" applyProtection="1">
      <alignment horizontal="center" vertical="center" wrapText="1"/>
      <protection locked="0"/>
    </xf>
    <xf numFmtId="3" fontId="23" fillId="0" borderId="23" xfId="0" applyNumberFormat="1" applyFont="1" applyFill="1" applyBorder="1" applyAlignment="1">
      <alignment horizontal="center" vertical="center"/>
    </xf>
    <xf numFmtId="3" fontId="23" fillId="0" borderId="23" xfId="0" applyNumberFormat="1" applyFont="1" applyFill="1" applyBorder="1" applyAlignment="1" applyProtection="1">
      <alignment horizontal="center" vertical="center"/>
      <protection locked="0"/>
    </xf>
    <xf numFmtId="3" fontId="23" fillId="0" borderId="51" xfId="0" applyNumberFormat="1" applyFont="1" applyFill="1" applyBorder="1" applyAlignment="1" applyProtection="1">
      <alignment horizontal="center" vertical="center"/>
      <protection locked="0"/>
    </xf>
    <xf numFmtId="10" fontId="21" fillId="0" borderId="21" xfId="3" applyNumberFormat="1" applyFont="1" applyFill="1" applyBorder="1" applyAlignment="1" applyProtection="1">
      <alignment horizontal="center" vertical="center"/>
      <protection locked="0"/>
    </xf>
    <xf numFmtId="10" fontId="21" fillId="0" borderId="22" xfId="3" applyNumberFormat="1" applyFont="1" applyFill="1" applyBorder="1" applyAlignment="1" applyProtection="1">
      <alignment horizontal="center" vertical="center"/>
      <protection locked="0"/>
    </xf>
    <xf numFmtId="3" fontId="23" fillId="0" borderId="51" xfId="0" applyNumberFormat="1" applyFont="1" applyFill="1" applyBorder="1" applyAlignment="1">
      <alignment horizontal="center" vertical="center"/>
    </xf>
    <xf numFmtId="164" fontId="21" fillId="0" borderId="23" xfId="3" applyNumberFormat="1" applyFont="1" applyFill="1" applyBorder="1" applyAlignment="1" applyProtection="1">
      <alignment horizontal="center" vertical="center"/>
      <protection locked="0"/>
    </xf>
    <xf numFmtId="10" fontId="23" fillId="0" borderId="21" xfId="3" applyNumberFormat="1" applyFont="1" applyFill="1" applyBorder="1" applyAlignment="1" applyProtection="1">
      <alignment horizontal="center" vertical="center"/>
      <protection locked="0"/>
    </xf>
    <xf numFmtId="10" fontId="23" fillId="0" borderId="22" xfId="3" applyNumberFormat="1" applyFont="1" applyFill="1" applyBorder="1" applyAlignment="1" applyProtection="1">
      <alignment horizontal="center" vertical="center"/>
      <protection locked="0"/>
    </xf>
    <xf numFmtId="4" fontId="23" fillId="0" borderId="51" xfId="0" applyNumberFormat="1" applyFont="1" applyFill="1" applyBorder="1" applyAlignment="1">
      <alignment horizontal="center" vertical="center"/>
    </xf>
    <xf numFmtId="4" fontId="23" fillId="0" borderId="51" xfId="0" applyNumberFormat="1" applyFont="1" applyFill="1" applyBorder="1" applyAlignment="1" applyProtection="1">
      <alignment horizontal="center" vertical="center"/>
      <protection locked="0"/>
    </xf>
    <xf numFmtId="164" fontId="23" fillId="0" borderId="23" xfId="3" applyNumberFormat="1" applyFont="1" applyFill="1" applyBorder="1" applyAlignment="1" applyProtection="1">
      <alignment horizontal="center" vertical="center"/>
      <protection locked="0"/>
    </xf>
    <xf numFmtId="171" fontId="23" fillId="0" borderId="61" xfId="7" applyNumberFormat="1" applyFont="1" applyFill="1" applyBorder="1" applyAlignment="1" applyProtection="1">
      <alignment horizontal="center" vertical="center"/>
      <protection locked="0"/>
    </xf>
    <xf numFmtId="171" fontId="23" fillId="0" borderId="30" xfId="7" applyNumberFormat="1" applyFont="1" applyFill="1" applyBorder="1" applyAlignment="1" applyProtection="1">
      <alignment horizontal="center" vertical="center"/>
      <protection locked="0"/>
    </xf>
    <xf numFmtId="171" fontId="23" fillId="0" borderId="31" xfId="7" applyNumberFormat="1" applyFont="1" applyFill="1" applyBorder="1" applyAlignment="1" applyProtection="1">
      <alignment horizontal="center" vertical="center"/>
      <protection locked="0"/>
    </xf>
    <xf numFmtId="3" fontId="23" fillId="0" borderId="22" xfId="0" applyNumberFormat="1" applyFont="1" applyFill="1" applyBorder="1" applyAlignment="1" applyProtection="1">
      <alignment horizontal="center" vertical="center"/>
      <protection locked="0"/>
    </xf>
    <xf numFmtId="3" fontId="43" fillId="0" borderId="48" xfId="0" applyNumberFormat="1" applyFont="1" applyFill="1" applyBorder="1" applyAlignment="1" applyProtection="1">
      <alignment horizontal="center" vertical="center"/>
      <protection locked="0"/>
    </xf>
    <xf numFmtId="3" fontId="43" fillId="0" borderId="17" xfId="0" applyNumberFormat="1" applyFont="1" applyFill="1" applyBorder="1" applyAlignment="1" applyProtection="1">
      <alignment horizontal="center" vertical="center"/>
      <protection locked="0"/>
    </xf>
    <xf numFmtId="3" fontId="43" fillId="0" borderId="18" xfId="0" applyNumberFormat="1" applyFont="1" applyFill="1" applyBorder="1" applyAlignment="1" applyProtection="1">
      <alignment horizontal="center" vertical="center"/>
      <protection locked="0"/>
    </xf>
    <xf numFmtId="3" fontId="21" fillId="0" borderId="46" xfId="0" applyNumberFormat="1" applyFont="1" applyFill="1" applyBorder="1" applyAlignment="1">
      <alignment horizontal="center" vertical="center" wrapText="1"/>
    </xf>
    <xf numFmtId="3" fontId="21" fillId="0" borderId="47" xfId="0" applyNumberFormat="1" applyFont="1" applyFill="1" applyBorder="1" applyAlignment="1" applyProtection="1">
      <alignment horizontal="center" vertical="center" wrapText="1"/>
      <protection locked="0"/>
    </xf>
    <xf numFmtId="3" fontId="21" fillId="0" borderId="51" xfId="0" applyNumberFormat="1" applyFont="1" applyFill="1" applyBorder="1" applyAlignment="1" applyProtection="1">
      <alignment horizontal="center" vertical="center" wrapText="1"/>
      <protection locked="0"/>
    </xf>
    <xf numFmtId="3" fontId="21" fillId="0" borderId="21" xfId="0" applyNumberFormat="1" applyFont="1" applyFill="1" applyBorder="1" applyAlignment="1" applyProtection="1">
      <alignment horizontal="center" vertical="center" wrapText="1"/>
      <protection locked="0"/>
    </xf>
    <xf numFmtId="171" fontId="41" fillId="0" borderId="21" xfId="7" applyNumberFormat="1" applyFont="1" applyFill="1" applyBorder="1" applyAlignment="1" applyProtection="1">
      <alignment horizontal="center" vertical="center" wrapText="1"/>
      <protection locked="0"/>
    </xf>
    <xf numFmtId="3" fontId="21" fillId="0" borderId="51" xfId="0" applyNumberFormat="1" applyFont="1" applyFill="1" applyBorder="1" applyAlignment="1">
      <alignment horizontal="center" vertical="center" wrapText="1"/>
    </xf>
    <xf numFmtId="3" fontId="21" fillId="0" borderId="52" xfId="0" applyNumberFormat="1" applyFont="1" applyFill="1" applyBorder="1" applyAlignment="1" applyProtection="1">
      <alignment horizontal="center" vertical="center"/>
      <protection locked="0"/>
    </xf>
    <xf numFmtId="0" fontId="21" fillId="0" borderId="51" xfId="0" applyFont="1" applyFill="1" applyBorder="1" applyAlignment="1">
      <alignment horizontal="center" vertical="center"/>
    </xf>
    <xf numFmtId="0" fontId="21" fillId="0" borderId="51" xfId="0" applyFont="1" applyFill="1" applyBorder="1" applyAlignment="1" applyProtection="1">
      <alignment horizontal="center" vertical="center"/>
      <protection locked="0"/>
    </xf>
    <xf numFmtId="0" fontId="21" fillId="0" borderId="21"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171" fontId="21" fillId="0" borderId="71" xfId="7" applyNumberFormat="1" applyFont="1" applyFill="1" applyBorder="1" applyAlignment="1" applyProtection="1">
      <alignment horizontal="center" vertical="center"/>
      <protection locked="0"/>
    </xf>
    <xf numFmtId="3" fontId="21" fillId="0" borderId="31" xfId="0" applyNumberFormat="1" applyFont="1" applyFill="1" applyBorder="1" applyAlignment="1" applyProtection="1">
      <alignment horizontal="center" vertical="center"/>
      <protection locked="0"/>
    </xf>
    <xf numFmtId="3" fontId="21" fillId="0" borderId="56" xfId="0" applyNumberFormat="1" applyFont="1" applyFill="1" applyBorder="1" applyAlignment="1">
      <alignment horizontal="center" vertical="center"/>
    </xf>
    <xf numFmtId="3" fontId="21" fillId="0" borderId="56" xfId="0" applyNumberFormat="1" applyFont="1" applyFill="1" applyBorder="1" applyAlignment="1" applyProtection="1">
      <alignment horizontal="center" vertical="center"/>
      <protection locked="0"/>
    </xf>
    <xf numFmtId="3" fontId="21" fillId="0" borderId="30" xfId="0" applyNumberFormat="1" applyFont="1" applyFill="1" applyBorder="1" applyAlignment="1" applyProtection="1">
      <alignment horizontal="center" vertical="center"/>
      <protection locked="0"/>
    </xf>
    <xf numFmtId="3" fontId="21" fillId="0" borderId="46" xfId="0" applyNumberFormat="1" applyFont="1" applyFill="1" applyBorder="1" applyAlignment="1" applyProtection="1">
      <alignment horizontal="center" vertical="center" wrapText="1"/>
      <protection locked="0"/>
    </xf>
    <xf numFmtId="3" fontId="21" fillId="0" borderId="48" xfId="0" applyNumberFormat="1" applyFont="1" applyFill="1" applyBorder="1" applyAlignment="1" applyProtection="1">
      <alignment horizontal="center" vertical="center"/>
      <protection locked="0"/>
    </xf>
    <xf numFmtId="3" fontId="46" fillId="0" borderId="15" xfId="0" applyNumberFormat="1" applyFont="1" applyFill="1" applyBorder="1" applyAlignment="1" applyProtection="1">
      <alignment horizontal="center" vertical="center" wrapText="1"/>
      <protection locked="0"/>
    </xf>
    <xf numFmtId="3" fontId="46" fillId="0" borderId="17" xfId="0" applyNumberFormat="1" applyFont="1" applyFill="1" applyBorder="1" applyAlignment="1" applyProtection="1">
      <alignment horizontal="center" vertical="center" wrapText="1"/>
      <protection locked="0"/>
    </xf>
    <xf numFmtId="3" fontId="46" fillId="0" borderId="18" xfId="0" applyNumberFormat="1" applyFont="1" applyFill="1" applyBorder="1" applyAlignment="1" applyProtection="1">
      <alignment horizontal="center" vertical="center" wrapText="1"/>
      <protection locked="0"/>
    </xf>
    <xf numFmtId="171" fontId="47" fillId="0" borderId="21" xfId="7" applyNumberFormat="1" applyFont="1" applyFill="1" applyBorder="1" applyAlignment="1" applyProtection="1">
      <alignment horizontal="center" vertical="center"/>
      <protection locked="0"/>
    </xf>
    <xf numFmtId="171" fontId="47" fillId="0" borderId="22" xfId="7" applyNumberFormat="1" applyFont="1" applyFill="1" applyBorder="1" applyAlignment="1" applyProtection="1">
      <alignment horizontal="center" vertical="center"/>
      <protection locked="0"/>
    </xf>
    <xf numFmtId="171" fontId="47" fillId="0" borderId="71" xfId="7" applyNumberFormat="1" applyFont="1" applyFill="1" applyBorder="1" applyAlignment="1" applyProtection="1">
      <alignment horizontal="center" vertical="center"/>
      <protection locked="0"/>
    </xf>
    <xf numFmtId="171" fontId="47" fillId="0" borderId="67" xfId="7" applyNumberFormat="1" applyFont="1" applyFill="1" applyBorder="1" applyAlignment="1" applyProtection="1">
      <alignment horizontal="center" vertical="center"/>
      <protection locked="0"/>
    </xf>
    <xf numFmtId="171" fontId="47" fillId="0" borderId="30" xfId="7" applyNumberFormat="1" applyFont="1" applyFill="1" applyBorder="1" applyAlignment="1" applyProtection="1">
      <alignment horizontal="center" vertical="center"/>
      <protection locked="0"/>
    </xf>
    <xf numFmtId="171" fontId="47" fillId="0" borderId="31" xfId="7" applyNumberFormat="1" applyFont="1" applyFill="1" applyBorder="1" applyAlignment="1" applyProtection="1">
      <alignment horizontal="center" vertical="center"/>
      <protection locked="0"/>
    </xf>
    <xf numFmtId="171" fontId="47" fillId="0" borderId="64" xfId="7" applyNumberFormat="1" applyFont="1" applyFill="1" applyBorder="1" applyAlignment="1" applyProtection="1">
      <alignment horizontal="center" vertical="center"/>
      <protection locked="0"/>
    </xf>
    <xf numFmtId="10" fontId="21" fillId="0" borderId="47" xfId="3" applyNumberFormat="1" applyFont="1" applyFill="1" applyBorder="1" applyAlignment="1" applyProtection="1">
      <alignment horizontal="center" vertical="center" wrapText="1"/>
      <protection locked="0"/>
    </xf>
    <xf numFmtId="3" fontId="46" fillId="0" borderId="48" xfId="0" applyNumberFormat="1"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75" fillId="0" borderId="1" xfId="0" applyFont="1" applyBorder="1" applyAlignment="1">
      <alignment horizontal="center"/>
    </xf>
    <xf numFmtId="0" fontId="75" fillId="0" borderId="2" xfId="0" applyFont="1" applyBorder="1" applyAlignment="1">
      <alignment horizontal="center"/>
    </xf>
    <xf numFmtId="0" fontId="75" fillId="0" borderId="3" xfId="0" applyFont="1" applyBorder="1" applyAlignment="1">
      <alignment horizontal="center"/>
    </xf>
    <xf numFmtId="0" fontId="75" fillId="0" borderId="6" xfId="0" applyFont="1" applyBorder="1" applyAlignment="1">
      <alignment horizontal="center"/>
    </xf>
    <xf numFmtId="0" fontId="75" fillId="0" borderId="0" xfId="0" applyFont="1" applyAlignment="1">
      <alignment horizontal="center"/>
    </xf>
    <xf numFmtId="0" fontId="75" fillId="0" borderId="7" xfId="0" applyFont="1" applyBorder="1" applyAlignment="1">
      <alignment horizontal="center"/>
    </xf>
    <xf numFmtId="0" fontId="75" fillId="0" borderId="9" xfId="0" applyFont="1" applyBorder="1" applyAlignment="1">
      <alignment horizontal="center"/>
    </xf>
    <xf numFmtId="0" fontId="75" fillId="0" borderId="10" xfId="0" applyFont="1" applyBorder="1" applyAlignment="1">
      <alignment horizontal="center"/>
    </xf>
    <xf numFmtId="0" fontId="75" fillId="0" borderId="11" xfId="0" applyFont="1" applyBorder="1" applyAlignment="1">
      <alignment horizontal="center"/>
    </xf>
    <xf numFmtId="0" fontId="80" fillId="3" borderId="4" xfId="0" applyFont="1" applyFill="1" applyBorder="1" applyAlignment="1">
      <alignment horizontal="center" vertical="center" wrapText="1"/>
    </xf>
    <xf numFmtId="0" fontId="80" fillId="3" borderId="5" xfId="0" applyFont="1" applyFill="1" applyBorder="1" applyAlignment="1">
      <alignment horizontal="center" vertical="center" wrapText="1"/>
    </xf>
    <xf numFmtId="0" fontId="80" fillId="3" borderId="8" xfId="0" applyFont="1" applyFill="1" applyBorder="1" applyAlignment="1">
      <alignment horizontal="center"/>
    </xf>
    <xf numFmtId="0" fontId="5" fillId="2" borderId="12"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8" fillId="3" borderId="19"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7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2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7" fillId="27" borderId="13" xfId="0" applyFont="1" applyFill="1" applyBorder="1" applyAlignment="1">
      <alignment horizontal="center" vertical="center"/>
    </xf>
    <xf numFmtId="0" fontId="7" fillId="27" borderId="12" xfId="0" applyFont="1" applyFill="1" applyBorder="1" applyAlignment="1">
      <alignment horizontal="center" vertical="center"/>
    </xf>
    <xf numFmtId="0" fontId="7" fillId="27" borderId="14"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24" fillId="0" borderId="22" xfId="0" applyFont="1" applyBorder="1" applyAlignment="1">
      <alignment horizontal="left" vertical="center" wrapText="1"/>
    </xf>
    <xf numFmtId="0" fontId="24" fillId="0" borderId="22" xfId="0" applyFont="1" applyBorder="1" applyAlignment="1">
      <alignment horizontal="left" vertical="center"/>
    </xf>
    <xf numFmtId="0" fontId="25" fillId="10" borderId="22" xfId="0" applyFont="1" applyFill="1" applyBorder="1" applyAlignment="1">
      <alignment horizontal="center" vertical="center"/>
    </xf>
    <xf numFmtId="0" fontId="25" fillId="10" borderId="22" xfId="0" applyFont="1" applyFill="1" applyBorder="1" applyAlignment="1">
      <alignment horizontal="center" vertical="center" wrapText="1"/>
    </xf>
    <xf numFmtId="0" fontId="24" fillId="0" borderId="0" xfId="0" applyFont="1" applyAlignment="1">
      <alignment horizontal="center" wrapText="1"/>
    </xf>
    <xf numFmtId="0" fontId="24" fillId="0" borderId="0" xfId="0" applyFont="1" applyAlignment="1">
      <alignment horizontal="center"/>
    </xf>
    <xf numFmtId="0" fontId="61" fillId="4" borderId="67" xfId="0" applyFont="1" applyFill="1" applyBorder="1" applyAlignment="1">
      <alignment horizontal="center" vertical="center" wrapText="1"/>
    </xf>
    <xf numFmtId="0" fontId="61" fillId="4" borderId="42" xfId="0" applyFont="1" applyFill="1" applyBorder="1" applyAlignment="1">
      <alignment horizontal="center" vertical="center" wrapText="1"/>
    </xf>
    <xf numFmtId="0" fontId="61" fillId="4" borderId="52" xfId="0" applyFont="1" applyFill="1" applyBorder="1" applyAlignment="1">
      <alignment horizontal="center" vertical="center"/>
    </xf>
    <xf numFmtId="0" fontId="61" fillId="4" borderId="21" xfId="0" applyFont="1" applyFill="1" applyBorder="1" applyAlignment="1">
      <alignment horizontal="center" vertical="center"/>
    </xf>
    <xf numFmtId="9" fontId="61" fillId="4" borderId="67" xfId="3" applyFont="1" applyFill="1" applyBorder="1" applyAlignment="1">
      <alignment horizontal="center" vertical="center"/>
    </xf>
    <xf numFmtId="9" fontId="61" fillId="4" borderId="42" xfId="3" applyFont="1" applyFill="1" applyBorder="1" applyAlignment="1">
      <alignment horizontal="center" vertical="center"/>
    </xf>
    <xf numFmtId="0" fontId="61" fillId="4" borderId="22" xfId="0" applyFont="1" applyFill="1" applyBorder="1" applyAlignment="1">
      <alignment horizontal="center" vertical="center" wrapText="1"/>
    </xf>
    <xf numFmtId="0" fontId="61" fillId="4" borderId="22" xfId="0" applyFont="1" applyFill="1" applyBorder="1" applyAlignment="1">
      <alignment horizontal="center" vertical="center"/>
    </xf>
    <xf numFmtId="0" fontId="61" fillId="4" borderId="67" xfId="0" applyFont="1" applyFill="1" applyBorder="1" applyAlignment="1">
      <alignment horizontal="center" vertical="center"/>
    </xf>
    <xf numFmtId="0" fontId="61" fillId="4" borderId="42" xfId="0" applyFont="1" applyFill="1" applyBorder="1" applyAlignment="1">
      <alignment horizontal="center" vertical="center"/>
    </xf>
    <xf numFmtId="168" fontId="0" fillId="3" borderId="1" xfId="0" applyNumberFormat="1" applyFill="1" applyBorder="1" applyAlignment="1">
      <alignment horizontal="center" vertical="center" wrapText="1"/>
    </xf>
    <xf numFmtId="168" fontId="0" fillId="3" borderId="2" xfId="0" applyNumberFormat="1" applyFill="1" applyBorder="1" applyAlignment="1">
      <alignment horizontal="center" vertical="center" wrapText="1"/>
    </xf>
    <xf numFmtId="168" fontId="0" fillId="3" borderId="3" xfId="0" applyNumberFormat="1" applyFill="1" applyBorder="1" applyAlignment="1">
      <alignment horizontal="center" vertical="center" wrapText="1"/>
    </xf>
    <xf numFmtId="168" fontId="0" fillId="3" borderId="6" xfId="0" applyNumberFormat="1" applyFill="1" applyBorder="1" applyAlignment="1">
      <alignment horizontal="center" vertical="center" wrapText="1"/>
    </xf>
    <xf numFmtId="168" fontId="0" fillId="3" borderId="0" xfId="0" applyNumberFormat="1" applyFill="1" applyAlignment="1">
      <alignment horizontal="center" vertical="center" wrapText="1"/>
    </xf>
    <xf numFmtId="168" fontId="0" fillId="3" borderId="7" xfId="0" applyNumberFormat="1" applyFill="1" applyBorder="1" applyAlignment="1">
      <alignment horizontal="center" vertical="center" wrapText="1"/>
    </xf>
    <xf numFmtId="168" fontId="0" fillId="3" borderId="9" xfId="0" applyNumberFormat="1" applyFill="1" applyBorder="1" applyAlignment="1">
      <alignment horizontal="center" vertical="center" wrapText="1"/>
    </xf>
    <xf numFmtId="168" fontId="0" fillId="3" borderId="10" xfId="0" applyNumberFormat="1" applyFill="1" applyBorder="1" applyAlignment="1">
      <alignment horizontal="center" vertical="center" wrapText="1"/>
    </xf>
    <xf numFmtId="168" fontId="0" fillId="3" borderId="11" xfId="0" applyNumberFormat="1" applyFill="1" applyBorder="1" applyAlignment="1">
      <alignment horizontal="center" vertical="center" wrapText="1"/>
    </xf>
    <xf numFmtId="0" fontId="19" fillId="3" borderId="13" xfId="0" applyFont="1" applyFill="1" applyBorder="1" applyAlignment="1">
      <alignment horizontal="center" vertical="top" wrapText="1"/>
    </xf>
    <xf numFmtId="0" fontId="19" fillId="3" borderId="12" xfId="0" applyFont="1" applyFill="1" applyBorder="1" applyAlignment="1">
      <alignment horizontal="center" vertical="top" wrapText="1"/>
    </xf>
    <xf numFmtId="0" fontId="19" fillId="3" borderId="14" xfId="0" applyFont="1" applyFill="1" applyBorder="1" applyAlignment="1">
      <alignment horizontal="center" vertical="top" wrapText="1"/>
    </xf>
    <xf numFmtId="0" fontId="19" fillId="0" borderId="13" xfId="0" applyFont="1"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19" fillId="3" borderId="4" xfId="0" applyFont="1" applyFill="1" applyBorder="1" applyAlignment="1">
      <alignment horizontal="center" vertical="top" wrapText="1"/>
    </xf>
    <xf numFmtId="0" fontId="19" fillId="3" borderId="5" xfId="0" applyFont="1" applyFill="1" applyBorder="1" applyAlignment="1">
      <alignment horizontal="center" vertical="top" wrapText="1"/>
    </xf>
    <xf numFmtId="0" fontId="20" fillId="3" borderId="35" xfId="0" applyFont="1" applyFill="1" applyBorder="1" applyAlignment="1">
      <alignment horizontal="center" vertical="top" wrapText="1"/>
    </xf>
    <xf numFmtId="0" fontId="20" fillId="3" borderId="36" xfId="0" applyFont="1" applyFill="1" applyBorder="1" applyAlignment="1">
      <alignment horizontal="center" vertical="top" wrapText="1"/>
    </xf>
    <xf numFmtId="0" fontId="20" fillId="3" borderId="37" xfId="0" applyFont="1" applyFill="1" applyBorder="1" applyAlignment="1">
      <alignment horizontal="center" vertical="top" wrapText="1"/>
    </xf>
    <xf numFmtId="0" fontId="19" fillId="0" borderId="13" xfId="0" applyFont="1" applyBorder="1" applyAlignment="1">
      <alignment horizontal="left" vertical="top"/>
    </xf>
    <xf numFmtId="0" fontId="19" fillId="0" borderId="12" xfId="0" applyFont="1" applyBorder="1" applyAlignment="1">
      <alignment horizontal="left" vertical="top"/>
    </xf>
    <xf numFmtId="0" fontId="19" fillId="0" borderId="14" xfId="0" applyFont="1" applyBorder="1" applyAlignment="1">
      <alignment horizontal="left" vertical="top"/>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12" xfId="0" applyFont="1" applyFill="1" applyBorder="1" applyAlignment="1">
      <alignment horizontal="center" vertical="center"/>
    </xf>
    <xf numFmtId="0" fontId="6" fillId="4" borderId="16" xfId="0" applyFont="1" applyFill="1" applyBorder="1" applyAlignment="1">
      <alignment horizontal="center" vertical="top" wrapText="1"/>
    </xf>
    <xf numFmtId="0" fontId="6" fillId="4" borderId="20" xfId="0" applyFont="1" applyFill="1" applyBorder="1" applyAlignment="1">
      <alignment horizontal="center" vertical="top" wrapText="1"/>
    </xf>
    <xf numFmtId="0" fontId="6" fillId="29" borderId="16" xfId="0" applyFont="1" applyFill="1" applyBorder="1" applyAlignment="1">
      <alignment horizontal="center" vertical="top" wrapText="1"/>
    </xf>
    <xf numFmtId="0" fontId="6" fillId="29" borderId="20" xfId="0" applyFont="1" applyFill="1" applyBorder="1" applyAlignment="1">
      <alignment horizontal="center" vertical="top" wrapText="1"/>
    </xf>
    <xf numFmtId="0" fontId="6" fillId="6" borderId="16" xfId="0" applyFont="1" applyFill="1" applyBorder="1" applyAlignment="1">
      <alignment horizontal="center" vertical="top" wrapText="1"/>
    </xf>
    <xf numFmtId="0" fontId="6" fillId="6" borderId="20" xfId="0" applyFont="1" applyFill="1" applyBorder="1" applyAlignment="1">
      <alignment horizontal="center" vertical="top" wrapText="1"/>
    </xf>
    <xf numFmtId="0" fontId="7" fillId="29" borderId="12" xfId="0" applyFont="1" applyFill="1" applyBorder="1" applyAlignment="1">
      <alignment horizontal="center" vertical="center"/>
    </xf>
    <xf numFmtId="0" fontId="7" fillId="29" borderId="14" xfId="0" applyFont="1" applyFill="1" applyBorder="1" applyAlignment="1">
      <alignment horizontal="center" vertical="center"/>
    </xf>
    <xf numFmtId="0" fontId="7" fillId="29" borderId="13" xfId="0" applyFont="1" applyFill="1" applyBorder="1" applyAlignment="1">
      <alignment horizontal="center" vertical="center"/>
    </xf>
    <xf numFmtId="0" fontId="84" fillId="29" borderId="38" xfId="0" applyFont="1" applyFill="1" applyBorder="1" applyAlignment="1">
      <alignment horizontal="center" vertical="center"/>
    </xf>
    <xf numFmtId="0" fontId="84" fillId="29" borderId="39" xfId="0" applyFont="1" applyFill="1" applyBorder="1" applyAlignment="1">
      <alignment horizontal="center" vertical="center"/>
    </xf>
    <xf numFmtId="0" fontId="7" fillId="29" borderId="40" xfId="0" applyFont="1" applyFill="1" applyBorder="1" applyAlignment="1">
      <alignment horizontal="center" vertical="center"/>
    </xf>
    <xf numFmtId="0" fontId="7" fillId="29" borderId="41" xfId="0" applyFont="1" applyFill="1" applyBorder="1" applyAlignment="1">
      <alignment horizontal="center" vertical="center"/>
    </xf>
    <xf numFmtId="0" fontId="7" fillId="29" borderId="42" xfId="0" applyFont="1" applyFill="1" applyBorder="1" applyAlignment="1">
      <alignment horizontal="center" vertical="center"/>
    </xf>
    <xf numFmtId="0" fontId="7" fillId="29" borderId="1" xfId="0" applyFont="1" applyFill="1" applyBorder="1" applyAlignment="1">
      <alignment horizontal="center" vertical="top" wrapText="1"/>
    </xf>
    <xf numFmtId="0" fontId="7" fillId="29" borderId="6" xfId="0" applyFont="1" applyFill="1" applyBorder="1" applyAlignment="1">
      <alignment horizontal="center" vertical="top" wrapText="1"/>
    </xf>
    <xf numFmtId="0" fontId="8" fillId="3" borderId="45"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24" fillId="0" borderId="49" xfId="0" applyFont="1" applyFill="1" applyBorder="1" applyAlignment="1" applyProtection="1">
      <alignment horizontal="center" vertical="center" wrapText="1"/>
      <protection locked="0"/>
    </xf>
    <xf numFmtId="0" fontId="24" fillId="0" borderId="53" xfId="0" applyFont="1" applyFill="1" applyBorder="1" applyAlignment="1" applyProtection="1">
      <alignment horizontal="center" vertical="center" wrapText="1"/>
      <protection locked="0"/>
    </xf>
    <xf numFmtId="0" fontId="24" fillId="0" borderId="33" xfId="0" applyFont="1" applyFill="1" applyBorder="1" applyAlignment="1" applyProtection="1">
      <alignment horizontal="center" vertical="center" wrapText="1"/>
      <protection locked="0"/>
    </xf>
    <xf numFmtId="0" fontId="24" fillId="0" borderId="49" xfId="0" applyFont="1" applyFill="1" applyBorder="1" applyAlignment="1" applyProtection="1">
      <alignment horizontal="justify" vertical="top" wrapText="1"/>
      <protection locked="0"/>
    </xf>
    <xf numFmtId="0" fontId="24" fillId="0" borderId="53" xfId="0" applyFont="1" applyFill="1" applyBorder="1" applyAlignment="1" applyProtection="1">
      <alignment horizontal="justify" vertical="top" wrapText="1"/>
      <protection locked="0"/>
    </xf>
    <xf numFmtId="0" fontId="24" fillId="0" borderId="33" xfId="0" applyFont="1" applyFill="1" applyBorder="1" applyAlignment="1" applyProtection="1">
      <alignment horizontal="justify" vertical="top" wrapText="1"/>
      <protection locked="0"/>
    </xf>
    <xf numFmtId="0" fontId="24" fillId="0" borderId="43" xfId="0" applyFont="1" applyFill="1" applyBorder="1" applyAlignment="1" applyProtection="1">
      <alignment horizontal="center" vertical="center" wrapText="1"/>
      <protection locked="0"/>
    </xf>
    <xf numFmtId="0" fontId="24" fillId="0" borderId="54" xfId="0" applyFont="1" applyFill="1" applyBorder="1" applyAlignment="1" applyProtection="1">
      <alignment horizontal="center" vertical="center" wrapText="1"/>
      <protection locked="0"/>
    </xf>
    <xf numFmtId="0" fontId="24" fillId="0" borderId="59" xfId="0" applyFont="1" applyFill="1" applyBorder="1" applyAlignment="1" applyProtection="1">
      <alignment horizontal="center" vertical="center" wrapText="1"/>
      <protection locked="0"/>
    </xf>
    <xf numFmtId="0" fontId="20" fillId="0" borderId="45"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4" fillId="0" borderId="45" xfId="0" applyFont="1" applyFill="1" applyBorder="1" applyAlignment="1" applyProtection="1">
      <alignment horizontal="justify" vertical="top" wrapText="1"/>
      <protection locked="0"/>
    </xf>
    <xf numFmtId="0" fontId="24" fillId="0" borderId="68" xfId="0" applyFont="1" applyFill="1" applyBorder="1" applyAlignment="1" applyProtection="1">
      <alignment horizontal="justify" vertical="top" wrapText="1"/>
      <protection locked="0"/>
    </xf>
    <xf numFmtId="0" fontId="24" fillId="0" borderId="66" xfId="0" applyFont="1" applyFill="1" applyBorder="1" applyAlignment="1" applyProtection="1">
      <alignment horizontal="justify" vertical="top" wrapText="1"/>
      <protection locked="0"/>
    </xf>
    <xf numFmtId="0" fontId="24" fillId="0" borderId="65" xfId="0" applyFont="1" applyFill="1" applyBorder="1" applyAlignment="1" applyProtection="1">
      <alignment horizontal="justify" vertical="top" wrapText="1"/>
      <protection locked="0"/>
    </xf>
    <xf numFmtId="0" fontId="24" fillId="0" borderId="49" xfId="0" applyFont="1" applyFill="1" applyBorder="1" applyAlignment="1" applyProtection="1">
      <alignment horizontal="justify" vertical="center" wrapText="1"/>
      <protection locked="0"/>
    </xf>
    <xf numFmtId="0" fontId="24" fillId="0" borderId="53" xfId="0" applyFont="1" applyFill="1" applyBorder="1" applyAlignment="1" applyProtection="1">
      <alignment horizontal="justify" vertical="center" wrapText="1"/>
      <protection locked="0"/>
    </xf>
    <xf numFmtId="0" fontId="24" fillId="0" borderId="33" xfId="0" applyFont="1" applyFill="1" applyBorder="1" applyAlignment="1" applyProtection="1">
      <alignment horizontal="justify" vertical="center" wrapText="1"/>
      <protection locked="0"/>
    </xf>
    <xf numFmtId="0" fontId="20" fillId="0" borderId="19" xfId="0" applyFont="1" applyFill="1" applyBorder="1" applyAlignment="1" applyProtection="1">
      <alignment horizontal="center" vertical="center" wrapText="1"/>
      <protection locked="0"/>
    </xf>
    <xf numFmtId="0" fontId="20" fillId="0" borderId="60"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32" xfId="0" applyFont="1" applyFill="1" applyBorder="1" applyAlignment="1" applyProtection="1">
      <alignment horizontal="center" vertical="center" wrapText="1"/>
      <protection locked="0"/>
    </xf>
    <xf numFmtId="0" fontId="24" fillId="0" borderId="18" xfId="0" applyFont="1" applyFill="1" applyBorder="1" applyAlignment="1" applyProtection="1">
      <alignment horizontal="justify" vertical="center" wrapText="1"/>
      <protection locked="0"/>
    </xf>
    <xf numFmtId="0" fontId="24" fillId="0" borderId="22" xfId="0" applyFont="1" applyFill="1" applyBorder="1" applyAlignment="1" applyProtection="1">
      <alignment horizontal="justify" vertical="center"/>
      <protection locked="0"/>
    </xf>
    <xf numFmtId="0" fontId="24" fillId="0" borderId="31" xfId="0" applyFont="1" applyFill="1" applyBorder="1" applyAlignment="1" applyProtection="1">
      <alignment horizontal="justify" vertical="center"/>
      <protection locked="0"/>
    </xf>
    <xf numFmtId="0" fontId="24" fillId="0" borderId="50" xfId="0" applyFont="1" applyFill="1" applyBorder="1" applyAlignment="1" applyProtection="1">
      <alignment horizontal="justify" vertical="top"/>
      <protection locked="0"/>
    </xf>
    <xf numFmtId="0" fontId="24" fillId="0" borderId="57" xfId="0" applyFont="1" applyFill="1" applyBorder="1" applyAlignment="1" applyProtection="1">
      <alignment horizontal="justify" vertical="top"/>
      <protection locked="0"/>
    </xf>
    <xf numFmtId="0" fontId="20" fillId="0" borderId="67" xfId="0" applyFont="1" applyBorder="1" applyAlignment="1">
      <alignment horizontal="center" vertical="center" wrapText="1"/>
    </xf>
    <xf numFmtId="0" fontId="20" fillId="0" borderId="72" xfId="0" applyFont="1" applyBorder="1" applyAlignment="1">
      <alignment horizontal="center" vertical="center" wrapText="1"/>
    </xf>
    <xf numFmtId="0" fontId="24" fillId="0" borderId="49" xfId="0" applyFont="1" applyFill="1" applyBorder="1" applyAlignment="1" applyProtection="1">
      <alignment horizontal="center" vertical="top" wrapText="1"/>
      <protection locked="0"/>
    </xf>
    <xf numFmtId="0" fontId="24" fillId="0" borderId="53" xfId="0" applyFont="1" applyFill="1" applyBorder="1" applyAlignment="1" applyProtection="1">
      <alignment horizontal="center" vertical="top" wrapText="1"/>
      <protection locked="0"/>
    </xf>
    <xf numFmtId="0" fontId="24" fillId="0" borderId="33" xfId="0" applyFont="1" applyFill="1" applyBorder="1" applyAlignment="1" applyProtection="1">
      <alignment horizontal="center" vertical="top" wrapText="1"/>
      <protection locked="0"/>
    </xf>
    <xf numFmtId="0" fontId="0" fillId="0" borderId="22" xfId="0" applyBorder="1" applyAlignment="1">
      <alignment horizontal="left" vertical="top" wrapText="1"/>
    </xf>
    <xf numFmtId="0" fontId="0" fillId="0" borderId="22" xfId="0" applyBorder="1" applyAlignment="1">
      <alignment horizontal="left" vertical="top"/>
    </xf>
    <xf numFmtId="168" fontId="20" fillId="3" borderId="1" xfId="0" applyNumberFormat="1" applyFont="1" applyFill="1" applyBorder="1" applyAlignment="1">
      <alignment horizontal="center" vertical="center" wrapText="1"/>
    </xf>
    <xf numFmtId="168" fontId="20" fillId="3" borderId="2" xfId="0" applyNumberFormat="1" applyFont="1" applyFill="1" applyBorder="1" applyAlignment="1">
      <alignment horizontal="center" vertical="center" wrapText="1"/>
    </xf>
    <xf numFmtId="168" fontId="20" fillId="3" borderId="3" xfId="0" applyNumberFormat="1" applyFont="1" applyFill="1" applyBorder="1" applyAlignment="1">
      <alignment horizontal="center" vertical="center" wrapText="1"/>
    </xf>
    <xf numFmtId="168" fontId="20" fillId="3" borderId="6" xfId="0" applyNumberFormat="1" applyFont="1" applyFill="1" applyBorder="1" applyAlignment="1">
      <alignment horizontal="center" vertical="center" wrapText="1"/>
    </xf>
    <xf numFmtId="168" fontId="20" fillId="3" borderId="0" xfId="0" applyNumberFormat="1" applyFont="1" applyFill="1" applyAlignment="1">
      <alignment horizontal="center" vertical="center" wrapText="1"/>
    </xf>
    <xf numFmtId="168" fontId="20" fillId="3" borderId="7" xfId="0" applyNumberFormat="1" applyFont="1" applyFill="1" applyBorder="1" applyAlignment="1">
      <alignment horizontal="center" vertical="center" wrapText="1"/>
    </xf>
    <xf numFmtId="168" fontId="20" fillId="3" borderId="9" xfId="0" applyNumberFormat="1" applyFont="1" applyFill="1" applyBorder="1" applyAlignment="1">
      <alignment horizontal="center" vertical="center" wrapText="1"/>
    </xf>
    <xf numFmtId="168" fontId="20" fillId="3" borderId="10" xfId="0" applyNumberFormat="1" applyFont="1" applyFill="1" applyBorder="1" applyAlignment="1">
      <alignment horizontal="center" vertical="center" wrapText="1"/>
    </xf>
    <xf numFmtId="168" fontId="20" fillId="3" borderId="11" xfId="0" applyNumberFormat="1" applyFont="1" applyFill="1" applyBorder="1" applyAlignment="1">
      <alignment horizontal="center" vertical="center" wrapText="1"/>
    </xf>
    <xf numFmtId="0" fontId="3" fillId="10" borderId="22" xfId="0" applyFont="1" applyFill="1" applyBorder="1" applyAlignment="1">
      <alignment horizontal="center" vertical="top"/>
    </xf>
    <xf numFmtId="0" fontId="3" fillId="10" borderId="22" xfId="0" applyFont="1" applyFill="1" applyBorder="1" applyAlignment="1">
      <alignment horizontal="center" vertical="top" wrapText="1"/>
    </xf>
    <xf numFmtId="0" fontId="3" fillId="0" borderId="0" xfId="0" applyFont="1" applyAlignment="1">
      <alignment horizontal="center" vertical="top" wrapText="1"/>
    </xf>
    <xf numFmtId="168" fontId="0" fillId="0" borderId="0" xfId="0" applyNumberFormat="1" applyAlignment="1">
      <alignment horizontal="left" vertical="top"/>
    </xf>
    <xf numFmtId="0" fontId="0" fillId="0" borderId="0" xfId="0" applyAlignment="1">
      <alignment horizontal="left" vertical="top"/>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9" xfId="0" applyFont="1" applyFill="1" applyBorder="1" applyAlignment="1" applyProtection="1">
      <alignment horizontal="justify" vertical="top" wrapText="1"/>
      <protection locked="0"/>
    </xf>
    <xf numFmtId="0" fontId="20" fillId="0" borderId="53" xfId="0" applyFont="1" applyFill="1" applyBorder="1" applyAlignment="1" applyProtection="1">
      <alignment horizontal="justify" vertical="top" wrapText="1"/>
      <protection locked="0"/>
    </xf>
    <xf numFmtId="0" fontId="20" fillId="0" borderId="33" xfId="0" applyFont="1" applyFill="1" applyBorder="1" applyAlignment="1" applyProtection="1">
      <alignment horizontal="justify" vertical="top" wrapText="1"/>
      <protection locked="0"/>
    </xf>
    <xf numFmtId="0" fontId="24" fillId="0" borderId="19" xfId="0"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32" xfId="0" applyFont="1" applyFill="1" applyBorder="1" applyAlignment="1" applyProtection="1">
      <alignment horizontal="center" vertical="center" wrapText="1"/>
      <protection locked="0"/>
    </xf>
    <xf numFmtId="0" fontId="20" fillId="0" borderId="70" xfId="0" applyFont="1" applyBorder="1" applyAlignment="1">
      <alignment horizontal="center" vertical="center" wrapText="1"/>
    </xf>
    <xf numFmtId="0" fontId="61" fillId="21" borderId="22" xfId="0" applyFont="1" applyFill="1" applyBorder="1" applyAlignment="1">
      <alignment horizontal="center" vertical="center"/>
    </xf>
    <xf numFmtId="0" fontId="61" fillId="21" borderId="22" xfId="0" applyFont="1" applyFill="1" applyBorder="1" applyAlignment="1">
      <alignment horizontal="center" vertical="center" wrapText="1"/>
    </xf>
    <xf numFmtId="0" fontId="61" fillId="21" borderId="67" xfId="0" applyFont="1" applyFill="1" applyBorder="1" applyAlignment="1">
      <alignment horizontal="center" vertical="center"/>
    </xf>
    <xf numFmtId="0" fontId="61" fillId="21" borderId="42" xfId="0" applyFont="1" applyFill="1" applyBorder="1" applyAlignment="1">
      <alignment horizontal="center" vertical="center"/>
    </xf>
    <xf numFmtId="9" fontId="3" fillId="15" borderId="52" xfId="3" applyFont="1" applyFill="1" applyBorder="1" applyAlignment="1">
      <alignment horizontal="center" vertical="center"/>
    </xf>
    <xf numFmtId="9" fontId="3" fillId="15" borderId="35" xfId="3" applyFont="1" applyFill="1" applyBorder="1" applyAlignment="1">
      <alignment horizontal="center" vertical="center"/>
    </xf>
    <xf numFmtId="9" fontId="3" fillId="15" borderId="21" xfId="3" applyFont="1" applyFill="1" applyBorder="1" applyAlignment="1">
      <alignment horizontal="center" vertical="center"/>
    </xf>
    <xf numFmtId="0" fontId="61" fillId="21" borderId="67" xfId="0" applyFont="1" applyFill="1" applyBorder="1" applyAlignment="1">
      <alignment horizontal="center" vertical="center" wrapText="1"/>
    </xf>
    <xf numFmtId="0" fontId="61" fillId="21" borderId="42" xfId="0" applyFont="1" applyFill="1" applyBorder="1" applyAlignment="1">
      <alignment horizontal="center" vertical="center" wrapText="1"/>
    </xf>
    <xf numFmtId="0" fontId="61" fillId="21" borderId="52" xfId="0" applyFont="1" applyFill="1" applyBorder="1" applyAlignment="1">
      <alignment horizontal="center" vertical="center"/>
    </xf>
    <xf numFmtId="0" fontId="61" fillId="21" borderId="21" xfId="0" applyFont="1" applyFill="1" applyBorder="1" applyAlignment="1">
      <alignment horizontal="center" vertical="center"/>
    </xf>
    <xf numFmtId="9" fontId="3" fillId="15" borderId="22" xfId="3" applyFont="1" applyFill="1" applyBorder="1" applyAlignment="1">
      <alignment horizontal="center" vertical="center"/>
    </xf>
    <xf numFmtId="0" fontId="69" fillId="23" borderId="78" xfId="14" applyFont="1" applyFill="1" applyBorder="1" applyAlignment="1">
      <alignment horizontal="center" vertical="center"/>
    </xf>
    <xf numFmtId="0" fontId="69" fillId="23" borderId="79" xfId="14" applyFont="1" applyFill="1" applyBorder="1" applyAlignment="1">
      <alignment horizontal="center" vertical="center"/>
    </xf>
    <xf numFmtId="0" fontId="3" fillId="10" borderId="52" xfId="0" applyFont="1" applyFill="1" applyBorder="1" applyAlignment="1">
      <alignment horizontal="center" vertical="center"/>
    </xf>
    <xf numFmtId="0" fontId="3" fillId="10" borderId="35" xfId="0" applyFont="1" applyFill="1" applyBorder="1" applyAlignment="1">
      <alignment horizontal="center" vertical="center"/>
    </xf>
    <xf numFmtId="0" fontId="3" fillId="10" borderId="21" xfId="0" applyFont="1" applyFill="1" applyBorder="1" applyAlignment="1">
      <alignment horizontal="center" vertical="center"/>
    </xf>
    <xf numFmtId="0" fontId="3" fillId="10" borderId="52" xfId="0" applyFont="1" applyFill="1" applyBorder="1" applyAlignment="1">
      <alignment horizontal="center" vertical="center" wrapText="1"/>
    </xf>
    <xf numFmtId="0" fontId="3" fillId="10" borderId="35"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left" vertical="center"/>
    </xf>
    <xf numFmtId="0" fontId="34" fillId="3" borderId="24" xfId="5" applyFont="1" applyFill="1" applyBorder="1" applyAlignment="1">
      <alignment horizontal="center" vertical="center" wrapText="1"/>
    </xf>
    <xf numFmtId="0" fontId="34" fillId="3" borderId="25" xfId="5" applyFont="1" applyFill="1" applyBorder="1" applyAlignment="1">
      <alignment horizontal="center" vertical="center" wrapText="1"/>
    </xf>
    <xf numFmtId="0" fontId="36" fillId="0" borderId="22" xfId="0" applyFont="1" applyBorder="1" applyAlignment="1">
      <alignment horizontal="center" vertical="center" wrapText="1"/>
    </xf>
    <xf numFmtId="10" fontId="36" fillId="0" borderId="67" xfId="0" applyNumberFormat="1" applyFont="1" applyFill="1" applyBorder="1" applyAlignment="1">
      <alignment horizontal="center" vertical="center" wrapText="1"/>
    </xf>
    <xf numFmtId="10" fontId="36" fillId="0" borderId="42" xfId="0" applyNumberFormat="1" applyFont="1" applyFill="1" applyBorder="1" applyAlignment="1">
      <alignment horizontal="center" vertical="center" wrapText="1"/>
    </xf>
    <xf numFmtId="0" fontId="37" fillId="0" borderId="67" xfId="5" applyFont="1" applyFill="1" applyBorder="1" applyAlignment="1">
      <alignment horizontal="justify" vertical="top" wrapText="1"/>
    </xf>
    <xf numFmtId="0" fontId="37" fillId="0" borderId="42" xfId="5" applyFont="1" applyFill="1" applyBorder="1" applyAlignment="1">
      <alignment horizontal="justify" vertical="top" wrapText="1"/>
    </xf>
    <xf numFmtId="0" fontId="36" fillId="0" borderId="22" xfId="5" applyFont="1" applyFill="1" applyBorder="1" applyAlignment="1">
      <alignment horizontal="justify" vertical="center" wrapText="1"/>
    </xf>
    <xf numFmtId="0" fontId="36" fillId="0" borderId="67" xfId="5" applyFont="1" applyFill="1" applyBorder="1" applyAlignment="1">
      <alignment horizontal="justify" vertical="center" wrapText="1"/>
    </xf>
    <xf numFmtId="0" fontId="36" fillId="0" borderId="42" xfId="5" applyFont="1" applyFill="1" applyBorder="1" applyAlignment="1">
      <alignment horizontal="justify" vertical="center" wrapText="1"/>
    </xf>
    <xf numFmtId="0" fontId="36" fillId="0" borderId="69" xfId="5" applyFont="1" applyFill="1" applyBorder="1" applyAlignment="1">
      <alignment horizontal="center" vertical="center" wrapText="1"/>
    </xf>
    <xf numFmtId="0" fontId="36" fillId="0" borderId="31" xfId="5" applyFont="1" applyFill="1" applyBorder="1" applyAlignment="1">
      <alignment horizontal="justify" vertical="center" wrapText="1"/>
    </xf>
    <xf numFmtId="0" fontId="36" fillId="0" borderId="31" xfId="0" applyFont="1" applyBorder="1" applyAlignment="1">
      <alignment horizontal="center" vertical="center" wrapText="1"/>
    </xf>
    <xf numFmtId="10" fontId="36" fillId="0" borderId="33" xfId="0" applyNumberFormat="1" applyFont="1" applyFill="1" applyBorder="1" applyAlignment="1">
      <alignment horizontal="center" vertical="center" wrapText="1"/>
    </xf>
    <xf numFmtId="10" fontId="36" fillId="0" borderId="49" xfId="0" applyNumberFormat="1" applyFont="1" applyFill="1" applyBorder="1" applyAlignment="1">
      <alignment horizontal="center" vertical="center" wrapText="1"/>
    </xf>
    <xf numFmtId="0" fontId="37" fillId="0" borderId="18" xfId="5" applyFont="1" applyFill="1" applyBorder="1" applyAlignment="1">
      <alignment horizontal="justify" vertical="top" wrapText="1"/>
    </xf>
    <xf numFmtId="0" fontId="37" fillId="0" borderId="22" xfId="5" applyFont="1" applyFill="1" applyBorder="1" applyAlignment="1">
      <alignment horizontal="justify" vertical="top"/>
    </xf>
    <xf numFmtId="0" fontId="36" fillId="0" borderId="45" xfId="5" applyFont="1" applyFill="1" applyBorder="1" applyAlignment="1">
      <alignment horizontal="center" vertical="center" wrapText="1"/>
    </xf>
    <xf numFmtId="0" fontId="36" fillId="0" borderId="50" xfId="5" applyFont="1" applyFill="1" applyBorder="1" applyAlignment="1">
      <alignment horizontal="center" vertical="center" wrapText="1"/>
    </xf>
    <xf numFmtId="0" fontId="36" fillId="0" borderId="57" xfId="5" applyFont="1" applyFill="1" applyBorder="1" applyAlignment="1">
      <alignment horizontal="center" vertical="center" wrapText="1"/>
    </xf>
    <xf numFmtId="0" fontId="36" fillId="0" borderId="18" xfId="5" applyFont="1" applyFill="1" applyBorder="1" applyAlignment="1">
      <alignment horizontal="justify" vertical="center" wrapText="1"/>
    </xf>
    <xf numFmtId="0" fontId="36" fillId="0" borderId="18" xfId="0" applyFont="1" applyBorder="1" applyAlignment="1">
      <alignment horizontal="center" vertical="center" wrapText="1"/>
    </xf>
    <xf numFmtId="10" fontId="36" fillId="0" borderId="18" xfId="0" applyNumberFormat="1" applyFont="1" applyFill="1" applyBorder="1" applyAlignment="1">
      <alignment horizontal="center" vertical="center" wrapText="1"/>
    </xf>
    <xf numFmtId="10" fontId="36" fillId="0" borderId="22" xfId="0" applyNumberFormat="1" applyFont="1" applyFill="1" applyBorder="1" applyAlignment="1">
      <alignment horizontal="center" vertical="center" wrapText="1"/>
    </xf>
    <xf numFmtId="10" fontId="36" fillId="0" borderId="31" xfId="0" applyNumberFormat="1" applyFont="1" applyFill="1" applyBorder="1" applyAlignment="1">
      <alignment horizontal="center" vertical="center" wrapText="1"/>
    </xf>
    <xf numFmtId="0" fontId="36" fillId="0" borderId="65" xfId="5" applyFont="1" applyFill="1" applyBorder="1" applyAlignment="1">
      <alignment horizontal="center" vertical="center" wrapText="1"/>
    </xf>
    <xf numFmtId="0" fontId="36" fillId="0" borderId="68" xfId="5" applyFont="1" applyFill="1" applyBorder="1" applyAlignment="1">
      <alignment horizontal="center" vertical="center" wrapText="1"/>
    </xf>
    <xf numFmtId="0" fontId="36" fillId="0" borderId="66" xfId="5" applyFont="1" applyFill="1" applyBorder="1" applyAlignment="1">
      <alignment horizontal="center" vertical="center" wrapText="1"/>
    </xf>
    <xf numFmtId="0" fontId="36" fillId="0" borderId="53" xfId="5" applyFont="1" applyFill="1" applyBorder="1" applyAlignment="1">
      <alignment horizontal="justify" vertical="top" wrapText="1"/>
    </xf>
    <xf numFmtId="0" fontId="36" fillId="0" borderId="42" xfId="5" applyFont="1" applyFill="1" applyBorder="1" applyAlignment="1">
      <alignment horizontal="justify" vertical="top" wrapText="1"/>
    </xf>
    <xf numFmtId="0" fontId="36" fillId="0" borderId="70" xfId="5" applyFont="1" applyFill="1" applyBorder="1" applyAlignment="1">
      <alignment horizontal="center" vertical="center" wrapText="1"/>
    </xf>
    <xf numFmtId="0" fontId="36" fillId="0" borderId="53" xfId="5" applyFont="1" applyFill="1" applyBorder="1" applyAlignment="1">
      <alignment horizontal="justify" vertical="center" wrapText="1"/>
    </xf>
    <xf numFmtId="0" fontId="36" fillId="0" borderId="67" xfId="5" applyFont="1" applyFill="1" applyBorder="1" applyAlignment="1" applyProtection="1">
      <alignment horizontal="justify" vertical="top" wrapText="1"/>
      <protection locked="0"/>
    </xf>
    <xf numFmtId="0" fontId="36" fillId="0" borderId="42" xfId="5" applyFont="1" applyFill="1" applyBorder="1" applyAlignment="1" applyProtection="1">
      <alignment horizontal="justify" vertical="top" wrapText="1"/>
      <protection locked="0"/>
    </xf>
    <xf numFmtId="0" fontId="36" fillId="0" borderId="33" xfId="5" applyFont="1" applyFill="1" applyBorder="1" applyAlignment="1">
      <alignment horizontal="justify" vertical="center" wrapText="1"/>
    </xf>
    <xf numFmtId="10" fontId="36" fillId="0" borderId="53" xfId="0" applyNumberFormat="1" applyFont="1" applyFill="1" applyBorder="1" applyAlignment="1">
      <alignment horizontal="center" vertical="center" wrapText="1"/>
    </xf>
    <xf numFmtId="0" fontId="36" fillId="0" borderId="67" xfId="5" applyFont="1" applyFill="1" applyBorder="1" applyAlignment="1">
      <alignment horizontal="justify" vertical="top" wrapText="1"/>
    </xf>
    <xf numFmtId="0" fontId="36" fillId="0" borderId="49" xfId="0" applyFont="1" applyBorder="1" applyAlignment="1">
      <alignment horizontal="center" vertical="center" wrapText="1"/>
    </xf>
    <xf numFmtId="0" fontId="36" fillId="0" borderId="53" xfId="0" applyFont="1" applyBorder="1" applyAlignment="1">
      <alignment horizontal="center" vertical="center" wrapText="1"/>
    </xf>
    <xf numFmtId="10" fontId="36" fillId="0" borderId="65" xfId="0" applyNumberFormat="1" applyFont="1" applyFill="1" applyBorder="1" applyAlignment="1">
      <alignment horizontal="center" vertical="center" wrapText="1"/>
    </xf>
    <xf numFmtId="10" fontId="36" fillId="0" borderId="68" xfId="0" applyNumberFormat="1" applyFont="1" applyFill="1" applyBorder="1" applyAlignment="1">
      <alignment horizontal="center" vertical="center" wrapText="1"/>
    </xf>
    <xf numFmtId="0" fontId="36" fillId="0" borderId="49" xfId="5" applyFont="1" applyFill="1" applyBorder="1" applyAlignment="1">
      <alignment horizontal="justify" vertical="center" wrapText="1"/>
    </xf>
    <xf numFmtId="0" fontId="36" fillId="0" borderId="42"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33" xfId="0" applyFont="1" applyBorder="1" applyAlignment="1">
      <alignment horizontal="center" vertical="center" wrapText="1"/>
    </xf>
    <xf numFmtId="0" fontId="6" fillId="3" borderId="63"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64"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4" fillId="3" borderId="1" xfId="5" applyFont="1" applyFill="1" applyBorder="1" applyAlignment="1">
      <alignment horizontal="center" vertical="center" wrapText="1"/>
    </xf>
    <xf numFmtId="0" fontId="34" fillId="3" borderId="9" xfId="5" applyFont="1" applyFill="1" applyBorder="1" applyAlignment="1">
      <alignment horizontal="center" vertical="center" wrapText="1"/>
    </xf>
    <xf numFmtId="0" fontId="34" fillId="3" borderId="18" xfId="5" applyFont="1" applyFill="1" applyBorder="1" applyAlignment="1">
      <alignment horizontal="center" vertical="center" wrapText="1"/>
    </xf>
    <xf numFmtId="0" fontId="34" fillId="3" borderId="31" xfId="5" applyFont="1" applyFill="1" applyBorder="1" applyAlignment="1">
      <alignment horizontal="center" vertical="center" wrapText="1"/>
    </xf>
    <xf numFmtId="0" fontId="34" fillId="3" borderId="49" xfId="5" applyFont="1" applyFill="1" applyBorder="1" applyAlignment="1">
      <alignment horizontal="center" vertical="center" wrapText="1"/>
    </xf>
    <xf numFmtId="0" fontId="34" fillId="3" borderId="33" xfId="5" applyFont="1" applyFill="1" applyBorder="1" applyAlignment="1">
      <alignment horizontal="center" vertical="center" wrapText="1"/>
    </xf>
    <xf numFmtId="0" fontId="35" fillId="3" borderId="48" xfId="5" applyFont="1" applyFill="1" applyBorder="1" applyAlignment="1">
      <alignment horizontal="center" vertical="center" wrapText="1"/>
    </xf>
    <xf numFmtId="0" fontId="35" fillId="3" borderId="17" xfId="5" applyFont="1" applyFill="1" applyBorder="1" applyAlignment="1">
      <alignment horizontal="center" vertical="center" wrapText="1"/>
    </xf>
    <xf numFmtId="0" fontId="34" fillId="29" borderId="18" xfId="5" applyFont="1" applyFill="1"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19" fillId="3" borderId="45"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2" borderId="63"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3" fillId="3" borderId="52"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21" xfId="0" applyFont="1" applyFill="1" applyBorder="1" applyAlignment="1">
      <alignment horizontal="center" vertical="center"/>
    </xf>
    <xf numFmtId="0" fontId="11" fillId="3" borderId="58"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12" borderId="13" xfId="0" applyFont="1" applyFill="1" applyBorder="1" applyAlignment="1">
      <alignment horizontal="left" vertical="center" wrapText="1"/>
    </xf>
    <xf numFmtId="0" fontId="8" fillId="12" borderId="12" xfId="0" applyFont="1" applyFill="1" applyBorder="1" applyAlignment="1">
      <alignment horizontal="left" vertical="center" wrapText="1"/>
    </xf>
    <xf numFmtId="0" fontId="8" fillId="12" borderId="14" xfId="0" applyFont="1" applyFill="1" applyBorder="1" applyAlignment="1">
      <alignment horizontal="left" vertical="center" wrapText="1"/>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3" borderId="13"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8" fillId="2" borderId="13" xfId="0" applyFont="1" applyFill="1" applyBorder="1" applyAlignment="1">
      <alignment horizontal="left" vertical="center"/>
    </xf>
    <xf numFmtId="0" fontId="8" fillId="2" borderId="12" xfId="0" applyFont="1" applyFill="1" applyBorder="1" applyAlignment="1">
      <alignment horizontal="left" vertical="center"/>
    </xf>
    <xf numFmtId="0" fontId="8" fillId="2" borderId="14" xfId="0" applyFont="1" applyFill="1" applyBorder="1" applyAlignment="1">
      <alignment horizontal="left" vertical="center"/>
    </xf>
    <xf numFmtId="0" fontId="34" fillId="3" borderId="48"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4" fillId="3" borderId="60" xfId="0" applyFont="1" applyFill="1" applyBorder="1" applyAlignment="1">
      <alignment horizontal="center" vertical="center" wrapText="1"/>
    </xf>
    <xf numFmtId="0" fontId="34" fillId="3" borderId="72" xfId="0" applyFont="1" applyFill="1" applyBorder="1" applyAlignment="1">
      <alignment horizontal="center" vertical="center" wrapText="1"/>
    </xf>
    <xf numFmtId="3" fontId="21" fillId="0" borderId="65" xfId="0" applyNumberFormat="1" applyFont="1" applyBorder="1" applyAlignment="1">
      <alignment horizontal="center" vertical="center"/>
    </xf>
    <xf numFmtId="3" fontId="21" fillId="0" borderId="68" xfId="0" applyNumberFormat="1" applyFont="1" applyBorder="1" applyAlignment="1">
      <alignment horizontal="center" vertical="center"/>
    </xf>
    <xf numFmtId="3" fontId="21" fillId="0" borderId="66" xfId="0" applyNumberFormat="1" applyFont="1" applyBorder="1" applyAlignment="1">
      <alignment horizontal="center" vertical="center"/>
    </xf>
    <xf numFmtId="0" fontId="21" fillId="0" borderId="44"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4"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53" xfId="0" applyFont="1" applyBorder="1" applyAlignment="1">
      <alignment horizontal="center" vertical="center" wrapText="1"/>
    </xf>
    <xf numFmtId="0" fontId="41" fillId="0" borderId="33" xfId="0" applyFont="1" applyBorder="1" applyAlignment="1">
      <alignment horizontal="center" vertical="center" wrapText="1"/>
    </xf>
    <xf numFmtId="3" fontId="21" fillId="0" borderId="43" xfId="0" applyNumberFormat="1" applyFont="1" applyFill="1" applyBorder="1" applyAlignment="1" applyProtection="1">
      <alignment horizontal="center" vertical="center" wrapText="1"/>
      <protection locked="0"/>
    </xf>
    <xf numFmtId="3" fontId="21" fillId="0" borderId="54" xfId="0" applyNumberFormat="1" applyFont="1" applyFill="1" applyBorder="1" applyAlignment="1" applyProtection="1">
      <alignment horizontal="center" vertical="center" wrapText="1"/>
      <protection locked="0"/>
    </xf>
    <xf numFmtId="3" fontId="21" fillId="0" borderId="59" xfId="0" applyNumberFormat="1" applyFont="1" applyFill="1" applyBorder="1" applyAlignment="1" applyProtection="1">
      <alignment horizontal="center" vertical="center" wrapText="1"/>
      <protection locked="0"/>
    </xf>
    <xf numFmtId="0" fontId="41" fillId="0" borderId="65" xfId="0" applyFont="1" applyFill="1" applyBorder="1" applyAlignment="1">
      <alignment horizontal="center" vertical="center" wrapText="1"/>
    </xf>
    <xf numFmtId="0" fontId="41" fillId="0" borderId="68" xfId="0" applyFont="1" applyFill="1" applyBorder="1" applyAlignment="1">
      <alignment horizontal="center" vertical="center" wrapText="1"/>
    </xf>
    <xf numFmtId="0" fontId="41" fillId="0" borderId="66"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53"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9" fillId="3" borderId="9" xfId="6" applyFont="1" applyFill="1" applyBorder="1" applyAlignment="1">
      <alignment horizontal="left" vertical="center" wrapText="1"/>
    </xf>
    <xf numFmtId="0" fontId="9" fillId="3" borderId="10" xfId="6" applyFont="1" applyFill="1" applyBorder="1" applyAlignment="1">
      <alignment horizontal="left" vertical="center" wrapText="1"/>
    </xf>
    <xf numFmtId="0" fontId="9" fillId="3" borderId="11" xfId="6" applyFont="1" applyFill="1" applyBorder="1" applyAlignment="1">
      <alignment horizontal="left" vertical="center" wrapText="1"/>
    </xf>
    <xf numFmtId="0" fontId="39" fillId="0" borderId="1" xfId="6" applyFont="1" applyBorder="1" applyAlignment="1">
      <alignment horizontal="center" vertical="center" wrapText="1"/>
    </xf>
    <xf numFmtId="0" fontId="39" fillId="0" borderId="2" xfId="6" applyFont="1" applyBorder="1" applyAlignment="1">
      <alignment horizontal="center" vertical="center" wrapText="1"/>
    </xf>
    <xf numFmtId="0" fontId="39" fillId="0" borderId="12" xfId="6" applyFont="1" applyBorder="1" applyAlignment="1">
      <alignment horizontal="center" vertical="center" wrapText="1"/>
    </xf>
    <xf numFmtId="0" fontId="39" fillId="0" borderId="14" xfId="6" applyFont="1" applyBorder="1" applyAlignment="1">
      <alignment horizontal="center" vertical="center" wrapText="1"/>
    </xf>
    <xf numFmtId="0" fontId="34" fillId="3" borderId="13"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29" borderId="15" xfId="0" applyFont="1" applyFill="1" applyBorder="1" applyAlignment="1">
      <alignment horizontal="center" vertical="center" wrapText="1"/>
    </xf>
    <xf numFmtId="0" fontId="34" fillId="29" borderId="4" xfId="0" applyFont="1" applyFill="1" applyBorder="1" applyAlignment="1">
      <alignment horizontal="center" vertical="center" wrapText="1"/>
    </xf>
    <xf numFmtId="0" fontId="34" fillId="29" borderId="5"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41" xfId="0" applyFont="1" applyFill="1" applyBorder="1" applyAlignment="1">
      <alignment horizontal="center" vertical="center" wrapText="1"/>
    </xf>
    <xf numFmtId="1" fontId="21" fillId="0" borderId="49" xfId="0" applyNumberFormat="1" applyFont="1" applyFill="1" applyBorder="1" applyAlignment="1">
      <alignment horizontal="center" vertical="center" wrapText="1"/>
    </xf>
    <xf numFmtId="1" fontId="21" fillId="0" borderId="53" xfId="0" applyNumberFormat="1" applyFont="1" applyFill="1" applyBorder="1" applyAlignment="1">
      <alignment horizontal="center" vertical="center" wrapText="1"/>
    </xf>
    <xf numFmtId="1" fontId="21" fillId="0" borderId="33" xfId="0" applyNumberFormat="1" applyFont="1" applyFill="1" applyBorder="1" applyAlignment="1">
      <alignment horizontal="center" vertical="center" wrapText="1"/>
    </xf>
    <xf numFmtId="3" fontId="21" fillId="0" borderId="49" xfId="0" applyNumberFormat="1" applyFont="1" applyFill="1" applyBorder="1" applyAlignment="1">
      <alignment horizontal="center" vertical="center" wrapText="1"/>
    </xf>
    <xf numFmtId="3" fontId="21" fillId="0" borderId="53" xfId="0" applyNumberFormat="1" applyFont="1" applyFill="1" applyBorder="1" applyAlignment="1">
      <alignment horizontal="center" vertical="center" wrapText="1"/>
    </xf>
    <xf numFmtId="3" fontId="21" fillId="0" borderId="33" xfId="0" applyNumberFormat="1" applyFont="1" applyFill="1" applyBorder="1" applyAlignment="1">
      <alignment horizontal="center" vertical="center" wrapText="1"/>
    </xf>
    <xf numFmtId="0" fontId="43" fillId="0" borderId="43" xfId="0" applyFont="1" applyFill="1" applyBorder="1" applyAlignment="1" applyProtection="1">
      <alignment horizontal="center" vertical="center"/>
      <protection locked="0"/>
    </xf>
    <xf numFmtId="0" fontId="43" fillId="0" borderId="54" xfId="0" applyFont="1" applyFill="1" applyBorder="1" applyAlignment="1" applyProtection="1">
      <alignment horizontal="center" vertical="center"/>
      <protection locked="0"/>
    </xf>
    <xf numFmtId="0" fontId="43" fillId="0" borderId="59" xfId="0" applyFont="1" applyFill="1" applyBorder="1" applyAlignment="1" applyProtection="1">
      <alignment horizontal="center" vertical="center"/>
      <protection locked="0"/>
    </xf>
    <xf numFmtId="0" fontId="43" fillId="0" borderId="49" xfId="0" applyFont="1" applyFill="1" applyBorder="1" applyAlignment="1">
      <alignment horizontal="center" vertical="center" wrapText="1"/>
    </xf>
    <xf numFmtId="0" fontId="43" fillId="0" borderId="53"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1" fillId="0" borderId="49" xfId="0" applyFont="1" applyFill="1" applyBorder="1" applyAlignment="1">
      <alignment horizontal="center" vertical="center" wrapText="1"/>
    </xf>
    <xf numFmtId="0" fontId="41" fillId="0" borderId="53" xfId="0" applyFont="1" applyFill="1" applyBorder="1" applyAlignment="1">
      <alignment horizontal="center" vertical="center" wrapText="1"/>
    </xf>
    <xf numFmtId="0" fontId="41" fillId="0" borderId="33" xfId="0" applyFont="1" applyFill="1" applyBorder="1" applyAlignment="1">
      <alignment horizontal="center" vertical="center" wrapText="1"/>
    </xf>
    <xf numFmtId="0" fontId="44" fillId="0" borderId="65" xfId="6" applyFont="1" applyBorder="1" applyAlignment="1">
      <alignment horizontal="center" vertical="top" wrapText="1"/>
    </xf>
    <xf numFmtId="0" fontId="44" fillId="0" borderId="68" xfId="6" applyFont="1" applyBorder="1" applyAlignment="1">
      <alignment horizontal="center" vertical="top" wrapText="1"/>
    </xf>
    <xf numFmtId="0" fontId="44" fillId="0" borderId="66" xfId="6" applyFont="1" applyBorder="1" applyAlignment="1">
      <alignment horizontal="center" vertical="top" wrapText="1"/>
    </xf>
    <xf numFmtId="3" fontId="46" fillId="0" borderId="43" xfId="0" applyNumberFormat="1" applyFont="1" applyFill="1" applyBorder="1" applyAlignment="1" applyProtection="1">
      <alignment horizontal="center" vertical="center" wrapText="1"/>
      <protection locked="0"/>
    </xf>
    <xf numFmtId="3" fontId="46" fillId="0" borderId="54" xfId="0" applyNumberFormat="1" applyFont="1" applyFill="1" applyBorder="1" applyAlignment="1" applyProtection="1">
      <alignment horizontal="center" vertical="center" wrapText="1"/>
      <protection locked="0"/>
    </xf>
    <xf numFmtId="3" fontId="46" fillId="0" borderId="59" xfId="0" applyNumberFormat="1" applyFont="1" applyFill="1" applyBorder="1" applyAlignment="1" applyProtection="1">
      <alignment horizontal="center" vertical="center" wrapText="1"/>
      <protection locked="0"/>
    </xf>
    <xf numFmtId="0" fontId="47" fillId="0" borderId="65" xfId="0" applyFont="1" applyFill="1" applyBorder="1" applyAlignment="1">
      <alignment horizontal="center" vertical="center"/>
    </xf>
    <xf numFmtId="0" fontId="47" fillId="0" borderId="68" xfId="0" applyFont="1" applyFill="1" applyBorder="1" applyAlignment="1">
      <alignment horizontal="center" vertical="center"/>
    </xf>
    <xf numFmtId="0" fontId="47" fillId="0" borderId="66" xfId="0" applyFont="1" applyFill="1" applyBorder="1" applyAlignment="1">
      <alignment horizontal="center" vertical="center"/>
    </xf>
    <xf numFmtId="0" fontId="47" fillId="0" borderId="49" xfId="0" applyFont="1" applyFill="1" applyBorder="1" applyAlignment="1">
      <alignment horizontal="center" vertical="center"/>
    </xf>
    <xf numFmtId="0" fontId="47" fillId="0" borderId="53" xfId="0" applyFont="1" applyFill="1" applyBorder="1" applyAlignment="1">
      <alignment horizontal="center" vertical="center"/>
    </xf>
    <xf numFmtId="0" fontId="47" fillId="0" borderId="33" xfId="0" applyFont="1" applyFill="1" applyBorder="1" applyAlignment="1">
      <alignment horizontal="center" vertical="center"/>
    </xf>
    <xf numFmtId="0" fontId="47" fillId="0" borderId="49" xfId="0" applyFont="1" applyFill="1" applyBorder="1" applyAlignment="1">
      <alignment horizontal="center" vertical="center" wrapText="1"/>
    </xf>
    <xf numFmtId="0" fontId="47" fillId="0" borderId="53" xfId="0" applyFont="1" applyFill="1" applyBorder="1" applyAlignment="1">
      <alignment horizontal="center" vertical="center" wrapText="1"/>
    </xf>
    <xf numFmtId="0" fontId="47" fillId="0" borderId="33" xfId="0" applyFont="1" applyFill="1" applyBorder="1" applyAlignment="1">
      <alignment horizontal="center" vertical="center" wrapText="1"/>
    </xf>
    <xf numFmtId="3" fontId="47" fillId="0" borderId="49" xfId="0" applyNumberFormat="1" applyFont="1" applyFill="1" applyBorder="1" applyAlignment="1">
      <alignment horizontal="center" vertical="center" wrapText="1"/>
    </xf>
    <xf numFmtId="3" fontId="47" fillId="0" borderId="53" xfId="0" applyNumberFormat="1" applyFont="1" applyFill="1" applyBorder="1" applyAlignment="1">
      <alignment horizontal="center" vertical="center" wrapText="1"/>
    </xf>
    <xf numFmtId="3" fontId="47" fillId="0" borderId="33" xfId="0" applyNumberFormat="1" applyFont="1" applyFill="1" applyBorder="1" applyAlignment="1">
      <alignment horizontal="center" vertical="center" wrapText="1"/>
    </xf>
    <xf numFmtId="0" fontId="47" fillId="0" borderId="43" xfId="0" applyFont="1" applyFill="1" applyBorder="1" applyAlignment="1" applyProtection="1">
      <alignment horizontal="center" vertical="center"/>
      <protection locked="0"/>
    </xf>
    <xf numFmtId="0" fontId="47" fillId="0" borderId="54" xfId="0" applyFont="1" applyFill="1" applyBorder="1" applyAlignment="1" applyProtection="1">
      <alignment horizontal="center" vertical="center"/>
      <protection locked="0"/>
    </xf>
    <xf numFmtId="0" fontId="47" fillId="0" borderId="59" xfId="0" applyFont="1" applyFill="1" applyBorder="1" applyAlignment="1" applyProtection="1">
      <alignment horizontal="center" vertical="center"/>
      <protection locked="0"/>
    </xf>
    <xf numFmtId="0" fontId="21" fillId="0" borderId="49"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33" xfId="0" applyFont="1" applyBorder="1" applyAlignment="1">
      <alignment horizontal="center" vertical="center" wrapText="1"/>
    </xf>
    <xf numFmtId="0" fontId="49" fillId="0" borderId="43"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59" xfId="0" applyFont="1" applyBorder="1" applyAlignment="1">
      <alignment horizontal="center" vertical="center" wrapText="1"/>
    </xf>
    <xf numFmtId="3" fontId="23" fillId="0" borderId="43" xfId="0" applyNumberFormat="1" applyFont="1" applyFill="1" applyBorder="1" applyAlignment="1" applyProtection="1">
      <alignment horizontal="center" vertical="center" wrapText="1"/>
      <protection locked="0"/>
    </xf>
    <xf numFmtId="3" fontId="23" fillId="0" borderId="54" xfId="0" applyNumberFormat="1" applyFont="1" applyFill="1" applyBorder="1" applyAlignment="1" applyProtection="1">
      <alignment horizontal="center" vertical="center" wrapText="1"/>
      <protection locked="0"/>
    </xf>
    <xf numFmtId="3" fontId="23" fillId="0" borderId="59" xfId="0" applyNumberFormat="1" applyFont="1" applyFill="1" applyBorder="1" applyAlignment="1" applyProtection="1">
      <alignment horizontal="center" vertical="center" wrapText="1"/>
      <protection locked="0"/>
    </xf>
    <xf numFmtId="0" fontId="21" fillId="0" borderId="65"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6" xfId="0" applyFont="1" applyFill="1" applyBorder="1" applyAlignment="1">
      <alignment horizontal="center" vertical="center" wrapText="1"/>
    </xf>
    <xf numFmtId="3" fontId="21" fillId="0" borderId="49" xfId="0" applyNumberFormat="1" applyFont="1" applyFill="1" applyBorder="1" applyAlignment="1" applyProtection="1">
      <alignment horizontal="center" vertical="center" wrapText="1"/>
      <protection locked="0"/>
    </xf>
    <xf numFmtId="3" fontId="21" fillId="0" borderId="53" xfId="0" applyNumberFormat="1" applyFont="1" applyFill="1" applyBorder="1" applyAlignment="1" applyProtection="1">
      <alignment horizontal="center" vertical="center" wrapText="1"/>
      <protection locked="0"/>
    </xf>
    <xf numFmtId="3" fontId="21" fillId="0" borderId="33" xfId="0" applyNumberFormat="1" applyFont="1" applyFill="1" applyBorder="1" applyAlignment="1" applyProtection="1">
      <alignment horizontal="center" vertical="center" wrapText="1"/>
      <protection locked="0"/>
    </xf>
    <xf numFmtId="0" fontId="43" fillId="0" borderId="25" xfId="0" applyFont="1" applyFill="1" applyBorder="1" applyAlignment="1" applyProtection="1">
      <alignment horizontal="center" vertical="center"/>
      <protection locked="0"/>
    </xf>
    <xf numFmtId="0" fontId="21" fillId="0" borderId="25" xfId="0" applyFont="1" applyFill="1" applyBorder="1" applyAlignment="1">
      <alignment horizontal="center" vertical="center" wrapText="1"/>
    </xf>
    <xf numFmtId="0" fontId="48" fillId="0" borderId="45" xfId="6" applyFont="1" applyBorder="1" applyAlignment="1">
      <alignment horizontal="center" vertical="center" wrapText="1"/>
    </xf>
    <xf numFmtId="0" fontId="44" fillId="0" borderId="50" xfId="6" applyFont="1" applyBorder="1" applyAlignment="1">
      <alignment horizontal="center" vertical="center" wrapText="1"/>
    </xf>
    <xf numFmtId="0" fontId="44" fillId="0" borderId="70" xfId="6" applyFont="1" applyBorder="1" applyAlignment="1">
      <alignment horizontal="center" vertical="center" wrapText="1"/>
    </xf>
    <xf numFmtId="0" fontId="44" fillId="0" borderId="57" xfId="6" applyFont="1" applyBorder="1" applyAlignment="1">
      <alignment horizontal="center" vertical="center" wrapText="1"/>
    </xf>
    <xf numFmtId="0" fontId="41" fillId="0" borderId="43" xfId="0" applyFont="1" applyBorder="1" applyAlignment="1">
      <alignment horizontal="center" vertical="center" wrapText="1"/>
    </xf>
    <xf numFmtId="0" fontId="50" fillId="0" borderId="52" xfId="0" applyFont="1" applyBorder="1" applyAlignment="1">
      <alignment horizontal="center" vertical="center" wrapText="1"/>
    </xf>
    <xf numFmtId="0" fontId="50" fillId="0" borderId="35" xfId="0" applyFont="1" applyBorder="1" applyAlignment="1">
      <alignment horizontal="center" vertical="center" wrapText="1"/>
    </xf>
    <xf numFmtId="0" fontId="50" fillId="0" borderId="21" xfId="0" applyFont="1" applyBorder="1" applyAlignment="1">
      <alignment horizontal="center" vertical="center" wrapText="1"/>
    </xf>
    <xf numFmtId="0" fontId="50" fillId="0" borderId="22" xfId="0" applyFont="1" applyBorder="1" applyAlignment="1">
      <alignment horizontal="center" vertical="center"/>
    </xf>
    <xf numFmtId="3" fontId="23" fillId="3" borderId="49" xfId="0" applyNumberFormat="1" applyFont="1" applyFill="1" applyBorder="1" applyAlignment="1">
      <alignment horizontal="center" vertical="center" wrapText="1"/>
    </xf>
    <xf numFmtId="3" fontId="23" fillId="3" borderId="53" xfId="0" applyNumberFormat="1" applyFont="1" applyFill="1" applyBorder="1" applyAlignment="1">
      <alignment horizontal="center" vertical="center" wrapText="1"/>
    </xf>
    <xf numFmtId="3" fontId="23" fillId="3" borderId="33" xfId="0" applyNumberFormat="1" applyFont="1" applyFill="1" applyBorder="1" applyAlignment="1">
      <alignment horizontal="center" vertical="center" wrapText="1"/>
    </xf>
    <xf numFmtId="0" fontId="23" fillId="3" borderId="43" xfId="0" applyFont="1" applyFill="1" applyBorder="1" applyAlignment="1">
      <alignment horizontal="center" vertical="center" wrapText="1"/>
    </xf>
    <xf numFmtId="0" fontId="23" fillId="3" borderId="54" xfId="0" applyFont="1" applyFill="1" applyBorder="1" applyAlignment="1">
      <alignment horizontal="center" vertical="center" wrapText="1"/>
    </xf>
    <xf numFmtId="0" fontId="23" fillId="3" borderId="59" xfId="0" applyFont="1" applyFill="1" applyBorder="1" applyAlignment="1">
      <alignment horizontal="center" vertical="center" wrapText="1"/>
    </xf>
    <xf numFmtId="0" fontId="51" fillId="13" borderId="52" xfId="0" applyFont="1" applyFill="1" applyBorder="1" applyAlignment="1">
      <alignment horizontal="center" vertical="center"/>
    </xf>
    <xf numFmtId="0" fontId="51" fillId="13" borderId="35" xfId="0" applyFont="1" applyFill="1" applyBorder="1" applyAlignment="1">
      <alignment horizontal="center" vertical="center"/>
    </xf>
    <xf numFmtId="0" fontId="51" fillId="13" borderId="21" xfId="0" applyFont="1" applyFill="1" applyBorder="1" applyAlignment="1">
      <alignment horizontal="center" vertical="center"/>
    </xf>
    <xf numFmtId="0" fontId="51" fillId="13" borderId="22"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53" xfId="0" applyFont="1" applyFill="1" applyBorder="1" applyAlignment="1">
      <alignment horizontal="center" vertical="center" wrapText="1"/>
    </xf>
    <xf numFmtId="0" fontId="23" fillId="3" borderId="33" xfId="0" applyFont="1" applyFill="1" applyBorder="1" applyAlignment="1">
      <alignment horizontal="center" vertical="center" wrapText="1"/>
    </xf>
    <xf numFmtId="0" fontId="35" fillId="3" borderId="45"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19" xfId="0" applyFont="1" applyFill="1" applyBorder="1" applyAlignment="1">
      <alignment horizontal="center" vertical="center" wrapText="1"/>
    </xf>
    <xf numFmtId="0" fontId="35" fillId="3" borderId="50"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5" fillId="3" borderId="57"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32" xfId="0" applyFont="1" applyFill="1" applyBorder="1" applyAlignment="1">
      <alignment horizontal="center" vertical="center" wrapText="1"/>
    </xf>
    <xf numFmtId="0" fontId="47" fillId="3" borderId="65" xfId="0" applyFont="1" applyFill="1" applyBorder="1" applyAlignment="1">
      <alignment horizontal="center" vertical="center"/>
    </xf>
    <xf numFmtId="0" fontId="47" fillId="3" borderId="68" xfId="0" applyFont="1" applyFill="1" applyBorder="1" applyAlignment="1">
      <alignment horizontal="center" vertical="center"/>
    </xf>
    <xf numFmtId="0" fontId="47" fillId="3" borderId="66" xfId="0" applyFont="1" applyFill="1" applyBorder="1" applyAlignment="1">
      <alignment horizontal="center" vertical="center"/>
    </xf>
    <xf numFmtId="0" fontId="0" fillId="15" borderId="22" xfId="0" applyFill="1" applyBorder="1" applyAlignment="1">
      <alignment horizontal="left" vertical="center"/>
    </xf>
    <xf numFmtId="0" fontId="0" fillId="0" borderId="70" xfId="0" applyBorder="1" applyAlignment="1">
      <alignment horizontal="left" vertical="center"/>
    </xf>
    <xf numFmtId="0" fontId="0" fillId="0" borderId="68" xfId="0" applyBorder="1" applyAlignment="1">
      <alignment horizontal="left" vertical="center"/>
    </xf>
    <xf numFmtId="0" fontId="0" fillId="0" borderId="40" xfId="0" applyBorder="1" applyAlignment="1">
      <alignment horizontal="left" vertical="center"/>
    </xf>
    <xf numFmtId="0" fontId="0" fillId="15" borderId="67" xfId="0" applyFill="1" applyBorder="1" applyAlignment="1">
      <alignment horizontal="left" vertical="center"/>
    </xf>
    <xf numFmtId="0" fontId="0" fillId="15" borderId="42" xfId="0" applyFill="1" applyBorder="1" applyAlignment="1">
      <alignment horizontal="left" vertical="center"/>
    </xf>
    <xf numFmtId="0" fontId="0" fillId="0" borderId="67" xfId="0" applyBorder="1" applyAlignment="1">
      <alignment horizontal="left" vertical="center"/>
    </xf>
    <xf numFmtId="0" fontId="0" fillId="0" borderId="42" xfId="0" applyBorder="1" applyAlignment="1">
      <alignment horizontal="left" vertical="center"/>
    </xf>
    <xf numFmtId="0" fontId="58" fillId="4" borderId="15" xfId="0" applyFont="1" applyFill="1" applyBorder="1" applyAlignment="1">
      <alignment horizontal="center"/>
    </xf>
    <xf numFmtId="0" fontId="58" fillId="4" borderId="4" xfId="0" applyFont="1" applyFill="1" applyBorder="1" applyAlignment="1">
      <alignment horizontal="center"/>
    </xf>
    <xf numFmtId="0" fontId="58" fillId="4" borderId="5" xfId="0" applyFont="1" applyFill="1" applyBorder="1" applyAlignment="1">
      <alignment horizontal="center"/>
    </xf>
    <xf numFmtId="0" fontId="0" fillId="0" borderId="67" xfId="0" applyFill="1" applyBorder="1" applyAlignment="1">
      <alignment horizontal="left" vertical="center"/>
    </xf>
    <xf numFmtId="0" fontId="0" fillId="0" borderId="42" xfId="0" applyFill="1" applyBorder="1" applyAlignment="1">
      <alignment horizontal="left" vertical="center"/>
    </xf>
    <xf numFmtId="0" fontId="0" fillId="0" borderId="70" xfId="0" applyFill="1" applyBorder="1" applyAlignment="1">
      <alignment horizontal="left" vertical="center"/>
    </xf>
    <xf numFmtId="0" fontId="0" fillId="0" borderId="68" xfId="0" applyFill="1" applyBorder="1" applyAlignment="1">
      <alignment horizontal="left" vertical="center"/>
    </xf>
    <xf numFmtId="0" fontId="0" fillId="0" borderId="40" xfId="0" applyFill="1" applyBorder="1" applyAlignment="1">
      <alignment horizontal="left" vertical="center"/>
    </xf>
    <xf numFmtId="0" fontId="58" fillId="4" borderId="15" xfId="0" applyFont="1" applyFill="1" applyBorder="1" applyAlignment="1">
      <alignment horizontal="center" vertical="center"/>
    </xf>
    <xf numFmtId="0" fontId="58" fillId="4" borderId="4" xfId="0" applyFont="1" applyFill="1" applyBorder="1" applyAlignment="1">
      <alignment horizontal="center" vertical="center"/>
    </xf>
    <xf numFmtId="0" fontId="58" fillId="4" borderId="5" xfId="0" applyFont="1" applyFill="1" applyBorder="1" applyAlignment="1">
      <alignment horizontal="center" vertical="center"/>
    </xf>
    <xf numFmtId="0" fontId="51" fillId="13" borderId="22" xfId="0" applyFont="1" applyFill="1" applyBorder="1" applyAlignment="1">
      <alignment horizontal="center" vertical="center"/>
    </xf>
    <xf numFmtId="2" fontId="0" fillId="0" borderId="70" xfId="0" applyNumberFormat="1" applyBorder="1" applyAlignment="1">
      <alignment horizontal="left" vertical="center"/>
    </xf>
    <xf numFmtId="2" fontId="0" fillId="0" borderId="68" xfId="0" applyNumberFormat="1" applyBorder="1" applyAlignment="1">
      <alignment horizontal="left" vertical="center"/>
    </xf>
    <xf numFmtId="2" fontId="0" fillId="0" borderId="66" xfId="0" applyNumberFormat="1" applyBorder="1" applyAlignment="1">
      <alignment horizontal="left" vertical="center"/>
    </xf>
    <xf numFmtId="2" fontId="0" fillId="15" borderId="67" xfId="0" applyNumberFormat="1" applyFill="1" applyBorder="1" applyAlignment="1">
      <alignment horizontal="left" vertical="center"/>
    </xf>
    <xf numFmtId="2" fontId="0" fillId="15" borderId="33" xfId="0" applyNumberFormat="1" applyFill="1" applyBorder="1" applyAlignment="1">
      <alignment horizontal="left" vertical="center"/>
    </xf>
    <xf numFmtId="0" fontId="0" fillId="0" borderId="66" xfId="0"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8" fillId="4" borderId="45" xfId="0" applyFont="1" applyFill="1" applyBorder="1" applyAlignment="1">
      <alignment horizontal="center" vertical="center"/>
    </xf>
    <xf numFmtId="0" fontId="58" fillId="4" borderId="18" xfId="0" applyFont="1" applyFill="1" applyBorder="1" applyAlignment="1">
      <alignment horizontal="center" vertical="center"/>
    </xf>
    <xf numFmtId="0" fontId="58" fillId="4" borderId="19" xfId="0" applyFont="1" applyFill="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56" fillId="3" borderId="15" xfId="0" applyFont="1" applyFill="1" applyBorder="1" applyAlignment="1">
      <alignment horizontal="center" vertical="center"/>
    </xf>
    <xf numFmtId="0" fontId="56" fillId="3" borderId="4" xfId="0" applyFont="1" applyFill="1" applyBorder="1" applyAlignment="1">
      <alignment horizontal="center" vertical="center"/>
    </xf>
    <xf numFmtId="0" fontId="56" fillId="3" borderId="5" xfId="0" applyFont="1" applyFill="1" applyBorder="1" applyAlignment="1">
      <alignment horizontal="center" vertical="center"/>
    </xf>
    <xf numFmtId="0" fontId="57" fillId="3" borderId="75" xfId="0" applyFont="1" applyFill="1" applyBorder="1" applyAlignment="1">
      <alignment horizontal="center" vertical="center" wrapText="1"/>
    </xf>
    <xf numFmtId="0" fontId="57" fillId="3" borderId="36" xfId="0" applyFont="1" applyFill="1" applyBorder="1" applyAlignment="1">
      <alignment horizontal="center" vertical="center" wrapText="1"/>
    </xf>
    <xf numFmtId="0" fontId="57" fillId="3" borderId="37" xfId="0" applyFont="1" applyFill="1" applyBorder="1" applyAlignment="1">
      <alignment horizontal="center" vertical="center" wrapText="1"/>
    </xf>
    <xf numFmtId="0" fontId="57" fillId="0" borderId="63" xfId="0" applyFont="1" applyBorder="1" applyAlignment="1">
      <alignment horizontal="center"/>
    </xf>
    <xf numFmtId="0" fontId="57" fillId="0" borderId="8" xfId="0" applyFont="1" applyBorder="1" applyAlignment="1">
      <alignment horizontal="center"/>
    </xf>
    <xf numFmtId="0" fontId="57" fillId="0" borderId="64" xfId="0" applyFont="1" applyBorder="1" applyAlignment="1">
      <alignment horizontal="center"/>
    </xf>
    <xf numFmtId="0" fontId="57" fillId="0" borderId="13" xfId="0" applyFont="1" applyBorder="1" applyAlignment="1">
      <alignment horizontal="center"/>
    </xf>
    <xf numFmtId="0" fontId="57" fillId="0" borderId="12" xfId="0" applyFont="1" applyBorder="1" applyAlignment="1">
      <alignment horizontal="center"/>
    </xf>
    <xf numFmtId="0" fontId="57" fillId="0" borderId="14" xfId="0" applyFont="1" applyBorder="1" applyAlignment="1">
      <alignment horizontal="center"/>
    </xf>
    <xf numFmtId="0" fontId="25" fillId="3" borderId="1" xfId="0" applyFont="1" applyFill="1" applyBorder="1" applyAlignment="1">
      <alignment horizontal="left" vertical="center"/>
    </xf>
    <xf numFmtId="0" fontId="25" fillId="3" borderId="3" xfId="0" applyFont="1" applyFill="1" applyBorder="1" applyAlignment="1">
      <alignment horizontal="left"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cellXfs>
  <cellStyles count="30">
    <cellStyle name="Millares" xfId="1" builtinId="3"/>
    <cellStyle name="Millares 100" xfId="7" xr:uid="{00000000-0005-0000-0000-000001000000}"/>
    <cellStyle name="Millares 151 5" xfId="10" xr:uid="{00000000-0005-0000-0000-000002000000}"/>
    <cellStyle name="Millares 151 5 2" xfId="13" xr:uid="{00000000-0005-0000-0000-000003000000}"/>
    <cellStyle name="Millares 151 5 2 2" xfId="19" xr:uid="{00000000-0005-0000-0000-000004000000}"/>
    <cellStyle name="Millares 151 5 2 2 2" xfId="28" xr:uid="{0C3F65C2-C1D4-426F-A1F9-15FE507A83E1}"/>
    <cellStyle name="Millares 151 5 2 3" xfId="24" xr:uid="{2071F063-B090-459B-AFDC-B980CBBCB3AE}"/>
    <cellStyle name="Millares 151 5 3" xfId="17" xr:uid="{00000000-0005-0000-0000-000005000000}"/>
    <cellStyle name="Millares 151 5 3 2" xfId="26" xr:uid="{89BD0F7D-7298-49DA-B676-A8E570FFD742}"/>
    <cellStyle name="Millares 151 5 4" xfId="22" xr:uid="{395C04BC-276A-4D10-8CD8-F89575FF26A9}"/>
    <cellStyle name="Moneda" xfId="20" builtinId="4"/>
    <cellStyle name="Moneda [0]" xfId="2" builtinId="7"/>
    <cellStyle name="Moneda [0] 2" xfId="12" xr:uid="{00000000-0005-0000-0000-000008000000}"/>
    <cellStyle name="Moneda [0] 2 2" xfId="18" xr:uid="{00000000-0005-0000-0000-000009000000}"/>
    <cellStyle name="Moneda [0] 2 2 2" xfId="27" xr:uid="{06F6B954-8AEE-4613-87AF-35C6CF8B62B2}"/>
    <cellStyle name="Moneda [0] 2 3" xfId="23" xr:uid="{91B54A16-275B-4B61-8512-08C64ED897B6}"/>
    <cellStyle name="Moneda [0] 3" xfId="16" xr:uid="{00000000-0005-0000-0000-00000A000000}"/>
    <cellStyle name="Moneda [0] 3 2" xfId="25" xr:uid="{5E5FD9A5-AB9B-4072-BE98-58C190068CF1}"/>
    <cellStyle name="Moneda [0] 4" xfId="21" xr:uid="{F55CC017-9B59-4220-8C5B-2CD1D08B7707}"/>
    <cellStyle name="Moneda 2" xfId="4" xr:uid="{00000000-0005-0000-0000-00000B000000}"/>
    <cellStyle name="Moneda 3" xfId="29" xr:uid="{C75AB68F-19B0-481F-8A56-09258C69A381}"/>
    <cellStyle name="Normal" xfId="0" builtinId="0"/>
    <cellStyle name="Normal 2" xfId="5" xr:uid="{00000000-0005-0000-0000-00000D000000}"/>
    <cellStyle name="Normal 21" xfId="14" xr:uid="{00000000-0005-0000-0000-00000E000000}"/>
    <cellStyle name="Normal 3 2" xfId="6" xr:uid="{00000000-0005-0000-0000-00000F000000}"/>
    <cellStyle name="Normal 4 3" xfId="15" xr:uid="{00000000-0005-0000-0000-000010000000}"/>
    <cellStyle name="Normal_CADENA DE VALOR 2" xfId="8" xr:uid="{00000000-0005-0000-0000-000011000000}"/>
    <cellStyle name="Porcentaje" xfId="11" builtinId="5"/>
    <cellStyle name="Porcentaje 12" xfId="9" xr:uid="{00000000-0005-0000-0000-000013000000}"/>
    <cellStyle name="Porcentaje 2" xfId="3" xr:uid="{00000000-0005-0000-0000-000014000000}"/>
  </cellStyles>
  <dxfs count="0"/>
  <tableStyles count="0" defaultTableStyle="TableStyleMedium2" defaultPivotStyle="PivotStyleLight16"/>
  <colors>
    <mruColors>
      <color rgb="FF578537"/>
      <color rgb="FF4C7430"/>
      <color rgb="FF33FFFF"/>
      <color rgb="FF0CCCE6"/>
      <color rgb="FFAFFFFF"/>
      <color rgb="FFD5FFF1"/>
      <color rgb="FFFFCCFF"/>
      <color rgb="FF00FF00"/>
      <color rgb="FFBAE6D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608280</xdr:colOff>
      <xdr:row>1</xdr:row>
      <xdr:rowOff>240412</xdr:rowOff>
    </xdr:from>
    <xdr:to>
      <xdr:col>3</xdr:col>
      <xdr:colOff>3077083</xdr:colOff>
      <xdr:row>3</xdr:row>
      <xdr:rowOff>144316</xdr:rowOff>
    </xdr:to>
    <xdr:pic>
      <xdr:nvPicPr>
        <xdr:cNvPr id="2" name="Imagen 1">
          <a:extLst>
            <a:ext uri="{FF2B5EF4-FFF2-40B4-BE49-F238E27FC236}">
              <a16:creationId xmlns:a16="http://schemas.microsoft.com/office/drawing/2014/main" id="{CD2DF0D7-4861-4B54-97F0-6A5549080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0437"/>
          <a:ext cx="4125936" cy="11421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11205</xdr:colOff>
      <xdr:row>0</xdr:row>
      <xdr:rowOff>83753</xdr:rowOff>
    </xdr:from>
    <xdr:to>
      <xdr:col>3</xdr:col>
      <xdr:colOff>429817</xdr:colOff>
      <xdr:row>2</xdr:row>
      <xdr:rowOff>100853</xdr:rowOff>
    </xdr:to>
    <xdr:pic>
      <xdr:nvPicPr>
        <xdr:cNvPr id="2" name="Imagen 1">
          <a:extLst>
            <a:ext uri="{FF2B5EF4-FFF2-40B4-BE49-F238E27FC236}">
              <a16:creationId xmlns:a16="http://schemas.microsoft.com/office/drawing/2014/main" id="{5ED73E77-3955-4B94-B91C-1039ED6CA2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6323" y="83753"/>
          <a:ext cx="2370150" cy="745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327991</xdr:colOff>
      <xdr:row>0</xdr:row>
      <xdr:rowOff>88486</xdr:rowOff>
    </xdr:from>
    <xdr:to>
      <xdr:col>2</xdr:col>
      <xdr:colOff>1367298</xdr:colOff>
      <xdr:row>2</xdr:row>
      <xdr:rowOff>70928</xdr:rowOff>
    </xdr:to>
    <xdr:pic>
      <xdr:nvPicPr>
        <xdr:cNvPr id="2" name="Imagen 1">
          <a:extLst>
            <a:ext uri="{FF2B5EF4-FFF2-40B4-BE49-F238E27FC236}">
              <a16:creationId xmlns:a16="http://schemas.microsoft.com/office/drawing/2014/main" id="{8BC2612F-B318-4D10-A2FD-23BFEC8233A3}"/>
            </a:ext>
          </a:extLst>
        </xdr:cNvPr>
        <xdr:cNvPicPr>
          <a:picLocks noChangeAspect="1"/>
        </xdr:cNvPicPr>
      </xdr:nvPicPr>
      <xdr:blipFill>
        <a:blip xmlns:r="http://schemas.openxmlformats.org/officeDocument/2006/relationships" r:embed="rId1"/>
        <a:stretch>
          <a:fillRect/>
        </a:stretch>
      </xdr:blipFill>
      <xdr:spPr>
        <a:xfrm>
          <a:off x="327991" y="88486"/>
          <a:ext cx="3051847" cy="596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277091</xdr:colOff>
      <xdr:row>2</xdr:row>
      <xdr:rowOff>86591</xdr:rowOff>
    </xdr:to>
    <xdr:pic>
      <xdr:nvPicPr>
        <xdr:cNvPr id="2" name="Imagen 1">
          <a:extLst>
            <a:ext uri="{FF2B5EF4-FFF2-40B4-BE49-F238E27FC236}">
              <a16:creationId xmlns:a16="http://schemas.microsoft.com/office/drawing/2014/main" id="{F8F824FF-CCC1-EAEB-D9A0-2BC51F345C24}"/>
            </a:ext>
          </a:extLst>
        </xdr:cNvPr>
        <xdr:cNvPicPr>
          <a:picLocks noChangeAspect="1"/>
        </xdr:cNvPicPr>
      </xdr:nvPicPr>
      <xdr:blipFill>
        <a:blip xmlns:r="http://schemas.openxmlformats.org/officeDocument/2006/relationships" r:embed="rId1"/>
        <a:stretch>
          <a:fillRect/>
        </a:stretch>
      </xdr:blipFill>
      <xdr:spPr>
        <a:xfrm>
          <a:off x="0" y="0"/>
          <a:ext cx="2563091" cy="6580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57059F41-4144-4D1E-965B-369D2E8E8804}"/>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A/NCSA/7710/C:/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0\III-2020%20SEGPLAN\7710\20.12.31%20SEGUIMIENTO%20SEGPLAN%207710%20-%202020%20DPG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20vf/7710%20y%207711/2.%20SEGPLAN/SEGPLAN%202021/7710/REPORTES%20OFICIALES/7.%20SEPTIEMBRE%202021/21.09.30%20PLAN%20DE%20ACCION%207710%20Valid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0.%20OCTUBRE%202021/21.10.31%20PLAN%20DE%20ACCI&#211;N%2077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1.%20NOVIEMBRE%202021/21.11.30%20PLAN%20DE%20ACCI&#211;N%2077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22\SEGPLAN\7710\REPORTES%20%20OFICIALES\12.%20DICIEMBRE%202022\22.12.31%20PLAN%20DE%20ACCI&#211;N%2077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31000</v>
          </cell>
        </row>
      </sheetData>
      <sheetData sheetId="2"/>
      <sheetData sheetId="3"/>
      <sheetData sheetId="4">
        <row r="200">
          <cell r="F200">
            <v>12052966</v>
          </cell>
        </row>
        <row r="201">
          <cell r="F201">
            <v>12276200</v>
          </cell>
        </row>
      </sheetData>
      <sheetData sheetId="5"/>
      <sheetData sheetId="6" refreshError="1"/>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0">
          <cell r="EB10">
            <v>8177</v>
          </cell>
        </row>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18057</v>
          </cell>
        </row>
        <row r="24">
          <cell r="BE24">
            <v>3083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20226</v>
          </cell>
        </row>
        <row r="11">
          <cell r="BD11">
            <v>4047083963</v>
          </cell>
        </row>
        <row r="12">
          <cell r="BE12">
            <v>2498635720</v>
          </cell>
        </row>
        <row r="24">
          <cell r="BE24">
            <v>3358</v>
          </cell>
        </row>
        <row r="25">
          <cell r="BD25">
            <v>447313000</v>
          </cell>
        </row>
        <row r="26">
          <cell r="BE26">
            <v>262459600</v>
          </cell>
        </row>
        <row r="32">
          <cell r="BD32">
            <v>483639037</v>
          </cell>
        </row>
        <row r="33">
          <cell r="BE33">
            <v>317070733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refreshError="1"/>
      <sheetData sheetId="1" refreshError="1"/>
      <sheetData sheetId="2" refreshError="1"/>
      <sheetData sheetId="3">
        <row r="10">
          <cell r="BE10">
            <v>22714</v>
          </cell>
        </row>
        <row r="24">
          <cell r="BE24">
            <v>3637</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40000</v>
          </cell>
          <cell r="CI10">
            <v>38962</v>
          </cell>
        </row>
        <row r="11">
          <cell r="CH11">
            <v>5591787367</v>
          </cell>
        </row>
        <row r="12">
          <cell r="CI12">
            <v>4761657202</v>
          </cell>
        </row>
        <row r="24">
          <cell r="CH24">
            <v>8700</v>
          </cell>
          <cell r="CI24">
            <v>8268</v>
          </cell>
        </row>
        <row r="25">
          <cell r="CH25">
            <v>1149129700</v>
          </cell>
        </row>
        <row r="26">
          <cell r="CI26">
            <v>877660777</v>
          </cell>
        </row>
        <row r="32">
          <cell r="CH32">
            <v>414143767</v>
          </cell>
        </row>
        <row r="33">
          <cell r="CI33">
            <v>384569267</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C25"/>
  <sheetViews>
    <sheetView showGridLines="0" zoomScale="55" zoomScaleNormal="55" zoomScaleSheetLayoutView="70" zoomScalePageLayoutView="70" workbookViewId="0">
      <selection activeCell="D13" sqref="D13"/>
    </sheetView>
  </sheetViews>
  <sheetFormatPr baseColWidth="10" defaultColWidth="10.85546875" defaultRowHeight="14.25" x14ac:dyDescent="0.2"/>
  <cols>
    <col min="1" max="1" width="7.5703125" style="75" customWidth="1"/>
    <col min="2" max="2" width="7" style="75" customWidth="1"/>
    <col min="3" max="3" width="8.85546875" style="75" customWidth="1"/>
    <col min="4" max="4" width="46.42578125" style="75" customWidth="1"/>
    <col min="5" max="5" width="7.42578125" style="75" customWidth="1"/>
    <col min="6" max="6" width="24.28515625" style="75" customWidth="1"/>
    <col min="7" max="7" width="18.140625" style="75" customWidth="1"/>
    <col min="8" max="8" width="23.42578125" style="75" customWidth="1"/>
    <col min="9" max="9" width="23.5703125" style="212" customWidth="1"/>
    <col min="10" max="10" width="21" style="212" hidden="1" customWidth="1"/>
    <col min="11" max="24" width="12.7109375" style="212" hidden="1" customWidth="1"/>
    <col min="25" max="27" width="17.140625" style="212" hidden="1" customWidth="1"/>
    <col min="28" max="29" width="23.5703125" style="212" customWidth="1"/>
    <col min="30" max="30" width="15.7109375" style="212" hidden="1" customWidth="1"/>
    <col min="31" max="54" width="12.7109375" style="212" hidden="1" customWidth="1"/>
    <col min="55" max="55" width="18.28515625" style="212" hidden="1" customWidth="1"/>
    <col min="56" max="57" width="23" style="212" hidden="1" customWidth="1"/>
    <col min="58" max="59" width="23" style="212" customWidth="1"/>
    <col min="60" max="60" width="15.42578125" style="212" hidden="1" customWidth="1"/>
    <col min="61" max="82" width="10.7109375" style="212" hidden="1" customWidth="1"/>
    <col min="83" max="83" width="14.42578125" style="212" hidden="1" customWidth="1"/>
    <col min="84" max="84" width="10.7109375" style="212" hidden="1" customWidth="1"/>
    <col min="85" max="85" width="18.28515625" style="212" hidden="1" customWidth="1"/>
    <col min="86" max="86" width="14.7109375" style="212" hidden="1" customWidth="1"/>
    <col min="87" max="87" width="15.42578125" style="212" hidden="1" customWidth="1"/>
    <col min="88" max="89" width="20.140625" style="212" customWidth="1"/>
    <col min="90" max="97" width="20.28515625" style="212" customWidth="1"/>
    <col min="98" max="98" width="21" style="212" customWidth="1"/>
    <col min="99" max="102" width="20.28515625" style="212" customWidth="1"/>
    <col min="103" max="103" width="20.28515625" style="212" hidden="1" customWidth="1"/>
    <col min="104" max="104" width="37.7109375" style="212" hidden="1" customWidth="1"/>
    <col min="105" max="114" width="20.28515625" style="212" hidden="1" customWidth="1"/>
    <col min="115" max="119" width="20.28515625" style="212" customWidth="1"/>
    <col min="120" max="120" width="21.85546875" style="212" customWidth="1"/>
    <col min="121" max="129" width="10.7109375" style="212" hidden="1" customWidth="1"/>
    <col min="130" max="149" width="15.42578125" style="212" hidden="1" customWidth="1"/>
    <col min="150" max="154" width="18" style="75" customWidth="1"/>
    <col min="155" max="155" width="78.7109375" style="75" customWidth="1"/>
    <col min="156" max="156" width="13.7109375" style="75" customWidth="1"/>
    <col min="157" max="157" width="15.5703125" style="75" customWidth="1"/>
    <col min="158" max="158" width="54" style="75" customWidth="1"/>
    <col min="159" max="159" width="35.7109375" style="75" customWidth="1"/>
    <col min="160" max="16384" width="10.85546875" style="75"/>
  </cols>
  <sheetData>
    <row r="1" spans="1:159" ht="15" thickBot="1" x14ac:dyDescent="0.25">
      <c r="C1" s="198"/>
      <c r="D1" s="198"/>
      <c r="E1" s="198"/>
      <c r="F1" s="198"/>
      <c r="G1" s="198"/>
      <c r="H1" s="198"/>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199"/>
      <c r="CY1" s="199"/>
      <c r="CZ1" s="199"/>
      <c r="DA1" s="199"/>
      <c r="DB1" s="199"/>
      <c r="DC1" s="199"/>
      <c r="DD1" s="199"/>
      <c r="DE1" s="199"/>
      <c r="DF1" s="199"/>
      <c r="DG1" s="199"/>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E1" s="199"/>
      <c r="EF1" s="199"/>
      <c r="EG1" s="199"/>
      <c r="EH1" s="199"/>
      <c r="EI1" s="199"/>
      <c r="EJ1" s="199"/>
      <c r="EK1" s="199"/>
      <c r="EL1" s="199"/>
      <c r="EM1" s="199"/>
      <c r="EN1" s="199"/>
      <c r="EO1" s="199"/>
      <c r="EP1" s="199"/>
      <c r="EQ1" s="199"/>
      <c r="ER1" s="199"/>
      <c r="ES1" s="199"/>
      <c r="ET1" s="198"/>
      <c r="EU1" s="198"/>
      <c r="EV1" s="198"/>
      <c r="EW1" s="198"/>
      <c r="EX1" s="198"/>
      <c r="EY1" s="198"/>
      <c r="EZ1" s="198"/>
      <c r="FA1" s="198"/>
      <c r="FB1" s="198"/>
      <c r="FC1" s="198"/>
    </row>
    <row r="2" spans="1:159" s="200" customFormat="1" ht="37.5" customHeight="1" x14ac:dyDescent="0.4">
      <c r="A2" s="633"/>
      <c r="B2" s="634"/>
      <c r="C2" s="634"/>
      <c r="D2" s="634"/>
      <c r="E2" s="634"/>
      <c r="F2" s="635"/>
      <c r="G2" s="642" t="s">
        <v>0</v>
      </c>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c r="AY2" s="642"/>
      <c r="AZ2" s="642"/>
      <c r="BA2" s="642"/>
      <c r="BB2" s="642"/>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2"/>
      <c r="CL2" s="642"/>
      <c r="CM2" s="642"/>
      <c r="CN2" s="642"/>
      <c r="CO2" s="642"/>
      <c r="CP2" s="642"/>
      <c r="CQ2" s="642"/>
      <c r="CR2" s="642"/>
      <c r="CS2" s="642"/>
      <c r="CT2" s="642"/>
      <c r="CU2" s="642"/>
      <c r="CV2" s="642"/>
      <c r="CW2" s="642"/>
      <c r="CX2" s="642"/>
      <c r="CY2" s="642"/>
      <c r="CZ2" s="642"/>
      <c r="DA2" s="642"/>
      <c r="DB2" s="642"/>
      <c r="DC2" s="642"/>
      <c r="DD2" s="642"/>
      <c r="DE2" s="642"/>
      <c r="DF2" s="642"/>
      <c r="DG2" s="642"/>
      <c r="DH2" s="642"/>
      <c r="DI2" s="642"/>
      <c r="DJ2" s="642"/>
      <c r="DK2" s="642"/>
      <c r="DL2" s="642"/>
      <c r="DM2" s="642"/>
      <c r="DN2" s="642"/>
      <c r="DO2" s="642"/>
      <c r="DP2" s="642"/>
      <c r="DQ2" s="642"/>
      <c r="DR2" s="642"/>
      <c r="DS2" s="642"/>
      <c r="DT2" s="642"/>
      <c r="DU2" s="642"/>
      <c r="DV2" s="642"/>
      <c r="DW2" s="642"/>
      <c r="DX2" s="642"/>
      <c r="DY2" s="642"/>
      <c r="DZ2" s="642"/>
      <c r="EA2" s="642"/>
      <c r="EB2" s="642"/>
      <c r="EC2" s="642"/>
      <c r="ED2" s="642"/>
      <c r="EE2" s="642"/>
      <c r="EF2" s="642"/>
      <c r="EG2" s="642"/>
      <c r="EH2" s="642"/>
      <c r="EI2" s="642"/>
      <c r="EJ2" s="642"/>
      <c r="EK2" s="642"/>
      <c r="EL2" s="642"/>
      <c r="EM2" s="642"/>
      <c r="EN2" s="642"/>
      <c r="EO2" s="642"/>
      <c r="EP2" s="642"/>
      <c r="EQ2" s="642"/>
      <c r="ER2" s="642"/>
      <c r="ES2" s="642"/>
      <c r="ET2" s="642"/>
      <c r="EU2" s="642"/>
      <c r="EV2" s="642"/>
      <c r="EW2" s="642"/>
      <c r="EX2" s="642"/>
      <c r="EY2" s="642"/>
      <c r="EZ2" s="642"/>
      <c r="FA2" s="642"/>
      <c r="FB2" s="642"/>
      <c r="FC2" s="643"/>
    </row>
    <row r="3" spans="1:159" s="200" customFormat="1" ht="60" customHeight="1" thickBot="1" x14ac:dyDescent="0.45">
      <c r="A3" s="636"/>
      <c r="B3" s="637"/>
      <c r="C3" s="637"/>
      <c r="D3" s="637"/>
      <c r="E3" s="637"/>
      <c r="F3" s="638"/>
      <c r="G3" s="644" t="s">
        <v>1</v>
      </c>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4"/>
      <c r="AJ3" s="644"/>
      <c r="AK3" s="644"/>
      <c r="AL3" s="644"/>
      <c r="AM3" s="644"/>
      <c r="AN3" s="644"/>
      <c r="AO3" s="644"/>
      <c r="AP3" s="644"/>
      <c r="AQ3" s="644"/>
      <c r="AR3" s="644"/>
      <c r="AS3" s="644"/>
      <c r="AT3" s="644"/>
      <c r="AU3" s="644"/>
      <c r="AV3" s="644"/>
      <c r="AW3" s="644"/>
      <c r="AX3" s="644"/>
      <c r="AY3" s="644"/>
      <c r="AZ3" s="644"/>
      <c r="BA3" s="644"/>
      <c r="BB3" s="644"/>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4"/>
      <c r="CC3" s="644"/>
      <c r="CD3" s="644"/>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4"/>
      <c r="ED3" s="644"/>
      <c r="EE3" s="644"/>
      <c r="EF3" s="644"/>
      <c r="EG3" s="644"/>
      <c r="EH3" s="644"/>
      <c r="EI3" s="644"/>
      <c r="EJ3" s="644"/>
      <c r="EK3" s="644"/>
      <c r="EL3" s="644"/>
      <c r="EM3" s="644"/>
      <c r="EN3" s="644"/>
      <c r="EO3" s="644"/>
      <c r="EP3" s="644"/>
      <c r="EQ3" s="644"/>
      <c r="ER3" s="644"/>
      <c r="ES3" s="644"/>
      <c r="ET3" s="644"/>
      <c r="EU3" s="644"/>
      <c r="EV3" s="644"/>
      <c r="EW3" s="644"/>
      <c r="EX3" s="644"/>
      <c r="EY3" s="644"/>
      <c r="EZ3" s="644"/>
      <c r="FA3" s="644"/>
      <c r="FB3" s="644"/>
      <c r="FC3" s="644"/>
    </row>
    <row r="4" spans="1:159" s="201" customFormat="1" ht="27" customHeight="1" thickBot="1" x14ac:dyDescent="0.4">
      <c r="A4" s="639"/>
      <c r="B4" s="640"/>
      <c r="C4" s="640"/>
      <c r="D4" s="640"/>
      <c r="E4" s="640"/>
      <c r="F4" s="641"/>
      <c r="G4" s="645" t="s">
        <v>2</v>
      </c>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6" t="s">
        <v>3</v>
      </c>
      <c r="EU4" s="647"/>
      <c r="EV4" s="647"/>
      <c r="EW4" s="647"/>
      <c r="EX4" s="647"/>
      <c r="EY4" s="647"/>
      <c r="EZ4" s="647"/>
      <c r="FA4" s="647"/>
      <c r="FB4" s="647"/>
      <c r="FC4" s="648"/>
    </row>
    <row r="5" spans="1:159" ht="40.5" customHeight="1" thickBot="1" x14ac:dyDescent="0.25">
      <c r="A5" s="628" t="s">
        <v>4</v>
      </c>
      <c r="B5" s="629"/>
      <c r="C5" s="629"/>
      <c r="D5" s="629"/>
      <c r="E5" s="629"/>
      <c r="F5" s="629"/>
      <c r="G5" s="630" t="s">
        <v>5</v>
      </c>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1"/>
      <c r="CE5" s="631"/>
      <c r="CF5" s="631"/>
      <c r="CG5" s="631"/>
      <c r="CH5" s="631"/>
      <c r="CI5" s="631"/>
      <c r="CJ5" s="631"/>
      <c r="CK5" s="631"/>
      <c r="CL5" s="631"/>
      <c r="CM5" s="631"/>
      <c r="CN5" s="631"/>
      <c r="CO5" s="631"/>
      <c r="CP5" s="631"/>
      <c r="CQ5" s="631"/>
      <c r="CR5" s="631"/>
      <c r="CS5" s="631"/>
      <c r="CT5" s="631"/>
      <c r="CU5" s="631"/>
      <c r="CV5" s="631"/>
      <c r="CW5" s="631"/>
      <c r="CX5" s="631"/>
      <c r="CY5" s="631"/>
      <c r="CZ5" s="631"/>
      <c r="DA5" s="631"/>
      <c r="DB5" s="631"/>
      <c r="DC5" s="631"/>
      <c r="DD5" s="631"/>
      <c r="DE5" s="631"/>
      <c r="DF5" s="631"/>
      <c r="DG5" s="631"/>
      <c r="DH5" s="631"/>
      <c r="DI5" s="631"/>
      <c r="DJ5" s="631"/>
      <c r="DK5" s="631"/>
      <c r="DL5" s="631"/>
      <c r="DM5" s="631"/>
      <c r="DN5" s="631"/>
      <c r="DO5" s="631"/>
      <c r="DP5" s="631"/>
      <c r="DQ5" s="631"/>
      <c r="DR5" s="631"/>
      <c r="DS5" s="631"/>
      <c r="DT5" s="631"/>
      <c r="DU5" s="631"/>
      <c r="DV5" s="631"/>
      <c r="DW5" s="631"/>
      <c r="DX5" s="631"/>
      <c r="DY5" s="631"/>
      <c r="DZ5" s="631"/>
      <c r="EA5" s="631"/>
      <c r="EB5" s="631"/>
      <c r="EC5" s="631"/>
      <c r="ED5" s="631"/>
      <c r="EE5" s="631"/>
      <c r="EF5" s="631"/>
      <c r="EG5" s="631"/>
      <c r="EH5" s="631"/>
      <c r="EI5" s="631"/>
      <c r="EJ5" s="631"/>
      <c r="EK5" s="631"/>
      <c r="EL5" s="631"/>
      <c r="EM5" s="631"/>
      <c r="EN5" s="631"/>
      <c r="EO5" s="631"/>
      <c r="EP5" s="631"/>
      <c r="EQ5" s="631"/>
      <c r="ER5" s="631"/>
      <c r="ES5" s="631"/>
      <c r="ET5" s="631"/>
      <c r="EU5" s="631"/>
      <c r="EV5" s="631"/>
      <c r="EW5" s="631"/>
      <c r="EX5" s="631"/>
      <c r="EY5" s="631"/>
      <c r="EZ5" s="631"/>
      <c r="FA5" s="631"/>
      <c r="FB5" s="631"/>
      <c r="FC5" s="632"/>
    </row>
    <row r="6" spans="1:159" ht="33" customHeight="1" thickBot="1" x14ac:dyDescent="0.25">
      <c r="A6" s="628" t="s">
        <v>6</v>
      </c>
      <c r="B6" s="629"/>
      <c r="C6" s="629"/>
      <c r="D6" s="629"/>
      <c r="E6" s="629"/>
      <c r="F6" s="629"/>
      <c r="G6" s="630" t="s">
        <v>7</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1"/>
      <c r="BJ6" s="631"/>
      <c r="BK6" s="631"/>
      <c r="BL6" s="631"/>
      <c r="BM6" s="631"/>
      <c r="BN6" s="631"/>
      <c r="BO6" s="631"/>
      <c r="BP6" s="631"/>
      <c r="BQ6" s="631"/>
      <c r="BR6" s="631"/>
      <c r="BS6" s="631"/>
      <c r="BT6" s="631"/>
      <c r="BU6" s="631"/>
      <c r="BV6" s="631"/>
      <c r="BW6" s="631"/>
      <c r="BX6" s="631"/>
      <c r="BY6" s="631"/>
      <c r="BZ6" s="631"/>
      <c r="CA6" s="631"/>
      <c r="CB6" s="631"/>
      <c r="CC6" s="631"/>
      <c r="CD6" s="631"/>
      <c r="CE6" s="631"/>
      <c r="CF6" s="631"/>
      <c r="CG6" s="631"/>
      <c r="CH6" s="631"/>
      <c r="CI6" s="631"/>
      <c r="CJ6" s="631"/>
      <c r="CK6" s="631"/>
      <c r="CL6" s="631"/>
      <c r="CM6" s="631"/>
      <c r="CN6" s="631"/>
      <c r="CO6" s="631"/>
      <c r="CP6" s="631"/>
      <c r="CQ6" s="631"/>
      <c r="CR6" s="631"/>
      <c r="CS6" s="631"/>
      <c r="CT6" s="631"/>
      <c r="CU6" s="631"/>
      <c r="CV6" s="631"/>
      <c r="CW6" s="631"/>
      <c r="CX6" s="631"/>
      <c r="CY6" s="631"/>
      <c r="CZ6" s="631"/>
      <c r="DA6" s="631"/>
      <c r="DB6" s="631"/>
      <c r="DC6" s="631"/>
      <c r="DD6" s="631"/>
      <c r="DE6" s="631"/>
      <c r="DF6" s="631"/>
      <c r="DG6" s="631"/>
      <c r="DH6" s="631"/>
      <c r="DI6" s="631"/>
      <c r="DJ6" s="631"/>
      <c r="DK6" s="631"/>
      <c r="DL6" s="631"/>
      <c r="DM6" s="631"/>
      <c r="DN6" s="631"/>
      <c r="DO6" s="631"/>
      <c r="DP6" s="631"/>
      <c r="DQ6" s="631"/>
      <c r="DR6" s="631"/>
      <c r="DS6" s="631"/>
      <c r="DT6" s="631"/>
      <c r="DU6" s="631"/>
      <c r="DV6" s="631"/>
      <c r="DW6" s="631"/>
      <c r="DX6" s="631"/>
      <c r="DY6" s="631"/>
      <c r="DZ6" s="631"/>
      <c r="EA6" s="631"/>
      <c r="EB6" s="631"/>
      <c r="EC6" s="631"/>
      <c r="ED6" s="631"/>
      <c r="EE6" s="631"/>
      <c r="EF6" s="631"/>
      <c r="EG6" s="631"/>
      <c r="EH6" s="631"/>
      <c r="EI6" s="631"/>
      <c r="EJ6" s="631"/>
      <c r="EK6" s="631"/>
      <c r="EL6" s="631"/>
      <c r="EM6" s="631"/>
      <c r="EN6" s="631"/>
      <c r="EO6" s="631"/>
      <c r="EP6" s="631"/>
      <c r="EQ6" s="631"/>
      <c r="ER6" s="631"/>
      <c r="ES6" s="631"/>
      <c r="ET6" s="631"/>
      <c r="EU6" s="631"/>
      <c r="EV6" s="631"/>
      <c r="EW6" s="631"/>
      <c r="EX6" s="631"/>
      <c r="EY6" s="631"/>
      <c r="EZ6" s="631"/>
      <c r="FA6" s="631"/>
      <c r="FB6" s="631"/>
      <c r="FC6" s="632"/>
    </row>
    <row r="7" spans="1:159" ht="28.5" customHeight="1" thickBot="1" x14ac:dyDescent="0.25">
      <c r="A7" s="628" t="s">
        <v>8</v>
      </c>
      <c r="B7" s="629"/>
      <c r="C7" s="629"/>
      <c r="D7" s="629"/>
      <c r="E7" s="629"/>
      <c r="F7" s="629"/>
      <c r="G7" s="630" t="s">
        <v>9</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1"/>
      <c r="AY7" s="631"/>
      <c r="AZ7" s="631"/>
      <c r="BA7" s="631"/>
      <c r="BB7" s="631"/>
      <c r="BC7" s="631"/>
      <c r="BD7" s="631"/>
      <c r="BE7" s="631"/>
      <c r="BF7" s="631"/>
      <c r="BG7" s="631"/>
      <c r="BH7" s="631"/>
      <c r="BI7" s="631"/>
      <c r="BJ7" s="631"/>
      <c r="BK7" s="631"/>
      <c r="BL7" s="631"/>
      <c r="BM7" s="631"/>
      <c r="BN7" s="631"/>
      <c r="BO7" s="631"/>
      <c r="BP7" s="631"/>
      <c r="BQ7" s="631"/>
      <c r="BR7" s="631"/>
      <c r="BS7" s="631"/>
      <c r="BT7" s="631"/>
      <c r="BU7" s="631"/>
      <c r="BV7" s="631"/>
      <c r="BW7" s="631"/>
      <c r="BX7" s="631"/>
      <c r="BY7" s="631"/>
      <c r="BZ7" s="631"/>
      <c r="CA7" s="631"/>
      <c r="CB7" s="631"/>
      <c r="CC7" s="631"/>
      <c r="CD7" s="631"/>
      <c r="CE7" s="631"/>
      <c r="CF7" s="631"/>
      <c r="CG7" s="631"/>
      <c r="CH7" s="631"/>
      <c r="CI7" s="631"/>
      <c r="CJ7" s="631"/>
      <c r="CK7" s="631"/>
      <c r="CL7" s="631"/>
      <c r="CM7" s="631"/>
      <c r="CN7" s="631"/>
      <c r="CO7" s="631"/>
      <c r="CP7" s="631"/>
      <c r="CQ7" s="631"/>
      <c r="CR7" s="631"/>
      <c r="CS7" s="631"/>
      <c r="CT7" s="631"/>
      <c r="CU7" s="631"/>
      <c r="CV7" s="631"/>
      <c r="CW7" s="631"/>
      <c r="CX7" s="631"/>
      <c r="CY7" s="631"/>
      <c r="CZ7" s="631"/>
      <c r="DA7" s="631"/>
      <c r="DB7" s="631"/>
      <c r="DC7" s="631"/>
      <c r="DD7" s="631"/>
      <c r="DE7" s="631"/>
      <c r="DF7" s="631"/>
      <c r="DG7" s="631"/>
      <c r="DH7" s="631"/>
      <c r="DI7" s="631"/>
      <c r="DJ7" s="631"/>
      <c r="DK7" s="631"/>
      <c r="DL7" s="631"/>
      <c r="DM7" s="631"/>
      <c r="DN7" s="631"/>
      <c r="DO7" s="631"/>
      <c r="DP7" s="631"/>
      <c r="DQ7" s="631"/>
      <c r="DR7" s="631"/>
      <c r="DS7" s="631"/>
      <c r="DT7" s="631"/>
      <c r="DU7" s="631"/>
      <c r="DV7" s="631"/>
      <c r="DW7" s="631"/>
      <c r="DX7" s="631"/>
      <c r="DY7" s="631"/>
      <c r="DZ7" s="631"/>
      <c r="EA7" s="631"/>
      <c r="EB7" s="631"/>
      <c r="EC7" s="631"/>
      <c r="ED7" s="631"/>
      <c r="EE7" s="631"/>
      <c r="EF7" s="631"/>
      <c r="EG7" s="631"/>
      <c r="EH7" s="631"/>
      <c r="EI7" s="631"/>
      <c r="EJ7" s="631"/>
      <c r="EK7" s="631"/>
      <c r="EL7" s="631"/>
      <c r="EM7" s="631"/>
      <c r="EN7" s="631"/>
      <c r="EO7" s="631"/>
      <c r="EP7" s="631"/>
      <c r="EQ7" s="631"/>
      <c r="ER7" s="631"/>
      <c r="ES7" s="631"/>
      <c r="ET7" s="631"/>
      <c r="EU7" s="631"/>
      <c r="EV7" s="631"/>
      <c r="EW7" s="631"/>
      <c r="EX7" s="631"/>
      <c r="EY7" s="631"/>
      <c r="EZ7" s="631"/>
      <c r="FA7" s="631"/>
      <c r="FB7" s="631"/>
      <c r="FC7" s="632"/>
    </row>
    <row r="8" spans="1:159" ht="36" customHeight="1" thickBot="1" x14ac:dyDescent="0.25">
      <c r="A8" s="628" t="s">
        <v>10</v>
      </c>
      <c r="B8" s="629"/>
      <c r="C8" s="629"/>
      <c r="D8" s="629"/>
      <c r="E8" s="629"/>
      <c r="F8" s="629"/>
      <c r="G8" s="649" t="s">
        <v>11</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c r="AS8" s="650"/>
      <c r="AT8" s="650"/>
      <c r="AU8" s="650"/>
      <c r="AV8" s="650"/>
      <c r="AW8" s="650"/>
      <c r="AX8" s="650"/>
      <c r="AY8" s="650"/>
      <c r="AZ8" s="650"/>
      <c r="BA8" s="650"/>
      <c r="BB8" s="650"/>
      <c r="BC8" s="650"/>
      <c r="BD8" s="650"/>
      <c r="BE8" s="650"/>
      <c r="BF8" s="650"/>
      <c r="BG8" s="650"/>
      <c r="BH8" s="650"/>
      <c r="BI8" s="650"/>
      <c r="BJ8" s="650"/>
      <c r="BK8" s="650"/>
      <c r="BL8" s="650"/>
      <c r="BM8" s="650"/>
      <c r="BN8" s="650"/>
      <c r="BO8" s="650"/>
      <c r="BP8" s="650"/>
      <c r="BQ8" s="650"/>
      <c r="BR8" s="650"/>
      <c r="BS8" s="650"/>
      <c r="BT8" s="650"/>
      <c r="BU8" s="650"/>
      <c r="BV8" s="650"/>
      <c r="BW8" s="650"/>
      <c r="BX8" s="650"/>
      <c r="BY8" s="650"/>
      <c r="BZ8" s="650"/>
      <c r="CA8" s="650"/>
      <c r="CB8" s="650"/>
      <c r="CC8" s="650"/>
      <c r="CD8" s="650"/>
      <c r="CE8" s="650"/>
      <c r="CF8" s="650"/>
      <c r="CG8" s="650"/>
      <c r="CH8" s="650"/>
      <c r="CI8" s="650"/>
      <c r="CJ8" s="650"/>
      <c r="CK8" s="650"/>
      <c r="CL8" s="650"/>
      <c r="CM8" s="650"/>
      <c r="CN8" s="650"/>
      <c r="CO8" s="650"/>
      <c r="CP8" s="650"/>
      <c r="CQ8" s="650"/>
      <c r="CR8" s="650"/>
      <c r="CS8" s="650"/>
      <c r="CT8" s="650"/>
      <c r="CU8" s="650"/>
      <c r="CV8" s="650"/>
      <c r="CW8" s="650"/>
      <c r="CX8" s="650"/>
      <c r="CY8" s="650"/>
      <c r="CZ8" s="650"/>
      <c r="DA8" s="650"/>
      <c r="DB8" s="650"/>
      <c r="DC8" s="650"/>
      <c r="DD8" s="650"/>
      <c r="DE8" s="650"/>
      <c r="DF8" s="650"/>
      <c r="DG8" s="650"/>
      <c r="DH8" s="650"/>
      <c r="DI8" s="650"/>
      <c r="DJ8" s="650"/>
      <c r="DK8" s="650"/>
      <c r="DL8" s="650"/>
      <c r="DM8" s="650"/>
      <c r="DN8" s="650"/>
      <c r="DO8" s="650"/>
      <c r="DP8" s="650"/>
      <c r="DQ8" s="650"/>
      <c r="DR8" s="650"/>
      <c r="DS8" s="650"/>
      <c r="DT8" s="650"/>
      <c r="DU8" s="650"/>
      <c r="DV8" s="650"/>
      <c r="DW8" s="650"/>
      <c r="DX8" s="650"/>
      <c r="DY8" s="650"/>
      <c r="DZ8" s="650"/>
      <c r="EA8" s="650"/>
      <c r="EB8" s="650"/>
      <c r="EC8" s="650"/>
      <c r="ED8" s="650"/>
      <c r="EE8" s="650"/>
      <c r="EF8" s="650"/>
      <c r="EG8" s="650"/>
      <c r="EH8" s="650"/>
      <c r="EI8" s="650"/>
      <c r="EJ8" s="650"/>
      <c r="EK8" s="650"/>
      <c r="EL8" s="650"/>
      <c r="EM8" s="650"/>
      <c r="EN8" s="650"/>
      <c r="EO8" s="650"/>
      <c r="EP8" s="650"/>
      <c r="EQ8" s="650"/>
      <c r="ER8" s="650"/>
      <c r="ES8" s="650"/>
      <c r="ET8" s="650"/>
      <c r="EU8" s="650"/>
      <c r="EV8" s="650"/>
      <c r="EW8" s="650"/>
      <c r="EX8" s="650"/>
      <c r="EY8" s="650"/>
      <c r="EZ8" s="650"/>
      <c r="FA8" s="650"/>
      <c r="FB8" s="650"/>
      <c r="FC8" s="651"/>
    </row>
    <row r="9" spans="1:159" ht="18.75" thickBot="1" x14ac:dyDescent="0.25">
      <c r="A9" s="2"/>
      <c r="B9" s="3"/>
      <c r="C9" s="3"/>
      <c r="D9" s="3"/>
      <c r="E9" s="3"/>
      <c r="F9" s="3"/>
      <c r="G9" s="197"/>
      <c r="H9" s="197"/>
      <c r="I9" s="197"/>
      <c r="J9" s="197"/>
      <c r="K9" s="197"/>
      <c r="L9" s="197"/>
      <c r="M9" s="197"/>
      <c r="N9" s="197"/>
      <c r="O9" s="197"/>
      <c r="P9" s="197"/>
      <c r="Q9" s="197"/>
      <c r="R9" s="197"/>
      <c r="S9" s="197"/>
      <c r="T9" s="197"/>
      <c r="U9" s="4"/>
      <c r="V9" s="197"/>
      <c r="W9" s="197"/>
      <c r="X9" s="197"/>
      <c r="Y9" s="4"/>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row>
    <row r="10" spans="1:159" s="5" customFormat="1" ht="36" customHeight="1" thickBot="1" x14ac:dyDescent="0.25">
      <c r="A10" s="655" t="s">
        <v>12</v>
      </c>
      <c r="B10" s="656"/>
      <c r="C10" s="656"/>
      <c r="D10" s="656"/>
      <c r="E10" s="656"/>
      <c r="F10" s="656"/>
      <c r="G10" s="656"/>
      <c r="H10" s="656"/>
      <c r="I10" s="657"/>
      <c r="J10" s="656" t="s">
        <v>13</v>
      </c>
      <c r="K10" s="656"/>
      <c r="L10" s="656"/>
      <c r="M10" s="656"/>
      <c r="N10" s="656"/>
      <c r="O10" s="656"/>
      <c r="P10" s="656"/>
      <c r="Q10" s="656"/>
      <c r="R10" s="656"/>
      <c r="S10" s="656"/>
      <c r="T10" s="656"/>
      <c r="U10" s="656"/>
      <c r="V10" s="656"/>
      <c r="W10" s="656"/>
      <c r="X10" s="656"/>
      <c r="Y10" s="656"/>
      <c r="Z10" s="656"/>
      <c r="AA10" s="656"/>
      <c r="AB10" s="656"/>
      <c r="AC10" s="656"/>
      <c r="AD10" s="656"/>
      <c r="AE10" s="656"/>
      <c r="AF10" s="656"/>
      <c r="AG10" s="656"/>
      <c r="AH10" s="656"/>
      <c r="AI10" s="656"/>
      <c r="AJ10" s="656"/>
      <c r="AK10" s="656"/>
      <c r="AL10" s="656"/>
      <c r="AM10" s="656"/>
      <c r="AN10" s="656"/>
      <c r="AO10" s="656"/>
      <c r="AP10" s="656"/>
      <c r="AQ10" s="656"/>
      <c r="AR10" s="656"/>
      <c r="AS10" s="656"/>
      <c r="AT10" s="656"/>
      <c r="AU10" s="656"/>
      <c r="AV10" s="656"/>
      <c r="AW10" s="656"/>
      <c r="AX10" s="656"/>
      <c r="AY10" s="656"/>
      <c r="AZ10" s="656"/>
      <c r="BA10" s="656"/>
      <c r="BB10" s="656"/>
      <c r="BC10" s="656"/>
      <c r="BD10" s="656"/>
      <c r="BE10" s="656"/>
      <c r="BF10" s="656"/>
      <c r="BG10" s="656"/>
      <c r="BH10" s="656"/>
      <c r="BI10" s="656"/>
      <c r="BJ10" s="656"/>
      <c r="BK10" s="656"/>
      <c r="BL10" s="656"/>
      <c r="BM10" s="656"/>
      <c r="BN10" s="656"/>
      <c r="BO10" s="656"/>
      <c r="BP10" s="656"/>
      <c r="BQ10" s="656"/>
      <c r="BR10" s="656"/>
      <c r="BS10" s="656"/>
      <c r="BT10" s="656"/>
      <c r="BU10" s="656"/>
      <c r="BV10" s="656"/>
      <c r="BW10" s="656"/>
      <c r="BX10" s="656"/>
      <c r="BY10" s="656"/>
      <c r="BZ10" s="656"/>
      <c r="CA10" s="656"/>
      <c r="CB10" s="656"/>
      <c r="CC10" s="656"/>
      <c r="CD10" s="656"/>
      <c r="CE10" s="656"/>
      <c r="CF10" s="656"/>
      <c r="CG10" s="656"/>
      <c r="CH10" s="656"/>
      <c r="CI10" s="656"/>
      <c r="CJ10" s="656"/>
      <c r="CK10" s="656"/>
      <c r="CL10" s="656"/>
      <c r="CM10" s="656"/>
      <c r="CN10" s="656"/>
      <c r="CO10" s="656"/>
      <c r="CP10" s="656"/>
      <c r="CQ10" s="656"/>
      <c r="CR10" s="656"/>
      <c r="CS10" s="656"/>
      <c r="CT10" s="656"/>
      <c r="CU10" s="656"/>
      <c r="CV10" s="656"/>
      <c r="CW10" s="656"/>
      <c r="CX10" s="656"/>
      <c r="CY10" s="656"/>
      <c r="CZ10" s="656"/>
      <c r="DA10" s="656"/>
      <c r="DB10" s="656"/>
      <c r="DC10" s="656"/>
      <c r="DD10" s="656"/>
      <c r="DE10" s="656"/>
      <c r="DF10" s="656"/>
      <c r="DG10" s="656"/>
      <c r="DH10" s="656"/>
      <c r="DI10" s="656"/>
      <c r="DJ10" s="656"/>
      <c r="DK10" s="656"/>
      <c r="DL10" s="656"/>
      <c r="DM10" s="656"/>
      <c r="DN10" s="656"/>
      <c r="DO10" s="656"/>
      <c r="DP10" s="656"/>
      <c r="DQ10" s="656"/>
      <c r="DR10" s="656"/>
      <c r="DS10" s="656"/>
      <c r="DT10" s="656"/>
      <c r="DU10" s="656"/>
      <c r="DV10" s="656"/>
      <c r="DW10" s="656"/>
      <c r="DX10" s="656"/>
      <c r="DY10" s="656"/>
      <c r="DZ10" s="656"/>
      <c r="EA10" s="656"/>
      <c r="EB10" s="656"/>
      <c r="EC10" s="656"/>
      <c r="ED10" s="656"/>
      <c r="EE10" s="656"/>
      <c r="EF10" s="656"/>
      <c r="EG10" s="656"/>
      <c r="EH10" s="656"/>
      <c r="EI10" s="656"/>
      <c r="EJ10" s="656"/>
      <c r="EK10" s="656"/>
      <c r="EL10" s="656"/>
      <c r="EM10" s="656"/>
      <c r="EN10" s="656"/>
      <c r="EO10" s="656"/>
      <c r="EP10" s="656"/>
      <c r="EQ10" s="656"/>
      <c r="ER10" s="656"/>
      <c r="ES10" s="657"/>
      <c r="ET10" s="658" t="s">
        <v>14</v>
      </c>
      <c r="EU10" s="658" t="s">
        <v>15</v>
      </c>
      <c r="EV10" s="660" t="s">
        <v>16</v>
      </c>
      <c r="EW10" s="662" t="s">
        <v>17</v>
      </c>
      <c r="EX10" s="660" t="s">
        <v>18</v>
      </c>
      <c r="EY10" s="667" t="s">
        <v>19</v>
      </c>
      <c r="EZ10" s="670" t="s">
        <v>20</v>
      </c>
      <c r="FA10" s="670" t="s">
        <v>21</v>
      </c>
      <c r="FB10" s="670" t="s">
        <v>22</v>
      </c>
      <c r="FC10" s="652" t="s">
        <v>23</v>
      </c>
    </row>
    <row r="11" spans="1:159" s="5" customFormat="1" ht="24.75" customHeight="1" thickBot="1" x14ac:dyDescent="0.25">
      <c r="A11" s="655" t="s">
        <v>24</v>
      </c>
      <c r="B11" s="656"/>
      <c r="C11" s="656"/>
      <c r="D11" s="656"/>
      <c r="E11" s="656"/>
      <c r="F11" s="656"/>
      <c r="G11" s="656"/>
      <c r="H11" s="656"/>
      <c r="I11" s="657"/>
      <c r="J11" s="664" t="s">
        <v>25</v>
      </c>
      <c r="K11" s="665"/>
      <c r="L11" s="665"/>
      <c r="M11" s="665"/>
      <c r="N11" s="665"/>
      <c r="O11" s="665"/>
      <c r="P11" s="665"/>
      <c r="Q11" s="665"/>
      <c r="R11" s="665"/>
      <c r="S11" s="665"/>
      <c r="T11" s="665"/>
      <c r="U11" s="665"/>
      <c r="V11" s="665"/>
      <c r="W11" s="665"/>
      <c r="X11" s="665"/>
      <c r="Y11" s="665"/>
      <c r="Z11" s="665"/>
      <c r="AA11" s="665"/>
      <c r="AB11" s="665"/>
      <c r="AC11" s="666"/>
      <c r="AD11" s="664" t="s">
        <v>26</v>
      </c>
      <c r="AE11" s="665"/>
      <c r="AF11" s="665"/>
      <c r="AG11" s="665"/>
      <c r="AH11" s="665"/>
      <c r="AI11" s="665"/>
      <c r="AJ11" s="665"/>
      <c r="AK11" s="665"/>
      <c r="AL11" s="665"/>
      <c r="AM11" s="665"/>
      <c r="AN11" s="665"/>
      <c r="AO11" s="665"/>
      <c r="AP11" s="665"/>
      <c r="AQ11" s="665"/>
      <c r="AR11" s="665"/>
      <c r="AS11" s="665"/>
      <c r="AT11" s="665"/>
      <c r="AU11" s="665"/>
      <c r="AV11" s="665"/>
      <c r="AW11" s="665"/>
      <c r="AX11" s="665"/>
      <c r="AY11" s="665"/>
      <c r="AZ11" s="665"/>
      <c r="BA11" s="665"/>
      <c r="BB11" s="665"/>
      <c r="BC11" s="665"/>
      <c r="BD11" s="665"/>
      <c r="BE11" s="665"/>
      <c r="BF11" s="665"/>
      <c r="BG11" s="666"/>
      <c r="BH11" s="664" t="s">
        <v>27</v>
      </c>
      <c r="BI11" s="665"/>
      <c r="BJ11" s="665"/>
      <c r="BK11" s="665"/>
      <c r="BL11" s="665"/>
      <c r="BM11" s="665"/>
      <c r="BN11" s="665"/>
      <c r="BO11" s="665"/>
      <c r="BP11" s="665"/>
      <c r="BQ11" s="665"/>
      <c r="BR11" s="665"/>
      <c r="BS11" s="665"/>
      <c r="BT11" s="665"/>
      <c r="BU11" s="665"/>
      <c r="BV11" s="665"/>
      <c r="BW11" s="665"/>
      <c r="BX11" s="665"/>
      <c r="BY11" s="665"/>
      <c r="BZ11" s="665"/>
      <c r="CA11" s="665"/>
      <c r="CB11" s="665"/>
      <c r="CC11" s="665"/>
      <c r="CD11" s="665"/>
      <c r="CE11" s="665"/>
      <c r="CF11" s="665"/>
      <c r="CG11" s="665"/>
      <c r="CH11" s="665"/>
      <c r="CI11" s="665"/>
      <c r="CJ11" s="665"/>
      <c r="CK11" s="666"/>
      <c r="CL11" s="665" t="s">
        <v>28</v>
      </c>
      <c r="CM11" s="665"/>
      <c r="CN11" s="665"/>
      <c r="CO11" s="665"/>
      <c r="CP11" s="665"/>
      <c r="CQ11" s="665"/>
      <c r="CR11" s="665"/>
      <c r="CS11" s="665"/>
      <c r="CT11" s="665"/>
      <c r="CU11" s="665"/>
      <c r="CV11" s="665"/>
      <c r="CW11" s="665"/>
      <c r="CX11" s="665"/>
      <c r="CY11" s="665"/>
      <c r="CZ11" s="665"/>
      <c r="DA11" s="665"/>
      <c r="DB11" s="665"/>
      <c r="DC11" s="665"/>
      <c r="DD11" s="665"/>
      <c r="DE11" s="665"/>
      <c r="DF11" s="665"/>
      <c r="DG11" s="665"/>
      <c r="DH11" s="665"/>
      <c r="DI11" s="665"/>
      <c r="DJ11" s="665"/>
      <c r="DK11" s="665"/>
      <c r="DL11" s="665"/>
      <c r="DM11" s="665"/>
      <c r="DN11" s="665"/>
      <c r="DO11" s="665"/>
      <c r="DP11" s="664" t="s">
        <v>29</v>
      </c>
      <c r="DQ11" s="665"/>
      <c r="DR11" s="665"/>
      <c r="DS11" s="665"/>
      <c r="DT11" s="665"/>
      <c r="DU11" s="665"/>
      <c r="DV11" s="665"/>
      <c r="DW11" s="665"/>
      <c r="DX11" s="665"/>
      <c r="DY11" s="665"/>
      <c r="DZ11" s="665"/>
      <c r="EA11" s="665"/>
      <c r="EB11" s="665"/>
      <c r="EC11" s="665"/>
      <c r="ED11" s="665"/>
      <c r="EE11" s="665"/>
      <c r="EF11" s="665"/>
      <c r="EG11" s="665"/>
      <c r="EH11" s="665"/>
      <c r="EI11" s="665"/>
      <c r="EJ11" s="665"/>
      <c r="EK11" s="665"/>
      <c r="EL11" s="665"/>
      <c r="EM11" s="665"/>
      <c r="EN11" s="665"/>
      <c r="EO11" s="665"/>
      <c r="EP11" s="665"/>
      <c r="EQ11" s="665"/>
      <c r="ER11" s="665"/>
      <c r="ES11" s="665"/>
      <c r="ET11" s="659"/>
      <c r="EU11" s="659"/>
      <c r="EV11" s="661"/>
      <c r="EW11" s="663"/>
      <c r="EX11" s="661"/>
      <c r="EY11" s="668"/>
      <c r="EZ11" s="671"/>
      <c r="FA11" s="671"/>
      <c r="FB11" s="671"/>
      <c r="FC11" s="653"/>
    </row>
    <row r="12" spans="1:159" s="5" customFormat="1" ht="120.75" customHeight="1" thickBot="1" x14ac:dyDescent="0.25">
      <c r="A12" s="376" t="s">
        <v>30</v>
      </c>
      <c r="B12" s="376" t="s">
        <v>31</v>
      </c>
      <c r="C12" s="377" t="s">
        <v>32</v>
      </c>
      <c r="D12" s="377" t="s">
        <v>33</v>
      </c>
      <c r="E12" s="377" t="s">
        <v>34</v>
      </c>
      <c r="F12" s="377" t="s">
        <v>35</v>
      </c>
      <c r="G12" s="377" t="s">
        <v>36</v>
      </c>
      <c r="H12" s="377" t="s">
        <v>37</v>
      </c>
      <c r="I12" s="378" t="s">
        <v>38</v>
      </c>
      <c r="J12" s="379" t="s">
        <v>39</v>
      </c>
      <c r="K12" s="380" t="s">
        <v>40</v>
      </c>
      <c r="L12" s="381" t="s">
        <v>41</v>
      </c>
      <c r="M12" s="380" t="s">
        <v>42</v>
      </c>
      <c r="N12" s="381" t="s">
        <v>43</v>
      </c>
      <c r="O12" s="380" t="s">
        <v>44</v>
      </c>
      <c r="P12" s="381" t="s">
        <v>45</v>
      </c>
      <c r="Q12" s="380" t="s">
        <v>46</v>
      </c>
      <c r="R12" s="381" t="s">
        <v>47</v>
      </c>
      <c r="S12" s="380" t="s">
        <v>48</v>
      </c>
      <c r="T12" s="381" t="s">
        <v>49</v>
      </c>
      <c r="U12" s="380" t="s">
        <v>50</v>
      </c>
      <c r="V12" s="381" t="s">
        <v>51</v>
      </c>
      <c r="W12" s="380" t="s">
        <v>52</v>
      </c>
      <c r="X12" s="382" t="s">
        <v>53</v>
      </c>
      <c r="Y12" s="392" t="s">
        <v>54</v>
      </c>
      <c r="Z12" s="388" t="s">
        <v>55</v>
      </c>
      <c r="AA12" s="287" t="s">
        <v>456</v>
      </c>
      <c r="AB12" s="389" t="s">
        <v>56</v>
      </c>
      <c r="AC12" s="287" t="s">
        <v>457</v>
      </c>
      <c r="AD12" s="379" t="s">
        <v>39</v>
      </c>
      <c r="AE12" s="380" t="s">
        <v>57</v>
      </c>
      <c r="AF12" s="381" t="s">
        <v>58</v>
      </c>
      <c r="AG12" s="380" t="s">
        <v>59</v>
      </c>
      <c r="AH12" s="381" t="s">
        <v>60</v>
      </c>
      <c r="AI12" s="380" t="s">
        <v>61</v>
      </c>
      <c r="AJ12" s="381" t="s">
        <v>62</v>
      </c>
      <c r="AK12" s="380" t="s">
        <v>63</v>
      </c>
      <c r="AL12" s="381" t="s">
        <v>64</v>
      </c>
      <c r="AM12" s="380" t="s">
        <v>65</v>
      </c>
      <c r="AN12" s="381" t="s">
        <v>66</v>
      </c>
      <c r="AO12" s="380" t="s">
        <v>40</v>
      </c>
      <c r="AP12" s="381" t="s">
        <v>41</v>
      </c>
      <c r="AQ12" s="380" t="s">
        <v>42</v>
      </c>
      <c r="AR12" s="381" t="s">
        <v>43</v>
      </c>
      <c r="AS12" s="380" t="s">
        <v>44</v>
      </c>
      <c r="AT12" s="381" t="s">
        <v>45</v>
      </c>
      <c r="AU12" s="380" t="s">
        <v>46</v>
      </c>
      <c r="AV12" s="381" t="s">
        <v>47</v>
      </c>
      <c r="AW12" s="380" t="s">
        <v>48</v>
      </c>
      <c r="AX12" s="381" t="s">
        <v>49</v>
      </c>
      <c r="AY12" s="380" t="s">
        <v>50</v>
      </c>
      <c r="AZ12" s="381" t="s">
        <v>51</v>
      </c>
      <c r="BA12" s="380" t="s">
        <v>52</v>
      </c>
      <c r="BB12" s="382" t="s">
        <v>53</v>
      </c>
      <c r="BC12" s="383" t="s">
        <v>54</v>
      </c>
      <c r="BD12" s="386" t="s">
        <v>67</v>
      </c>
      <c r="BE12" s="384" t="s">
        <v>458</v>
      </c>
      <c r="BF12" s="385" t="s">
        <v>68</v>
      </c>
      <c r="BG12" s="384" t="s">
        <v>459</v>
      </c>
      <c r="BH12" s="379" t="s">
        <v>39</v>
      </c>
      <c r="BI12" s="380" t="s">
        <v>57</v>
      </c>
      <c r="BJ12" s="381" t="s">
        <v>58</v>
      </c>
      <c r="BK12" s="380" t="s">
        <v>59</v>
      </c>
      <c r="BL12" s="381" t="s">
        <v>60</v>
      </c>
      <c r="BM12" s="380" t="s">
        <v>61</v>
      </c>
      <c r="BN12" s="381" t="s">
        <v>62</v>
      </c>
      <c r="BO12" s="380" t="s">
        <v>63</v>
      </c>
      <c r="BP12" s="381" t="s">
        <v>64</v>
      </c>
      <c r="BQ12" s="380" t="s">
        <v>65</v>
      </c>
      <c r="BR12" s="381" t="s">
        <v>66</v>
      </c>
      <c r="BS12" s="380" t="s">
        <v>40</v>
      </c>
      <c r="BT12" s="381" t="s">
        <v>41</v>
      </c>
      <c r="BU12" s="380" t="s">
        <v>42</v>
      </c>
      <c r="BV12" s="381" t="s">
        <v>43</v>
      </c>
      <c r="BW12" s="380" t="s">
        <v>44</v>
      </c>
      <c r="BX12" s="381" t="s">
        <v>45</v>
      </c>
      <c r="BY12" s="380" t="s">
        <v>46</v>
      </c>
      <c r="BZ12" s="381" t="s">
        <v>47</v>
      </c>
      <c r="CA12" s="380" t="s">
        <v>48</v>
      </c>
      <c r="CB12" s="381" t="s">
        <v>49</v>
      </c>
      <c r="CC12" s="380" t="s">
        <v>50</v>
      </c>
      <c r="CD12" s="381" t="s">
        <v>51</v>
      </c>
      <c r="CE12" s="380" t="s">
        <v>52</v>
      </c>
      <c r="CF12" s="382" t="s">
        <v>53</v>
      </c>
      <c r="CG12" s="383" t="s">
        <v>54</v>
      </c>
      <c r="CH12" s="385" t="s">
        <v>69</v>
      </c>
      <c r="CI12" s="384" t="s">
        <v>460</v>
      </c>
      <c r="CJ12" s="385" t="s">
        <v>70</v>
      </c>
      <c r="CK12" s="384" t="s">
        <v>461</v>
      </c>
      <c r="CL12" s="387" t="s">
        <v>39</v>
      </c>
      <c r="CM12" s="380" t="s">
        <v>57</v>
      </c>
      <c r="CN12" s="381" t="s">
        <v>58</v>
      </c>
      <c r="CO12" s="380" t="s">
        <v>59</v>
      </c>
      <c r="CP12" s="381" t="s">
        <v>60</v>
      </c>
      <c r="CQ12" s="380" t="s">
        <v>61</v>
      </c>
      <c r="CR12" s="381" t="s">
        <v>62</v>
      </c>
      <c r="CS12" s="380" t="s">
        <v>63</v>
      </c>
      <c r="CT12" s="381" t="s">
        <v>64</v>
      </c>
      <c r="CU12" s="380" t="s">
        <v>65</v>
      </c>
      <c r="CV12" s="391" t="s">
        <v>66</v>
      </c>
      <c r="CW12" s="380" t="s">
        <v>40</v>
      </c>
      <c r="CX12" s="381" t="s">
        <v>41</v>
      </c>
      <c r="CY12" s="380" t="s">
        <v>42</v>
      </c>
      <c r="CZ12" s="381" t="s">
        <v>43</v>
      </c>
      <c r="DA12" s="380" t="s">
        <v>44</v>
      </c>
      <c r="DB12" s="381" t="s">
        <v>45</v>
      </c>
      <c r="DC12" s="380" t="s">
        <v>46</v>
      </c>
      <c r="DD12" s="381" t="s">
        <v>47</v>
      </c>
      <c r="DE12" s="380" t="s">
        <v>48</v>
      </c>
      <c r="DF12" s="381" t="s">
        <v>49</v>
      </c>
      <c r="DG12" s="380" t="s">
        <v>50</v>
      </c>
      <c r="DH12" s="381" t="s">
        <v>51</v>
      </c>
      <c r="DI12" s="380" t="s">
        <v>52</v>
      </c>
      <c r="DJ12" s="382" t="s">
        <v>53</v>
      </c>
      <c r="DK12" s="392" t="s">
        <v>54</v>
      </c>
      <c r="DL12" s="388" t="s">
        <v>71</v>
      </c>
      <c r="DM12" s="287" t="s">
        <v>423</v>
      </c>
      <c r="DN12" s="389" t="s">
        <v>72</v>
      </c>
      <c r="DO12" s="287" t="s">
        <v>424</v>
      </c>
      <c r="DP12" s="387" t="s">
        <v>39</v>
      </c>
      <c r="DQ12" s="380" t="s">
        <v>57</v>
      </c>
      <c r="DR12" s="381" t="s">
        <v>58</v>
      </c>
      <c r="DS12" s="380" t="s">
        <v>59</v>
      </c>
      <c r="DT12" s="381" t="s">
        <v>60</v>
      </c>
      <c r="DU12" s="380" t="s">
        <v>61</v>
      </c>
      <c r="DV12" s="381" t="s">
        <v>62</v>
      </c>
      <c r="DW12" s="380" t="s">
        <v>63</v>
      </c>
      <c r="DX12" s="381" t="s">
        <v>64</v>
      </c>
      <c r="DY12" s="380" t="s">
        <v>65</v>
      </c>
      <c r="DZ12" s="381" t="s">
        <v>66</v>
      </c>
      <c r="EA12" s="380" t="s">
        <v>40</v>
      </c>
      <c r="EB12" s="381" t="s">
        <v>41</v>
      </c>
      <c r="EC12" s="380" t="s">
        <v>42</v>
      </c>
      <c r="ED12" s="381" t="s">
        <v>43</v>
      </c>
      <c r="EE12" s="380" t="s">
        <v>44</v>
      </c>
      <c r="EF12" s="381" t="s">
        <v>45</v>
      </c>
      <c r="EG12" s="380" t="s">
        <v>46</v>
      </c>
      <c r="EH12" s="381" t="s">
        <v>47</v>
      </c>
      <c r="EI12" s="380" t="s">
        <v>48</v>
      </c>
      <c r="EJ12" s="381" t="s">
        <v>49</v>
      </c>
      <c r="EK12" s="380" t="s">
        <v>50</v>
      </c>
      <c r="EL12" s="381" t="s">
        <v>51</v>
      </c>
      <c r="EM12" s="380" t="s">
        <v>52</v>
      </c>
      <c r="EN12" s="382" t="s">
        <v>53</v>
      </c>
      <c r="EO12" s="383" t="s">
        <v>54</v>
      </c>
      <c r="EP12" s="388" t="s">
        <v>73</v>
      </c>
      <c r="EQ12" s="287" t="s">
        <v>462</v>
      </c>
      <c r="ER12" s="389" t="s">
        <v>74</v>
      </c>
      <c r="ES12" s="390" t="s">
        <v>463</v>
      </c>
      <c r="ET12" s="659"/>
      <c r="EU12" s="659"/>
      <c r="EV12" s="661"/>
      <c r="EW12" s="663"/>
      <c r="EX12" s="661"/>
      <c r="EY12" s="669"/>
      <c r="EZ12" s="672"/>
      <c r="FA12" s="672"/>
      <c r="FB12" s="672"/>
      <c r="FC12" s="654"/>
    </row>
    <row r="13" spans="1:159" s="13" customFormat="1" ht="207.75" customHeight="1" thickBot="1" x14ac:dyDescent="0.3">
      <c r="A13" s="393">
        <v>2</v>
      </c>
      <c r="B13" s="394">
        <v>33</v>
      </c>
      <c r="C13" s="393">
        <v>237</v>
      </c>
      <c r="D13" s="395" t="s">
        <v>75</v>
      </c>
      <c r="E13" s="396">
        <v>253</v>
      </c>
      <c r="F13" s="395" t="s">
        <v>76</v>
      </c>
      <c r="G13" s="396" t="s">
        <v>77</v>
      </c>
      <c r="H13" s="396" t="s">
        <v>78</v>
      </c>
      <c r="I13" s="12">
        <f>+AC13+BG13+CK13+CL13+DP13</f>
        <v>0.15</v>
      </c>
      <c r="J13" s="7">
        <v>1.2999999999999999E-2</v>
      </c>
      <c r="K13" s="7"/>
      <c r="L13" s="7"/>
      <c r="M13" s="7">
        <v>1.2999999999999999E-2</v>
      </c>
      <c r="N13" s="8">
        <v>2.5000000000000001E-3</v>
      </c>
      <c r="O13" s="7">
        <v>1.2999999999999999E-2</v>
      </c>
      <c r="P13" s="8">
        <v>3.8E-3</v>
      </c>
      <c r="Q13" s="7">
        <v>1.2999999999999999E-2</v>
      </c>
      <c r="R13" s="8">
        <v>5.4999999999999997E-3</v>
      </c>
      <c r="S13" s="7">
        <v>1.2999999999999999E-2</v>
      </c>
      <c r="T13" s="8">
        <v>7.4000000000000003E-3</v>
      </c>
      <c r="U13" s="7">
        <v>1.2999999999999999E-2</v>
      </c>
      <c r="V13" s="8">
        <v>8.6E-3</v>
      </c>
      <c r="W13" s="7">
        <v>1.2999999999999999E-2</v>
      </c>
      <c r="X13" s="9">
        <v>1.06E-2</v>
      </c>
      <c r="Y13" s="10">
        <f>+W13</f>
        <v>1.2999999999999999E-2</v>
      </c>
      <c r="Z13" s="10">
        <f>+Y13</f>
        <v>1.2999999999999999E-2</v>
      </c>
      <c r="AA13" s="10">
        <f>+X13</f>
        <v>1.06E-2</v>
      </c>
      <c r="AB13" s="10">
        <f>+Z13</f>
        <v>1.2999999999999999E-2</v>
      </c>
      <c r="AC13" s="10">
        <f>+AA13</f>
        <v>1.06E-2</v>
      </c>
      <c r="AD13" s="11">
        <v>3.1399999999999997E-2</v>
      </c>
      <c r="AE13" s="8">
        <v>1E-3</v>
      </c>
      <c r="AF13" s="8">
        <v>1E-3</v>
      </c>
      <c r="AG13" s="8">
        <v>2.5999999999999999E-3</v>
      </c>
      <c r="AH13" s="8">
        <v>2.5999999999999999E-3</v>
      </c>
      <c r="AI13" s="8">
        <v>2.0000000000000009E-4</v>
      </c>
      <c r="AJ13" s="8">
        <v>2.0000000000000001E-4</v>
      </c>
      <c r="AK13" s="8">
        <v>2.5000000000000005E-3</v>
      </c>
      <c r="AL13" s="8">
        <v>2.5000000000000001E-3</v>
      </c>
      <c r="AM13" s="8">
        <v>5.2999999999999983E-3</v>
      </c>
      <c r="AN13" s="8">
        <v>5.2999999999999983E-3</v>
      </c>
      <c r="AO13" s="8">
        <v>2.3999999999999998E-3</v>
      </c>
      <c r="AP13" s="8">
        <v>2.5000000000000001E-3</v>
      </c>
      <c r="AQ13" s="8">
        <v>2.3999999999999998E-3</v>
      </c>
      <c r="AR13" s="8">
        <v>2.3999999999999998E-3</v>
      </c>
      <c r="AS13" s="8">
        <v>5.5999999999999999E-3</v>
      </c>
      <c r="AT13" s="8">
        <v>5.5999999999999973E-3</v>
      </c>
      <c r="AU13" s="8">
        <v>3.0999999999999999E-3</v>
      </c>
      <c r="AV13" s="8">
        <v>3.8000000000000013E-3</v>
      </c>
      <c r="AW13" s="8">
        <v>3.7000000000000002E-3</v>
      </c>
      <c r="AX13" s="8">
        <v>2.8999999999999998E-3</v>
      </c>
      <c r="AY13" s="8">
        <v>3.0000000000000001E-3</v>
      </c>
      <c r="AZ13" s="8">
        <v>3.2000000000000002E-3</v>
      </c>
      <c r="BA13" s="8">
        <v>3.2000000000000002E-3</v>
      </c>
      <c r="BB13" s="8">
        <v>3.3E-3</v>
      </c>
      <c r="BC13" s="12">
        <f>+AE13+AG13+AI13+AK13+AM13+AO13+AQ13+AS13+AU13+AW13+AY13+BA13</f>
        <v>3.5000000000000003E-2</v>
      </c>
      <c r="BD13" s="8">
        <f>+AE13+AG13+AI13+AK13+AM13+AO13+AQ13+AS13+AU13+AW13+AY13+BA13</f>
        <v>3.5000000000000003E-2</v>
      </c>
      <c r="BE13" s="8">
        <f>+AF13+AH13+AJ13+AL13+AN13+AP13+AR13+AT13+AV13+AX13+AZ13+BB13</f>
        <v>3.5299999999999998E-2</v>
      </c>
      <c r="BF13" s="8">
        <f>AE13+AG13+AI13+AK13+AM13+AO13+AQ13+AS13+AU13+AW13+AY13+BA13</f>
        <v>3.5000000000000003E-2</v>
      </c>
      <c r="BG13" s="12">
        <f>AF13+AH13+AJ13+AL13+AN13+AP13+AR13+AT13+AV13+AX13+AZ13+BB13</f>
        <v>3.5299999999999998E-2</v>
      </c>
      <c r="BH13" s="11">
        <v>4.0399999999999998E-2</v>
      </c>
      <c r="BI13" s="8">
        <v>1.2999999999999999E-3</v>
      </c>
      <c r="BJ13" s="8">
        <v>1.2999999999999999E-3</v>
      </c>
      <c r="BK13" s="8">
        <v>3.0000000000000001E-3</v>
      </c>
      <c r="BL13" s="8">
        <v>2.2000000000000001E-3</v>
      </c>
      <c r="BM13" s="8">
        <v>3.5000000000000001E-3</v>
      </c>
      <c r="BN13" s="8">
        <v>3.8999999999999998E-3</v>
      </c>
      <c r="BO13" s="8">
        <v>3.8E-3</v>
      </c>
      <c r="BP13" s="8">
        <v>4.3E-3</v>
      </c>
      <c r="BQ13" s="8">
        <v>3.8E-3</v>
      </c>
      <c r="BR13" s="8">
        <v>4.7000000000000002E-3</v>
      </c>
      <c r="BS13" s="8">
        <v>4.1999999999999997E-3</v>
      </c>
      <c r="BT13" s="8">
        <v>4.4000000000000003E-3</v>
      </c>
      <c r="BU13" s="8">
        <v>3.8999999999999998E-3</v>
      </c>
      <c r="BV13" s="8">
        <v>4.4000000000000003E-3</v>
      </c>
      <c r="BW13" s="8">
        <v>3.8999999999999998E-3</v>
      </c>
      <c r="BX13" s="8">
        <v>4.7000000000000028E-3</v>
      </c>
      <c r="BY13" s="8">
        <v>3.8999999999999998E-3</v>
      </c>
      <c r="BZ13" s="8">
        <v>5.4000000000000003E-3</v>
      </c>
      <c r="CA13" s="8">
        <v>3.3E-3</v>
      </c>
      <c r="CB13" s="8">
        <v>4.1000000000000003E-3</v>
      </c>
      <c r="CC13" s="8">
        <v>3.3E-3</v>
      </c>
      <c r="CD13" s="8">
        <v>6.1999999999999972E-3</v>
      </c>
      <c r="CE13" s="8">
        <v>1.43E-2</v>
      </c>
      <c r="CF13" s="8">
        <v>5.1999999999999998E-3</v>
      </c>
      <c r="CG13" s="12">
        <v>5.2199999999999996E-2</v>
      </c>
      <c r="CH13" s="8">
        <v>5.2199999999999996E-2</v>
      </c>
      <c r="CI13" s="8">
        <v>5.0799999999999998E-2</v>
      </c>
      <c r="CJ13" s="8">
        <v>5.2199999999999996E-2</v>
      </c>
      <c r="CK13" s="12">
        <v>5.0799999999999998E-2</v>
      </c>
      <c r="CL13" s="10">
        <v>3.85E-2</v>
      </c>
      <c r="CM13" s="405">
        <v>3.0999999999999999E-3</v>
      </c>
      <c r="CN13" s="405">
        <v>3.0999999999999999E-3</v>
      </c>
      <c r="CO13" s="405">
        <v>4.0000000000000001E-3</v>
      </c>
      <c r="CP13" s="405">
        <v>4.0000000000000001E-3</v>
      </c>
      <c r="CQ13" s="405">
        <v>3.8999999999999998E-3</v>
      </c>
      <c r="CR13" s="405">
        <v>3.8999999999999998E-3</v>
      </c>
      <c r="CS13" s="405">
        <v>3.3E-3</v>
      </c>
      <c r="CT13" s="405">
        <v>3.3999999999999998E-3</v>
      </c>
      <c r="CU13" s="406">
        <v>3.3E-3</v>
      </c>
      <c r="CV13" s="406">
        <v>3.3E-3</v>
      </c>
      <c r="CW13" s="405">
        <v>3.3E-3</v>
      </c>
      <c r="CX13" s="407">
        <v>3.3E-3</v>
      </c>
      <c r="CY13" s="405">
        <v>3.3E-3</v>
      </c>
      <c r="CZ13" s="405"/>
      <c r="DA13" s="405">
        <v>3.3E-3</v>
      </c>
      <c r="DB13" s="405"/>
      <c r="DC13" s="405">
        <v>3.3E-3</v>
      </c>
      <c r="DD13" s="405"/>
      <c r="DE13" s="405">
        <v>3.3E-3</v>
      </c>
      <c r="DF13" s="405"/>
      <c r="DG13" s="405">
        <v>3.3E-3</v>
      </c>
      <c r="DH13" s="405"/>
      <c r="DI13" s="405">
        <v>1.1000000000000001E-3</v>
      </c>
      <c r="DJ13" s="408"/>
      <c r="DK13" s="10">
        <f>+CM13+CO13+CQ13+CS13+CU13+CW13+CY13+DA13+DC13+DE13+DG13+DI13</f>
        <v>3.85E-2</v>
      </c>
      <c r="DL13" s="8">
        <f>+CM13+CO13+CQ13+CS13+CU13+CW13</f>
        <v>2.0900000000000002E-2</v>
      </c>
      <c r="DM13" s="8">
        <f>+CN13+CP13+CR13+CT13+CV13+CX13+CZ13+DB13+DD13+DF13+DH13+DJ13</f>
        <v>2.1000000000000001E-2</v>
      </c>
      <c r="DN13" s="8">
        <f>+CM13+CO13+CQ13+CS13+CU13+CW13+CY13+DA13+DC13+DE13+DG13+DI13</f>
        <v>3.85E-2</v>
      </c>
      <c r="DO13" s="12">
        <f>+CN13+CP13+CR13+CT13+CV13+CX13+CZ13+DB13+DD13+DF13+DH13+DJ13</f>
        <v>2.1000000000000001E-2</v>
      </c>
      <c r="DP13" s="10">
        <f>15%-AC13-BG13-CK13-CL13</f>
        <v>1.4800000000000001E-2</v>
      </c>
      <c r="DQ13" s="8"/>
      <c r="DR13" s="8"/>
      <c r="DS13" s="8"/>
      <c r="DT13" s="8"/>
      <c r="DU13" s="8"/>
      <c r="DV13" s="8"/>
      <c r="DW13" s="8"/>
      <c r="DX13" s="8"/>
      <c r="DY13" s="8"/>
      <c r="DZ13" s="8"/>
      <c r="EA13" s="8"/>
      <c r="EB13" s="8"/>
      <c r="EC13" s="8"/>
      <c r="ED13" s="8"/>
      <c r="EE13" s="8"/>
      <c r="EF13" s="8"/>
      <c r="EG13" s="8"/>
      <c r="EH13" s="8"/>
      <c r="EI13" s="8"/>
      <c r="EJ13" s="8"/>
      <c r="EK13" s="8"/>
      <c r="EL13" s="8"/>
      <c r="EM13" s="8"/>
      <c r="EN13" s="8"/>
      <c r="EO13" s="12"/>
      <c r="EP13" s="8"/>
      <c r="EQ13" s="8"/>
      <c r="ER13" s="8"/>
      <c r="ES13" s="12"/>
      <c r="ET13" s="12">
        <f>CX13/CW13</f>
        <v>1</v>
      </c>
      <c r="EU13" s="12">
        <f>+DM13/DL13</f>
        <v>1.0047846889952152</v>
      </c>
      <c r="EV13" s="12">
        <f>+DO13/DN13</f>
        <v>0.54545454545454553</v>
      </c>
      <c r="EW13" s="12">
        <f>+((AC13+BG13+CK13+DM13)/(AB13+BF13+CJ13+DL13))</f>
        <v>0.97192402972749792</v>
      </c>
      <c r="EX13" s="12">
        <f>+(AC13+BG13+CK13+DO13)/I13</f>
        <v>0.78466666666666673</v>
      </c>
      <c r="EY13" s="397" t="s">
        <v>454</v>
      </c>
      <c r="EZ13" s="399" t="s">
        <v>81</v>
      </c>
      <c r="FA13" s="399" t="s">
        <v>81</v>
      </c>
      <c r="FB13" s="409" t="s">
        <v>453</v>
      </c>
      <c r="FC13" s="410" t="s">
        <v>427</v>
      </c>
    </row>
    <row r="14" spans="1:159" s="13" customFormat="1" ht="207.75" customHeight="1" thickBot="1" x14ac:dyDescent="0.3">
      <c r="A14" s="393">
        <v>2</v>
      </c>
      <c r="B14" s="394">
        <v>33</v>
      </c>
      <c r="C14" s="393">
        <v>239</v>
      </c>
      <c r="D14" s="395" t="s">
        <v>79</v>
      </c>
      <c r="E14" s="396">
        <v>255</v>
      </c>
      <c r="F14" s="395" t="s">
        <v>80</v>
      </c>
      <c r="G14" s="396" t="s">
        <v>77</v>
      </c>
      <c r="H14" s="396" t="s">
        <v>78</v>
      </c>
      <c r="I14" s="12">
        <f>+AB14+BG14+CK14+CL14+DP14</f>
        <v>0.15</v>
      </c>
      <c r="J14" s="7">
        <v>1.2E-2</v>
      </c>
      <c r="K14" s="7"/>
      <c r="L14" s="7"/>
      <c r="M14" s="7">
        <v>1.2E-2</v>
      </c>
      <c r="N14" s="8">
        <v>1.8E-3</v>
      </c>
      <c r="O14" s="7">
        <v>1.2E-2</v>
      </c>
      <c r="P14" s="8">
        <v>2.0999999999999999E-3</v>
      </c>
      <c r="Q14" s="7">
        <v>1.2E-2</v>
      </c>
      <c r="R14" s="8">
        <v>4.4999999999999997E-3</v>
      </c>
      <c r="S14" s="7">
        <v>1.2E-2</v>
      </c>
      <c r="T14" s="8">
        <v>8.3999999999999995E-3</v>
      </c>
      <c r="U14" s="7">
        <v>1.2E-2</v>
      </c>
      <c r="V14" s="8">
        <v>1.1599999999999999E-2</v>
      </c>
      <c r="W14" s="7">
        <v>1.4999999999999999E-2</v>
      </c>
      <c r="X14" s="9">
        <v>1.6899999999999998E-2</v>
      </c>
      <c r="Y14" s="10">
        <f>+W14</f>
        <v>1.4999999999999999E-2</v>
      </c>
      <c r="Z14" s="10">
        <f>+Y14</f>
        <v>1.4999999999999999E-2</v>
      </c>
      <c r="AA14" s="10">
        <f>+X14</f>
        <v>1.6899999999999998E-2</v>
      </c>
      <c r="AB14" s="10">
        <f>+Z14</f>
        <v>1.4999999999999999E-2</v>
      </c>
      <c r="AC14" s="10">
        <f>+AA14</f>
        <v>1.6899999999999998E-2</v>
      </c>
      <c r="AD14" s="14">
        <v>0.02</v>
      </c>
      <c r="AE14" s="15">
        <v>0</v>
      </c>
      <c r="AF14" s="7">
        <v>0</v>
      </c>
      <c r="AG14" s="8">
        <v>2.7000000000000001E-3</v>
      </c>
      <c r="AH14" s="8">
        <v>2.7000000000000001E-3</v>
      </c>
      <c r="AI14" s="8">
        <v>1.0999999999999998E-3</v>
      </c>
      <c r="AJ14" s="8">
        <v>1.0999999999999998E-3</v>
      </c>
      <c r="AK14" s="8">
        <v>2.7999999999999995E-3</v>
      </c>
      <c r="AL14" s="8">
        <v>2.8E-3</v>
      </c>
      <c r="AM14" s="16">
        <v>3.0999999999999999E-3</v>
      </c>
      <c r="AN14" s="16">
        <v>3.0999999999999999E-3</v>
      </c>
      <c r="AO14" s="16">
        <v>1.9E-3</v>
      </c>
      <c r="AP14" s="16">
        <v>3.9000000000000007E-3</v>
      </c>
      <c r="AQ14" s="16">
        <v>1.9E-3</v>
      </c>
      <c r="AR14" s="16">
        <v>2E-3</v>
      </c>
      <c r="AS14" s="16">
        <v>1.9E-3</v>
      </c>
      <c r="AT14" s="16">
        <v>2.5000000000000005E-3</v>
      </c>
      <c r="AU14" s="16">
        <v>4.6999999999999958E-3</v>
      </c>
      <c r="AV14" s="16">
        <f>2.01%-1.81%</f>
        <v>1.9999999999999948E-3</v>
      </c>
      <c r="AW14" s="16">
        <v>1.6999999999999999E-3</v>
      </c>
      <c r="AX14" s="16">
        <v>1.8E-3</v>
      </c>
      <c r="AY14" s="16">
        <v>1.6999999999999999E-3</v>
      </c>
      <c r="AZ14" s="16">
        <v>1.8E-3</v>
      </c>
      <c r="BA14" s="16">
        <v>2.9999999999999997E-4</v>
      </c>
      <c r="BB14" s="16">
        <v>1.2999999999999999E-3</v>
      </c>
      <c r="BC14" s="12">
        <f>+AE14+AG14+AI14+AK14+AM14+AO14+AQ14+AS14+AU14+AW14+AY14+BA14</f>
        <v>2.3800000000000002E-2</v>
      </c>
      <c r="BD14" s="8">
        <f>+AE14+AG14+AI14+AK14+AM14+AO14+AQ14+AS14+AU14+AW14+AY14+BA14</f>
        <v>2.3800000000000002E-2</v>
      </c>
      <c r="BE14" s="8">
        <f>+AF14+AH14+AJ14+AL14+AN14+AP14+AR14+AT14+AV14+AX14+AZ14+BB14</f>
        <v>2.4999999999999994E-2</v>
      </c>
      <c r="BF14" s="8">
        <f>AE14+AG14+AI14+AK14+AM14+AO14+AQ14+AS14+AU14+AW14+AY14+BA14</f>
        <v>2.3800000000000002E-2</v>
      </c>
      <c r="BG14" s="12">
        <f>AF14+AH14+AJ14+AL14+AN14+AP14+AR14+AT14+AV14+AX14+AZ14+BB14</f>
        <v>2.4999999999999994E-2</v>
      </c>
      <c r="BH14" s="11">
        <v>4.9399999999999999E-2</v>
      </c>
      <c r="BI14" s="8">
        <v>6.9999999999999999E-4</v>
      </c>
      <c r="BJ14" s="8">
        <v>6.9999999999999999E-4</v>
      </c>
      <c r="BK14" s="8">
        <v>3.0999999999999999E-3</v>
      </c>
      <c r="BL14" s="8">
        <v>3.2000000000000002E-3</v>
      </c>
      <c r="BM14" s="8">
        <v>3.7000000000000002E-3</v>
      </c>
      <c r="BN14" s="8">
        <v>3.7000000000000002E-3</v>
      </c>
      <c r="BO14" s="8">
        <v>4.7000000000000002E-3</v>
      </c>
      <c r="BP14" s="8">
        <v>5.0000000000000001E-3</v>
      </c>
      <c r="BQ14" s="8">
        <v>4.7000000000000002E-3</v>
      </c>
      <c r="BR14" s="8">
        <v>5.0000000000000001E-3</v>
      </c>
      <c r="BS14" s="8">
        <v>5.0000000000000001E-3</v>
      </c>
      <c r="BT14" s="8">
        <v>4.4999999999999997E-3</v>
      </c>
      <c r="BU14" s="8">
        <v>4.7000000000000002E-3</v>
      </c>
      <c r="BV14" s="8">
        <v>5.3E-3</v>
      </c>
      <c r="BW14" s="8">
        <v>4.7000000000000002E-3</v>
      </c>
      <c r="BX14" s="8">
        <v>5.1999999999999963E-3</v>
      </c>
      <c r="BY14" s="8">
        <v>5.0000000000000001E-3</v>
      </c>
      <c r="BZ14" s="8">
        <v>4.8999999999999998E-3</v>
      </c>
      <c r="CA14" s="8">
        <v>4.7000000000000002E-3</v>
      </c>
      <c r="CB14" s="8">
        <v>5.4000000000000003E-3</v>
      </c>
      <c r="CC14" s="8">
        <v>4.7000000000000002E-3</v>
      </c>
      <c r="CD14" s="8">
        <v>5.1000000000000004E-3</v>
      </c>
      <c r="CE14" s="8">
        <v>8.6999999999999994E-3</v>
      </c>
      <c r="CF14" s="8">
        <v>5.3E-3</v>
      </c>
      <c r="CG14" s="12">
        <v>5.4400000000000004E-2</v>
      </c>
      <c r="CH14" s="8">
        <v>5.4400000000000004E-2</v>
      </c>
      <c r="CI14" s="8">
        <v>5.33E-2</v>
      </c>
      <c r="CJ14" s="8">
        <v>5.4400000000000004E-2</v>
      </c>
      <c r="CK14" s="12">
        <v>5.33E-2</v>
      </c>
      <c r="CL14" s="10">
        <v>3.7600000000000001E-2</v>
      </c>
      <c r="CM14" s="400">
        <v>3.8999999999999998E-3</v>
      </c>
      <c r="CN14" s="222">
        <v>3.8999999999999998E-3</v>
      </c>
      <c r="CO14" s="222">
        <v>2.5000000000000001E-3</v>
      </c>
      <c r="CP14" s="222">
        <v>2.5000000000000001E-3</v>
      </c>
      <c r="CQ14" s="222">
        <v>2.7000000000000001E-3</v>
      </c>
      <c r="CR14" s="222">
        <v>2.7000000000000001E-3</v>
      </c>
      <c r="CS14" s="222">
        <v>2.8E-3</v>
      </c>
      <c r="CT14" s="222">
        <v>3.5000000000000001E-3</v>
      </c>
      <c r="CU14" s="401">
        <v>3.0999999999999999E-3</v>
      </c>
      <c r="CV14" s="401">
        <v>3.2000000000000002E-3</v>
      </c>
      <c r="CW14" s="222">
        <v>3.3999999999999998E-3</v>
      </c>
      <c r="CX14" s="402">
        <v>3.5000000000000001E-3</v>
      </c>
      <c r="CY14" s="222">
        <v>3.3999999999999998E-3</v>
      </c>
      <c r="CZ14" s="222"/>
      <c r="DA14" s="222">
        <v>3.3999999999999998E-3</v>
      </c>
      <c r="DB14" s="222"/>
      <c r="DC14" s="222">
        <v>3.3999999999999998E-3</v>
      </c>
      <c r="DD14" s="222"/>
      <c r="DE14" s="222">
        <v>3.3999999999999998E-3</v>
      </c>
      <c r="DF14" s="222"/>
      <c r="DG14" s="222">
        <v>3.3999999999999998E-3</v>
      </c>
      <c r="DH14" s="222"/>
      <c r="DI14" s="222">
        <v>2.2000000000000001E-3</v>
      </c>
      <c r="DJ14" s="223"/>
      <c r="DK14" s="10">
        <f>+CM14+CO14+CQ14+CS14+CU14+CW14+CY14+DA14+DC14+DE14+DG14+DI14</f>
        <v>3.7600000000000001E-2</v>
      </c>
      <c r="DL14" s="8">
        <f>+CM14+CO14+CQ14+CS14+CU14+CW14</f>
        <v>1.84E-2</v>
      </c>
      <c r="DM14" s="8">
        <f>+CN14+CP14+CR14+CT14+CV14+CX14+CZ14+DB14+DD14+DF14+DH14+DJ14</f>
        <v>1.9300000000000001E-2</v>
      </c>
      <c r="DN14" s="8">
        <f>+CM14+CO14+CQ14+CS14+CU14+CW14+CY14+DA14+DC14+DE14+DG14+DI14</f>
        <v>3.7600000000000001E-2</v>
      </c>
      <c r="DO14" s="12">
        <f>+CN14+CP14+CR14+CT14+CV14+CX14+CZ14+DB14+DD14+DF14+DH14+DJ14</f>
        <v>1.9300000000000001E-2</v>
      </c>
      <c r="DP14" s="10">
        <f>15%-AB14-BG14-CK14-CL14</f>
        <v>1.9100000000000013E-2</v>
      </c>
      <c r="DQ14" s="8"/>
      <c r="DR14" s="8"/>
      <c r="DS14" s="8"/>
      <c r="DT14" s="8"/>
      <c r="DU14" s="8"/>
      <c r="DV14" s="8"/>
      <c r="DW14" s="8"/>
      <c r="DX14" s="8"/>
      <c r="DY14" s="8"/>
      <c r="DZ14" s="8"/>
      <c r="EA14" s="8"/>
      <c r="EB14" s="8"/>
      <c r="EC14" s="8"/>
      <c r="ED14" s="8"/>
      <c r="EE14" s="8"/>
      <c r="EF14" s="8"/>
      <c r="EG14" s="8"/>
      <c r="EH14" s="8"/>
      <c r="EI14" s="8"/>
      <c r="EJ14" s="8"/>
      <c r="EK14" s="8"/>
      <c r="EL14" s="8"/>
      <c r="EM14" s="8"/>
      <c r="EN14" s="8"/>
      <c r="EO14" s="12"/>
      <c r="EP14" s="8"/>
      <c r="EQ14" s="8"/>
      <c r="ER14" s="8"/>
      <c r="ES14" s="12"/>
      <c r="ET14" s="12">
        <f>CX14/CW14</f>
        <v>1.0294117647058825</v>
      </c>
      <c r="EU14" s="12">
        <f>+DM14/DL14</f>
        <v>1.048913043478261</v>
      </c>
      <c r="EV14" s="12">
        <f>+DO14/DN14</f>
        <v>0.51329787234042556</v>
      </c>
      <c r="EW14" s="12">
        <f>+((AC14+BG14+CK14+DM14)/(AB14+BF14+CJ14+DL14))</f>
        <v>1.0259856630824371</v>
      </c>
      <c r="EX14" s="12">
        <f>+(AC14+BG14+CK14+DO14)/I14</f>
        <v>0.76333333333333331</v>
      </c>
      <c r="EY14" s="403" t="s">
        <v>455</v>
      </c>
      <c r="EZ14" s="398" t="s">
        <v>81</v>
      </c>
      <c r="FA14" s="398" t="s">
        <v>81</v>
      </c>
      <c r="FB14" s="404" t="s">
        <v>438</v>
      </c>
      <c r="FC14" s="411" t="s">
        <v>433</v>
      </c>
    </row>
    <row r="15" spans="1:159" s="13" customFormat="1" ht="33" customHeight="1" x14ac:dyDescent="0.2">
      <c r="A15" s="17"/>
      <c r="B15" s="17"/>
      <c r="C15" s="18"/>
      <c r="D15" s="19"/>
      <c r="F15" s="20"/>
      <c r="G15" s="202"/>
      <c r="H15" s="21"/>
      <c r="I15" s="18"/>
      <c r="J15" s="18"/>
      <c r="K15" s="18"/>
      <c r="L15" s="18"/>
      <c r="M15" s="18"/>
      <c r="N15" s="18"/>
      <c r="O15" s="18"/>
      <c r="P15" s="18"/>
      <c r="Q15" s="18"/>
      <c r="R15" s="18"/>
      <c r="S15" s="18"/>
      <c r="T15" s="18"/>
      <c r="U15" s="18"/>
      <c r="V15" s="22"/>
      <c r="W15" s="18"/>
      <c r="X15" s="22"/>
      <c r="Y15" s="18"/>
      <c r="Z15" s="18"/>
      <c r="AA15" s="18"/>
      <c r="AB15" s="18"/>
      <c r="AC15" s="22"/>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23"/>
      <c r="BD15" s="24"/>
      <c r="BE15" s="25"/>
      <c r="BF15" s="23"/>
      <c r="BG15" s="22"/>
      <c r="BH15" s="26"/>
      <c r="BI15" s="22"/>
      <c r="BJ15" s="22"/>
      <c r="BK15" s="22"/>
      <c r="BL15" s="22"/>
      <c r="BM15" s="22"/>
      <c r="BN15" s="22"/>
      <c r="BO15" s="22"/>
      <c r="BP15" s="22"/>
      <c r="BQ15" s="22"/>
      <c r="BR15" s="22"/>
      <c r="BS15" s="22"/>
      <c r="BT15" s="123"/>
      <c r="BU15" s="22"/>
      <c r="BV15" s="22"/>
      <c r="BW15" s="22"/>
      <c r="BX15" s="22"/>
      <c r="BY15" s="22"/>
      <c r="BZ15" s="22"/>
      <c r="CA15" s="22"/>
      <c r="CB15" s="22"/>
      <c r="CC15" s="22"/>
      <c r="CD15" s="22"/>
      <c r="CE15" s="22"/>
      <c r="CF15" s="22"/>
      <c r="CG15" s="22"/>
      <c r="CH15" s="22"/>
      <c r="CI15" s="22"/>
      <c r="CJ15" s="22"/>
      <c r="CK15" s="22"/>
      <c r="CL15" s="27"/>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203"/>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204"/>
      <c r="EU15" s="204"/>
      <c r="EV15" s="205"/>
      <c r="EW15" s="206"/>
      <c r="EX15" s="206"/>
      <c r="EY15" s="207"/>
      <c r="EZ15" s="208"/>
      <c r="FA15" s="208"/>
      <c r="FB15" s="209"/>
      <c r="FC15" s="210"/>
    </row>
    <row r="16" spans="1:159" ht="26.25" x14ac:dyDescent="0.4">
      <c r="D16" s="211" t="s">
        <v>82</v>
      </c>
      <c r="Y16" s="213"/>
      <c r="Z16" s="214"/>
      <c r="AA16" s="215"/>
      <c r="AC16" s="214"/>
      <c r="AV16" s="216"/>
      <c r="AW16" s="216"/>
      <c r="AX16" s="216"/>
      <c r="AY16" s="216"/>
      <c r="AZ16" s="216"/>
      <c r="BA16" s="216"/>
      <c r="BB16" s="216"/>
      <c r="BC16" s="216"/>
      <c r="BD16" s="216"/>
      <c r="BE16" s="216"/>
      <c r="BF16" s="216"/>
      <c r="BG16" s="216"/>
      <c r="BT16" s="203"/>
      <c r="CG16" s="203"/>
      <c r="CI16" s="203"/>
      <c r="EY16" s="217"/>
      <c r="EZ16" s="218"/>
    </row>
    <row r="17" spans="4:158" ht="32.25" customHeight="1" x14ac:dyDescent="0.2">
      <c r="D17" s="219" t="s">
        <v>83</v>
      </c>
      <c r="E17" s="675" t="s">
        <v>84</v>
      </c>
      <c r="F17" s="675"/>
      <c r="G17" s="675"/>
      <c r="H17" s="675"/>
      <c r="I17" s="675"/>
      <c r="J17" s="675"/>
      <c r="K17" s="676" t="s">
        <v>85</v>
      </c>
      <c r="L17" s="676"/>
      <c r="M17" s="676"/>
      <c r="N17" s="676"/>
      <c r="O17" s="676"/>
      <c r="P17" s="676"/>
      <c r="Q17" s="676"/>
      <c r="R17" s="676"/>
      <c r="S17" s="676"/>
      <c r="Z17" s="214"/>
      <c r="AC17" s="203"/>
      <c r="CG17" s="203"/>
      <c r="DK17" s="203"/>
      <c r="DM17" s="203"/>
      <c r="FB17" s="220"/>
    </row>
    <row r="18" spans="4:158" ht="22.5" customHeight="1" x14ac:dyDescent="0.2">
      <c r="D18" s="221">
        <v>13</v>
      </c>
      <c r="E18" s="673" t="s">
        <v>86</v>
      </c>
      <c r="F18" s="673"/>
      <c r="G18" s="673"/>
      <c r="H18" s="673"/>
      <c r="I18" s="673"/>
      <c r="J18" s="673"/>
      <c r="K18" s="674" t="s">
        <v>87</v>
      </c>
      <c r="L18" s="674"/>
      <c r="M18" s="674"/>
      <c r="N18" s="674"/>
      <c r="O18" s="674"/>
      <c r="P18" s="674"/>
      <c r="Q18" s="674"/>
      <c r="R18" s="674"/>
      <c r="S18" s="674"/>
      <c r="Y18" s="677"/>
      <c r="Z18" s="678"/>
      <c r="AA18" s="678"/>
      <c r="AB18" s="678"/>
      <c r="AC18" s="678"/>
      <c r="AD18" s="678"/>
      <c r="AE18" s="678"/>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c r="BC18" s="678"/>
      <c r="BD18" s="678"/>
      <c r="BE18" s="678"/>
      <c r="BF18" s="678"/>
      <c r="BG18" s="678"/>
    </row>
    <row r="19" spans="4:158" ht="26.25" customHeight="1" x14ac:dyDescent="0.2">
      <c r="D19" s="221">
        <v>14</v>
      </c>
      <c r="E19" s="673" t="s">
        <v>88</v>
      </c>
      <c r="F19" s="673"/>
      <c r="G19" s="673"/>
      <c r="H19" s="673"/>
      <c r="I19" s="673"/>
      <c r="J19" s="673"/>
      <c r="K19" s="674" t="s">
        <v>89</v>
      </c>
      <c r="L19" s="674"/>
      <c r="M19" s="674"/>
      <c r="N19" s="674"/>
      <c r="O19" s="674"/>
      <c r="P19" s="674"/>
      <c r="Q19" s="674"/>
      <c r="R19" s="674"/>
      <c r="S19" s="674"/>
    </row>
    <row r="21" spans="4:158" x14ac:dyDescent="0.2">
      <c r="AV21" s="214"/>
      <c r="AW21" s="214"/>
      <c r="AX21" s="214"/>
      <c r="AY21" s="214"/>
      <c r="AZ21" s="214"/>
      <c r="BA21" s="214"/>
      <c r="BB21" s="214"/>
      <c r="BC21" s="214"/>
      <c r="BD21" s="214"/>
      <c r="BE21" s="214"/>
      <c r="BF21" s="214"/>
      <c r="BG21" s="214"/>
    </row>
    <row r="25" spans="4:158" x14ac:dyDescent="0.2">
      <c r="AC25" s="216"/>
    </row>
  </sheetData>
  <sheetProtection formatCells="0" formatColumns="0" formatRows="0" insertHyperlinks="0" sort="0" autoFilter="0" pivotTables="0"/>
  <mergeCells count="38">
    <mergeCell ref="E19:J19"/>
    <mergeCell ref="K19:S19"/>
    <mergeCell ref="CL11:DO11"/>
    <mergeCell ref="DP11:ES11"/>
    <mergeCell ref="E17:J17"/>
    <mergeCell ref="K17:S17"/>
    <mergeCell ref="E18:J18"/>
    <mergeCell ref="K18:S18"/>
    <mergeCell ref="Y18:BG1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A6:F6"/>
    <mergeCell ref="G6:FC6"/>
    <mergeCell ref="A7:F7"/>
    <mergeCell ref="G7:FC7"/>
    <mergeCell ref="A8:F8"/>
    <mergeCell ref="G8:FC8"/>
    <mergeCell ref="A5:F5"/>
    <mergeCell ref="G5:FC5"/>
    <mergeCell ref="A2:F4"/>
    <mergeCell ref="G2:FC2"/>
    <mergeCell ref="G3:FC3"/>
    <mergeCell ref="G4:ES4"/>
    <mergeCell ref="ET4:FC4"/>
  </mergeCells>
  <dataValidations count="3">
    <dataValidation type="list" allowBlank="1" showInputMessage="1" showErrorMessage="1" sqref="H13:H14" xr:uid="{00000000-0002-0000-0000-000000000000}">
      <formula1>"suma, personas"</formula1>
    </dataValidation>
    <dataValidation type="textLength" operator="lessThan" allowBlank="1" showInputMessage="1" showErrorMessage="1" sqref="EY13:EY14" xr:uid="{00000000-0002-0000-0000-000001000000}">
      <formula1>2000</formula1>
    </dataValidation>
    <dataValidation type="textLength" operator="lessThan" allowBlank="1" showInputMessage="1" showErrorMessage="1" sqref="EZ13:FA14" xr:uid="{00000000-0002-0000-0000-000002000000}">
      <formula1>500</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FFCC"/>
  </sheetPr>
  <dimension ref="A1:AH27"/>
  <sheetViews>
    <sheetView showGridLines="0" topLeftCell="A6" zoomScaleNormal="100" zoomScalePageLayoutView="120" workbookViewId="0">
      <selection activeCell="K15" sqref="K15:K16"/>
    </sheetView>
  </sheetViews>
  <sheetFormatPr baseColWidth="10" defaultColWidth="11.42578125" defaultRowHeight="15" x14ac:dyDescent="0.25"/>
  <cols>
    <col min="1" max="1" width="9.7109375" customWidth="1"/>
    <col min="2" max="2" width="29.140625" customWidth="1"/>
    <col min="3" max="26" width="16.42578125" customWidth="1"/>
    <col min="27" max="27" width="13.7109375" bestFit="1" customWidth="1"/>
    <col min="28" max="28" width="13.7109375" customWidth="1"/>
    <col min="29" max="29" width="15.140625" customWidth="1"/>
    <col min="30" max="30" width="12.7109375" bestFit="1" customWidth="1"/>
  </cols>
  <sheetData>
    <row r="1" spans="1:34" x14ac:dyDescent="0.25">
      <c r="C1" s="127"/>
      <c r="D1" s="127"/>
      <c r="E1" s="127"/>
      <c r="F1" s="127"/>
      <c r="K1" s="128"/>
      <c r="L1" s="128"/>
      <c r="M1" s="42"/>
      <c r="N1" s="42"/>
      <c r="Q1" s="127"/>
      <c r="R1" s="127"/>
      <c r="U1" s="42"/>
      <c r="V1" s="42"/>
      <c r="W1" s="127"/>
      <c r="X1" s="127"/>
    </row>
    <row r="2" spans="1:34" ht="26.25" customHeight="1" x14ac:dyDescent="0.25">
      <c r="B2" s="679" t="s">
        <v>359</v>
      </c>
      <c r="C2" s="681" t="s">
        <v>237</v>
      </c>
      <c r="D2" s="682"/>
      <c r="E2" s="681" t="s">
        <v>238</v>
      </c>
      <c r="F2" s="682"/>
      <c r="G2" s="681" t="s">
        <v>239</v>
      </c>
      <c r="H2" s="682"/>
      <c r="I2" s="681" t="s">
        <v>240</v>
      </c>
      <c r="J2" s="682"/>
      <c r="K2" s="681" t="s">
        <v>241</v>
      </c>
      <c r="L2" s="682"/>
      <c r="M2" s="681" t="s">
        <v>242</v>
      </c>
      <c r="N2" s="682"/>
      <c r="O2" s="681" t="s">
        <v>229</v>
      </c>
      <c r="P2" s="682"/>
      <c r="Q2" s="681" t="s">
        <v>231</v>
      </c>
      <c r="R2" s="682"/>
      <c r="S2" s="681" t="s">
        <v>232</v>
      </c>
      <c r="T2" s="682"/>
      <c r="U2" s="681" t="s">
        <v>233</v>
      </c>
      <c r="V2" s="682"/>
      <c r="W2" s="681" t="s">
        <v>234</v>
      </c>
      <c r="X2" s="682"/>
      <c r="Y2" s="681" t="s">
        <v>235</v>
      </c>
      <c r="Z2" s="682"/>
      <c r="AA2" s="687" t="s">
        <v>341</v>
      </c>
      <c r="AB2" s="683">
        <v>0.15</v>
      </c>
      <c r="AC2" s="685" t="s">
        <v>342</v>
      </c>
      <c r="AD2" s="685" t="s">
        <v>343</v>
      </c>
    </row>
    <row r="3" spans="1:34" s="131" customFormat="1" ht="34.5" customHeight="1" x14ac:dyDescent="0.25">
      <c r="A3"/>
      <c r="B3" s="680"/>
      <c r="C3" s="132" t="s">
        <v>344</v>
      </c>
      <c r="D3" s="132" t="s">
        <v>345</v>
      </c>
      <c r="E3" s="132" t="s">
        <v>344</v>
      </c>
      <c r="F3" s="132" t="s">
        <v>345</v>
      </c>
      <c r="G3" s="132" t="s">
        <v>344</v>
      </c>
      <c r="H3" s="132" t="s">
        <v>345</v>
      </c>
      <c r="I3" s="132" t="s">
        <v>344</v>
      </c>
      <c r="J3" s="132" t="s">
        <v>345</v>
      </c>
      <c r="K3" s="132" t="s">
        <v>344</v>
      </c>
      <c r="L3" s="132" t="s">
        <v>345</v>
      </c>
      <c r="M3" s="132" t="s">
        <v>344</v>
      </c>
      <c r="N3" s="132" t="s">
        <v>345</v>
      </c>
      <c r="O3" s="132" t="s">
        <v>344</v>
      </c>
      <c r="P3" s="132" t="s">
        <v>345</v>
      </c>
      <c r="Q3" s="132" t="s">
        <v>344</v>
      </c>
      <c r="R3" s="132" t="s">
        <v>345</v>
      </c>
      <c r="S3" s="132" t="s">
        <v>344</v>
      </c>
      <c r="T3" s="132" t="s">
        <v>345</v>
      </c>
      <c r="U3" s="132" t="s">
        <v>344</v>
      </c>
      <c r="V3" s="132" t="s">
        <v>345</v>
      </c>
      <c r="W3" s="132" t="s">
        <v>344</v>
      </c>
      <c r="X3" s="132" t="s">
        <v>345</v>
      </c>
      <c r="Y3" s="132" t="s">
        <v>344</v>
      </c>
      <c r="Z3" s="132" t="s">
        <v>345</v>
      </c>
      <c r="AA3" s="688"/>
      <c r="AB3" s="684"/>
      <c r="AC3" s="685"/>
      <c r="AD3" s="685"/>
      <c r="AF3" s="193">
        <v>115000</v>
      </c>
      <c r="AG3" s="194">
        <v>0.15</v>
      </c>
    </row>
    <row r="4" spans="1:34" ht="30" customHeight="1" x14ac:dyDescent="0.25">
      <c r="A4" s="169">
        <v>1</v>
      </c>
      <c r="B4" s="133" t="s">
        <v>360</v>
      </c>
      <c r="C4" s="192">
        <v>2378</v>
      </c>
      <c r="D4" s="192">
        <v>2378</v>
      </c>
      <c r="E4" s="192">
        <v>3078</v>
      </c>
      <c r="F4" s="192">
        <v>3078</v>
      </c>
      <c r="G4" s="192">
        <v>2947</v>
      </c>
      <c r="H4" s="192">
        <v>2947</v>
      </c>
      <c r="I4" s="192">
        <v>2500</v>
      </c>
      <c r="J4" s="192">
        <v>0</v>
      </c>
      <c r="K4" s="192">
        <v>2500</v>
      </c>
      <c r="L4" s="192">
        <v>0</v>
      </c>
      <c r="M4" s="192">
        <v>2500</v>
      </c>
      <c r="N4" s="192">
        <v>0</v>
      </c>
      <c r="O4" s="192">
        <v>2500</v>
      </c>
      <c r="P4" s="192"/>
      <c r="Q4" s="192">
        <v>2500</v>
      </c>
      <c r="R4" s="192"/>
      <c r="S4" s="192">
        <v>2500</v>
      </c>
      <c r="T4" s="192"/>
      <c r="U4" s="192">
        <v>2500</v>
      </c>
      <c r="V4" s="192"/>
      <c r="W4" s="192">
        <v>2500</v>
      </c>
      <c r="X4" s="192"/>
      <c r="Y4" s="192">
        <v>1135</v>
      </c>
      <c r="Z4" s="192"/>
      <c r="AA4" s="170">
        <f>+C4+E4+G4+I4+K4+M4+O4+Q4+S4+U4+W4+Y4</f>
        <v>29538</v>
      </c>
      <c r="AB4" s="171">
        <v>3.85E-2</v>
      </c>
      <c r="AC4" s="172">
        <f>+C4</f>
        <v>2378</v>
      </c>
      <c r="AD4" s="172">
        <f>+D4</f>
        <v>2378</v>
      </c>
      <c r="AE4" s="29"/>
      <c r="AF4" s="195">
        <v>2378</v>
      </c>
      <c r="AG4" s="196">
        <f>+(AF4*AG3)/AF3</f>
        <v>3.1017391304347824E-3</v>
      </c>
    </row>
    <row r="5" spans="1:34" ht="30" customHeight="1" x14ac:dyDescent="0.25">
      <c r="A5" s="169" t="s">
        <v>361</v>
      </c>
      <c r="B5" s="133" t="s">
        <v>362</v>
      </c>
      <c r="C5" s="168">
        <v>618</v>
      </c>
      <c r="D5" s="168">
        <v>618</v>
      </c>
      <c r="E5" s="168">
        <v>397</v>
      </c>
      <c r="F5" s="168">
        <v>397</v>
      </c>
      <c r="G5" s="168">
        <f>300+140</f>
        <v>440</v>
      </c>
      <c r="H5" s="168">
        <f>+G5</f>
        <v>440</v>
      </c>
      <c r="I5" s="168">
        <v>450</v>
      </c>
      <c r="J5" s="168">
        <v>0</v>
      </c>
      <c r="K5" s="168">
        <v>500</v>
      </c>
      <c r="L5" s="168">
        <v>0</v>
      </c>
      <c r="M5" s="168">
        <v>550</v>
      </c>
      <c r="N5" s="168">
        <v>0</v>
      </c>
      <c r="O5" s="168">
        <v>550</v>
      </c>
      <c r="P5" s="168"/>
      <c r="Q5" s="168">
        <v>550</v>
      </c>
      <c r="R5" s="168"/>
      <c r="S5" s="168">
        <v>550</v>
      </c>
      <c r="T5" s="168"/>
      <c r="U5" s="168">
        <v>550</v>
      </c>
      <c r="V5" s="168"/>
      <c r="W5" s="168">
        <v>550</v>
      </c>
      <c r="X5" s="168"/>
      <c r="Y5" s="168">
        <f>457-140</f>
        <v>317</v>
      </c>
      <c r="Z5" s="166"/>
      <c r="AA5" s="170">
        <f>+C5+E5+G5+I5+K5+M5+O5+Q5+S5+U5+W5+Y5</f>
        <v>6022</v>
      </c>
      <c r="AB5" s="171">
        <v>3.7600000000000001E-2</v>
      </c>
      <c r="AC5" s="172">
        <f>+C5</f>
        <v>618</v>
      </c>
      <c r="AD5" s="172">
        <f>+D5</f>
        <v>618</v>
      </c>
      <c r="AE5" s="29"/>
      <c r="AF5" s="193">
        <v>24000</v>
      </c>
      <c r="AG5" s="194">
        <v>0.15</v>
      </c>
    </row>
    <row r="6" spans="1:34" ht="18.75" x14ac:dyDescent="0.3">
      <c r="A6" s="167"/>
      <c r="B6" s="140"/>
      <c r="AF6" s="195">
        <f>+C5</f>
        <v>618</v>
      </c>
      <c r="AG6" s="196">
        <f>+(AF6*AG5)/AF5</f>
        <v>3.8625E-3</v>
      </c>
      <c r="AH6" s="174"/>
    </row>
    <row r="7" spans="1:34" ht="26.25" customHeight="1" x14ac:dyDescent="0.3">
      <c r="A7" s="167"/>
      <c r="B7" s="679" t="s">
        <v>363</v>
      </c>
      <c r="C7" s="686" t="s">
        <v>237</v>
      </c>
      <c r="D7" s="686"/>
      <c r="E7" s="686" t="s">
        <v>238</v>
      </c>
      <c r="F7" s="686"/>
      <c r="G7" s="686" t="s">
        <v>239</v>
      </c>
      <c r="H7" s="686"/>
      <c r="I7" s="686" t="s">
        <v>240</v>
      </c>
      <c r="J7" s="686"/>
      <c r="K7" s="681" t="s">
        <v>241</v>
      </c>
      <c r="L7" s="682"/>
      <c r="M7" s="686" t="s">
        <v>242</v>
      </c>
      <c r="N7" s="686"/>
      <c r="O7" s="686" t="s">
        <v>229</v>
      </c>
      <c r="P7" s="686"/>
      <c r="Q7" s="686" t="s">
        <v>231</v>
      </c>
      <c r="R7" s="686"/>
      <c r="S7" s="686" t="s">
        <v>232</v>
      </c>
      <c r="T7" s="686"/>
      <c r="U7" s="686" t="s">
        <v>233</v>
      </c>
      <c r="V7" s="686"/>
      <c r="W7" s="686" t="s">
        <v>234</v>
      </c>
      <c r="X7" s="686"/>
      <c r="Y7" s="686" t="s">
        <v>235</v>
      </c>
      <c r="Z7" s="686"/>
      <c r="AA7" s="686" t="s">
        <v>341</v>
      </c>
      <c r="AB7" s="685" t="s">
        <v>342</v>
      </c>
      <c r="AC7" s="685" t="s">
        <v>343</v>
      </c>
    </row>
    <row r="8" spans="1:34" s="32" customFormat="1" ht="34.5" customHeight="1" x14ac:dyDescent="0.3">
      <c r="A8" s="167"/>
      <c r="B8" s="680"/>
      <c r="C8" s="142" t="s">
        <v>344</v>
      </c>
      <c r="D8" s="142" t="s">
        <v>345</v>
      </c>
      <c r="E8" s="142" t="s">
        <v>344</v>
      </c>
      <c r="F8" s="142" t="s">
        <v>345</v>
      </c>
      <c r="G8" s="142" t="s">
        <v>344</v>
      </c>
      <c r="H8" s="142" t="s">
        <v>345</v>
      </c>
      <c r="I8" s="142" t="s">
        <v>344</v>
      </c>
      <c r="J8" s="142" t="s">
        <v>345</v>
      </c>
      <c r="K8" s="142" t="s">
        <v>344</v>
      </c>
      <c r="L8" s="142" t="s">
        <v>345</v>
      </c>
      <c r="M8" s="142" t="s">
        <v>344</v>
      </c>
      <c r="N8" s="142" t="s">
        <v>345</v>
      </c>
      <c r="O8" s="142" t="s">
        <v>344</v>
      </c>
      <c r="P8" s="142" t="s">
        <v>345</v>
      </c>
      <c r="Q8" s="142" t="s">
        <v>344</v>
      </c>
      <c r="R8" s="142" t="s">
        <v>345</v>
      </c>
      <c r="S8" s="142" t="s">
        <v>344</v>
      </c>
      <c r="T8" s="142" t="s">
        <v>345</v>
      </c>
      <c r="U8" s="142" t="s">
        <v>344</v>
      </c>
      <c r="V8" s="142" t="s">
        <v>345</v>
      </c>
      <c r="W8" s="142" t="s">
        <v>344</v>
      </c>
      <c r="X8" s="142" t="s">
        <v>345</v>
      </c>
      <c r="Y8" s="142" t="s">
        <v>344</v>
      </c>
      <c r="Z8" s="142" t="s">
        <v>345</v>
      </c>
      <c r="AA8" s="686"/>
      <c r="AB8" s="685"/>
      <c r="AC8" s="685"/>
    </row>
    <row r="9" spans="1:34" ht="30" customHeight="1" x14ac:dyDescent="0.25">
      <c r="A9" s="165">
        <v>1</v>
      </c>
      <c r="B9" s="133" t="s">
        <v>360</v>
      </c>
      <c r="C9" s="115">
        <f>+ROUND((C4*$AB$4)/$AA$4,4)</f>
        <v>3.0999999999999999E-3</v>
      </c>
      <c r="D9" s="115">
        <f t="shared" ref="D9:X9" si="0">+ROUND((D4*$AB$4)/$AA$4,4)</f>
        <v>3.0999999999999999E-3</v>
      </c>
      <c r="E9" s="115">
        <f t="shared" si="0"/>
        <v>4.0000000000000001E-3</v>
      </c>
      <c r="F9" s="115">
        <f t="shared" si="0"/>
        <v>4.0000000000000001E-3</v>
      </c>
      <c r="G9" s="115">
        <f t="shared" si="0"/>
        <v>3.8E-3</v>
      </c>
      <c r="H9" s="115">
        <f t="shared" si="0"/>
        <v>3.8E-3</v>
      </c>
      <c r="I9" s="115">
        <f t="shared" si="0"/>
        <v>3.3E-3</v>
      </c>
      <c r="J9" s="115">
        <f t="shared" si="0"/>
        <v>0</v>
      </c>
      <c r="K9" s="115">
        <f t="shared" si="0"/>
        <v>3.3E-3</v>
      </c>
      <c r="L9" s="115">
        <f t="shared" si="0"/>
        <v>0</v>
      </c>
      <c r="M9" s="115">
        <f t="shared" si="0"/>
        <v>3.3E-3</v>
      </c>
      <c r="N9" s="115">
        <f t="shared" si="0"/>
        <v>0</v>
      </c>
      <c r="O9" s="115">
        <f t="shared" si="0"/>
        <v>3.3E-3</v>
      </c>
      <c r="P9" s="115">
        <f t="shared" si="0"/>
        <v>0</v>
      </c>
      <c r="Q9" s="115">
        <f t="shared" si="0"/>
        <v>3.3E-3</v>
      </c>
      <c r="R9" s="115">
        <f t="shared" si="0"/>
        <v>0</v>
      </c>
      <c r="S9" s="115">
        <f>+ROUND((S4*$AB$4)/$AA$4,4)</f>
        <v>3.3E-3</v>
      </c>
      <c r="T9" s="115">
        <f t="shared" si="0"/>
        <v>0</v>
      </c>
      <c r="U9" s="115">
        <f>+ROUND((U4*$AB$4)/$AA$4,4)</f>
        <v>3.3E-3</v>
      </c>
      <c r="V9" s="115">
        <f t="shared" si="0"/>
        <v>0</v>
      </c>
      <c r="W9" s="115">
        <f>+ROUND((W4*$AB$4)/$AA$4,4)</f>
        <v>3.3E-3</v>
      </c>
      <c r="X9" s="115">
        <f t="shared" si="0"/>
        <v>0</v>
      </c>
      <c r="Y9" s="115">
        <f>+ROUND((Y4*$AB$4)/$AA$4,4)-0.03%</f>
        <v>1.2000000000000001E-3</v>
      </c>
      <c r="Z9" s="115">
        <f>+ROUND((Z4*$AB$4)/$AA$4,4)</f>
        <v>0</v>
      </c>
      <c r="AA9" s="112">
        <f>+C9+E9+G9+I9+K9+M9+O9+Q9+S9+U9+W9+Y9</f>
        <v>3.85E-2</v>
      </c>
      <c r="AB9" s="112">
        <f>+C9</f>
        <v>3.0999999999999999E-3</v>
      </c>
      <c r="AC9" s="112">
        <f>+D9</f>
        <v>3.0999999999999999E-3</v>
      </c>
      <c r="AH9" s="42"/>
    </row>
    <row r="10" spans="1:34" ht="30" customHeight="1" x14ac:dyDescent="0.25">
      <c r="A10" s="165" t="s">
        <v>361</v>
      </c>
      <c r="B10" s="133" t="s">
        <v>362</v>
      </c>
      <c r="C10" s="115">
        <f>+ROUND((C5*$AB$5)/$AA$5,4)</f>
        <v>3.8999999999999998E-3</v>
      </c>
      <c r="D10" s="115">
        <f>+ROUND((D5*$AB$5)/$AA$5,4)</f>
        <v>3.8999999999999998E-3</v>
      </c>
      <c r="E10" s="115">
        <f t="shared" ref="E10:Z10" si="1">+ROUND((E5*$AB$5)/$AA$5,4)</f>
        <v>2.5000000000000001E-3</v>
      </c>
      <c r="F10" s="115">
        <f t="shared" si="1"/>
        <v>2.5000000000000001E-3</v>
      </c>
      <c r="G10" s="115">
        <f t="shared" si="1"/>
        <v>2.7000000000000001E-3</v>
      </c>
      <c r="H10" s="115">
        <f t="shared" si="1"/>
        <v>2.7000000000000001E-3</v>
      </c>
      <c r="I10" s="115">
        <f t="shared" si="1"/>
        <v>2.8E-3</v>
      </c>
      <c r="J10" s="115">
        <f t="shared" si="1"/>
        <v>0</v>
      </c>
      <c r="K10" s="115">
        <f t="shared" si="1"/>
        <v>3.0999999999999999E-3</v>
      </c>
      <c r="L10" s="115">
        <f t="shared" si="1"/>
        <v>0</v>
      </c>
      <c r="M10" s="115">
        <f t="shared" si="1"/>
        <v>3.3999999999999998E-3</v>
      </c>
      <c r="N10" s="115">
        <f t="shared" si="1"/>
        <v>0</v>
      </c>
      <c r="O10" s="115">
        <f t="shared" si="1"/>
        <v>3.3999999999999998E-3</v>
      </c>
      <c r="P10" s="115">
        <f t="shared" si="1"/>
        <v>0</v>
      </c>
      <c r="Q10" s="115">
        <f t="shared" si="1"/>
        <v>3.3999999999999998E-3</v>
      </c>
      <c r="R10" s="115">
        <f t="shared" si="1"/>
        <v>0</v>
      </c>
      <c r="S10" s="115">
        <f t="shared" si="1"/>
        <v>3.3999999999999998E-3</v>
      </c>
      <c r="T10" s="115">
        <f t="shared" si="1"/>
        <v>0</v>
      </c>
      <c r="U10" s="115">
        <f t="shared" si="1"/>
        <v>3.3999999999999998E-3</v>
      </c>
      <c r="V10" s="115">
        <f t="shared" si="1"/>
        <v>0</v>
      </c>
      <c r="W10" s="115">
        <f>+ROUND((W5*$AB$5)/$AA$5,4)</f>
        <v>3.3999999999999998E-3</v>
      </c>
      <c r="X10" s="115">
        <f t="shared" si="1"/>
        <v>0</v>
      </c>
      <c r="Y10" s="115">
        <f>+ROUND((Y5*$AB$5)/$AA$5,4)+0.02%</f>
        <v>2.2000000000000001E-3</v>
      </c>
      <c r="Z10" s="115">
        <f t="shared" si="1"/>
        <v>0</v>
      </c>
      <c r="AA10" s="112">
        <f>+C10+E10+G10+I10+K10+M10+O10+Q10+S10+U10+W10+Y10</f>
        <v>3.7600000000000001E-2</v>
      </c>
      <c r="AB10" s="112">
        <f>+C10</f>
        <v>3.8999999999999998E-3</v>
      </c>
      <c r="AC10" s="112">
        <f>+D10</f>
        <v>3.8999999999999998E-3</v>
      </c>
      <c r="AH10" s="42"/>
    </row>
    <row r="13" spans="1:34" x14ac:dyDescent="0.25">
      <c r="F13" s="141"/>
    </row>
    <row r="14" spans="1:34" x14ac:dyDescent="0.25">
      <c r="F14" s="174"/>
      <c r="H14" s="241">
        <v>2020</v>
      </c>
      <c r="I14" s="241">
        <v>2021</v>
      </c>
      <c r="J14" s="241">
        <v>2022</v>
      </c>
      <c r="K14" s="241">
        <v>2023</v>
      </c>
      <c r="S14" s="128"/>
      <c r="T14" s="141"/>
      <c r="U14" s="138"/>
      <c r="X14" s="141"/>
    </row>
    <row r="15" spans="1:34" x14ac:dyDescent="0.25">
      <c r="G15" t="s">
        <v>366</v>
      </c>
      <c r="H15" s="237">
        <v>2642</v>
      </c>
      <c r="I15" s="237">
        <v>3800</v>
      </c>
      <c r="J15" s="237">
        <v>8268</v>
      </c>
      <c r="K15" s="237">
        <f>+INVERSIÓN!DM29</f>
        <v>2830</v>
      </c>
      <c r="L15" s="237"/>
      <c r="S15" s="128"/>
      <c r="T15" s="138"/>
      <c r="V15" s="141"/>
      <c r="X15" s="138"/>
      <c r="AC15" s="173"/>
    </row>
    <row r="16" spans="1:34" x14ac:dyDescent="0.25">
      <c r="G16" t="s">
        <v>420</v>
      </c>
      <c r="H16" s="237">
        <v>65</v>
      </c>
      <c r="I16" s="237">
        <v>207</v>
      </c>
      <c r="J16" s="237">
        <v>265</v>
      </c>
      <c r="K16" s="237">
        <v>264</v>
      </c>
      <c r="L16" s="28"/>
      <c r="V16" s="174"/>
      <c r="AC16" s="174"/>
    </row>
    <row r="17" spans="7:27" x14ac:dyDescent="0.25">
      <c r="H17" s="240">
        <f>SUM(H15:H16)</f>
        <v>2707</v>
      </c>
      <c r="I17" s="240">
        <f>SUM(I15:I16)</f>
        <v>4007</v>
      </c>
      <c r="J17" s="240">
        <f>SUM(J15:J16)</f>
        <v>8533</v>
      </c>
      <c r="K17" s="240">
        <f>+K15+K16</f>
        <v>3094</v>
      </c>
      <c r="L17" s="239">
        <f>SUM(H17:K17)</f>
        <v>18341</v>
      </c>
      <c r="W17" s="137"/>
      <c r="Y17" s="29"/>
      <c r="Z17" s="145"/>
    </row>
    <row r="18" spans="7:27" x14ac:dyDescent="0.25">
      <c r="V18" s="141"/>
      <c r="Z18" s="145"/>
    </row>
    <row r="19" spans="7:27" x14ac:dyDescent="0.25">
      <c r="V19" s="138"/>
      <c r="W19" s="137"/>
      <c r="Z19" s="138"/>
      <c r="AA19" s="145"/>
    </row>
    <row r="20" spans="7:27" x14ac:dyDescent="0.25">
      <c r="G20" s="29"/>
      <c r="J20" s="29"/>
      <c r="K20" s="29"/>
    </row>
    <row r="21" spans="7:27" x14ac:dyDescent="0.25">
      <c r="G21" s="29">
        <v>24000</v>
      </c>
      <c r="H21" s="141">
        <v>0.15</v>
      </c>
      <c r="J21" s="29">
        <v>115000</v>
      </c>
      <c r="K21" s="29"/>
      <c r="L21" s="141">
        <v>0.15</v>
      </c>
    </row>
    <row r="22" spans="7:27" x14ac:dyDescent="0.25">
      <c r="G22" s="29">
        <f>+K17</f>
        <v>3094</v>
      </c>
      <c r="H22" s="145">
        <f>+G22*H21/G21</f>
        <v>1.9337499999999997E-2</v>
      </c>
      <c r="J22" s="29">
        <f>+K27</f>
        <v>16120</v>
      </c>
      <c r="K22" s="29"/>
      <c r="L22" s="145">
        <f>+J22*L21/J21</f>
        <v>2.102608695652174E-2</v>
      </c>
      <c r="Z22" s="141"/>
    </row>
    <row r="23" spans="7:27" x14ac:dyDescent="0.25">
      <c r="Y23" s="29"/>
      <c r="Z23" s="138"/>
    </row>
    <row r="26" spans="7:27" x14ac:dyDescent="0.25">
      <c r="G26" t="s">
        <v>419</v>
      </c>
      <c r="H26" s="241">
        <v>2020</v>
      </c>
      <c r="I26" s="241">
        <v>2021</v>
      </c>
      <c r="J26" s="241">
        <v>2022</v>
      </c>
      <c r="K26" s="241">
        <v>2023</v>
      </c>
    </row>
    <row r="27" spans="7:27" x14ac:dyDescent="0.25">
      <c r="H27" s="240">
        <v>8177</v>
      </c>
      <c r="I27" s="240">
        <v>27065</v>
      </c>
      <c r="J27" s="240">
        <v>38962</v>
      </c>
      <c r="K27" s="240">
        <f>+INVERSIÓN!DM15</f>
        <v>16120</v>
      </c>
      <c r="L27" s="239">
        <f>SUM(H27:K27)</f>
        <v>90324</v>
      </c>
    </row>
  </sheetData>
  <mergeCells count="33">
    <mergeCell ref="E2:F2"/>
    <mergeCell ref="G2:H2"/>
    <mergeCell ref="I2:J2"/>
    <mergeCell ref="K2:L2"/>
    <mergeCell ref="AD2:AD3"/>
    <mergeCell ref="M2:N2"/>
    <mergeCell ref="O2:P2"/>
    <mergeCell ref="Q2:R2"/>
    <mergeCell ref="S2:T2"/>
    <mergeCell ref="U2:V2"/>
    <mergeCell ref="W2:X2"/>
    <mergeCell ref="AA2:AA3"/>
    <mergeCell ref="B7:B8"/>
    <mergeCell ref="C7:D7"/>
    <mergeCell ref="E7:F7"/>
    <mergeCell ref="G7:H7"/>
    <mergeCell ref="I7:J7"/>
    <mergeCell ref="B2:B3"/>
    <mergeCell ref="C2:D2"/>
    <mergeCell ref="AB2:AB3"/>
    <mergeCell ref="AC2:AC3"/>
    <mergeCell ref="K7:L7"/>
    <mergeCell ref="M7:N7"/>
    <mergeCell ref="O7:P7"/>
    <mergeCell ref="Q7:R7"/>
    <mergeCell ref="S7:T7"/>
    <mergeCell ref="W7:X7"/>
    <mergeCell ref="Y7:Z7"/>
    <mergeCell ref="AA7:AA8"/>
    <mergeCell ref="AB7:AB8"/>
    <mergeCell ref="AC7:AC8"/>
    <mergeCell ref="U7:V7"/>
    <mergeCell ref="Y2:Z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FB53"/>
  <sheetViews>
    <sheetView showGridLines="0" tabSelected="1" zoomScale="64" zoomScaleNormal="64" zoomScaleSheetLayoutView="40" zoomScalePageLayoutView="70" workbookViewId="0">
      <selection activeCell="DL44" sqref="DL44"/>
    </sheetView>
  </sheetViews>
  <sheetFormatPr baseColWidth="10" defaultColWidth="10.85546875" defaultRowHeight="18.600000000000001" customHeight="1" x14ac:dyDescent="0.25"/>
  <cols>
    <col min="1" max="1" width="7.42578125" style="279" customWidth="1"/>
    <col min="2" max="2" width="4.85546875" style="279" customWidth="1"/>
    <col min="3" max="3" width="24.28515625" style="279" customWidth="1"/>
    <col min="4" max="4" width="8.5703125" style="300" customWidth="1"/>
    <col min="5" max="5" width="17.42578125" style="300" customWidth="1"/>
    <col min="6" max="6" width="13.5703125" style="301" customWidth="1"/>
    <col min="7" max="7" width="29" style="284" customWidth="1"/>
    <col min="8" max="19" width="18.28515625" style="284" hidden="1" customWidth="1"/>
    <col min="20" max="20" width="34.28515625" style="284" hidden="1" customWidth="1"/>
    <col min="21" max="25" width="18.28515625" style="284" hidden="1" customWidth="1"/>
    <col min="26" max="26" width="29.7109375" style="284" customWidth="1"/>
    <col min="27" max="27" width="29.5703125" style="284" customWidth="1"/>
    <col min="28" max="55" width="18.28515625" style="284" hidden="1" customWidth="1"/>
    <col min="56" max="57" width="31.42578125" style="284" customWidth="1"/>
    <col min="58" max="85" width="31.42578125" style="284" hidden="1" customWidth="1"/>
    <col min="86" max="87" width="31.42578125" style="284" customWidth="1"/>
    <col min="88" max="88" width="28.7109375" style="284" customWidth="1"/>
    <col min="89" max="100" width="27.5703125" style="284" customWidth="1"/>
    <col min="101" max="105" width="23" style="284" hidden="1" customWidth="1"/>
    <col min="106" max="110" width="23.5703125" style="284" hidden="1" customWidth="1"/>
    <col min="111" max="112" width="23" style="284" hidden="1" customWidth="1"/>
    <col min="113" max="116" width="28.42578125" style="284" customWidth="1"/>
    <col min="117" max="117" width="27" style="284" customWidth="1"/>
    <col min="118" max="118" width="27.42578125" style="284" customWidth="1"/>
    <col min="119" max="147" width="15.7109375" style="284" hidden="1" customWidth="1"/>
    <col min="148" max="149" width="19.28515625" style="302" customWidth="1"/>
    <col min="150" max="151" width="19.28515625" style="279" customWidth="1"/>
    <col min="152" max="152" width="22.85546875" style="279" customWidth="1"/>
    <col min="153" max="153" width="68.42578125" style="279" customWidth="1"/>
    <col min="154" max="154" width="10.85546875" style="279" customWidth="1"/>
    <col min="155" max="155" width="13.140625" style="279" customWidth="1"/>
    <col min="156" max="156" width="55.28515625" style="279" customWidth="1"/>
    <col min="157" max="157" width="30.42578125" style="279" customWidth="1"/>
    <col min="158" max="159" width="10.85546875" style="279" customWidth="1"/>
    <col min="160" max="16384" width="10.85546875" style="279"/>
  </cols>
  <sheetData>
    <row r="1" spans="1:158" ht="18.600000000000001" customHeight="1" x14ac:dyDescent="0.25">
      <c r="A1" s="704"/>
      <c r="B1" s="705"/>
      <c r="C1" s="705"/>
      <c r="D1" s="705"/>
      <c r="E1" s="706"/>
      <c r="F1" s="713" t="s">
        <v>0</v>
      </c>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c r="BM1" s="713"/>
      <c r="BN1" s="713"/>
      <c r="BO1" s="713"/>
      <c r="BP1" s="713"/>
      <c r="BQ1" s="713"/>
      <c r="BR1" s="713"/>
      <c r="BS1" s="713"/>
      <c r="BT1" s="713"/>
      <c r="BU1" s="713"/>
      <c r="BV1" s="713"/>
      <c r="BW1" s="713"/>
      <c r="BX1" s="713"/>
      <c r="BY1" s="713"/>
      <c r="BZ1" s="713"/>
      <c r="CA1" s="713"/>
      <c r="CB1" s="713"/>
      <c r="CC1" s="713"/>
      <c r="CD1" s="713"/>
      <c r="CE1" s="713"/>
      <c r="CF1" s="713"/>
      <c r="CG1" s="713"/>
      <c r="CH1" s="713"/>
      <c r="CI1" s="713"/>
      <c r="CJ1" s="713"/>
      <c r="CK1" s="713"/>
      <c r="CL1" s="713"/>
      <c r="CM1" s="713"/>
      <c r="CN1" s="713"/>
      <c r="CO1" s="713"/>
      <c r="CP1" s="713"/>
      <c r="CQ1" s="713"/>
      <c r="CR1" s="713"/>
      <c r="CS1" s="713"/>
      <c r="CT1" s="713"/>
      <c r="CU1" s="713"/>
      <c r="CV1" s="713"/>
      <c r="CW1" s="713"/>
      <c r="CX1" s="713"/>
      <c r="CY1" s="713"/>
      <c r="CZ1" s="713"/>
      <c r="DA1" s="713"/>
      <c r="DB1" s="713"/>
      <c r="DC1" s="713"/>
      <c r="DD1" s="713"/>
      <c r="DE1" s="713"/>
      <c r="DF1" s="713"/>
      <c r="DG1" s="713"/>
      <c r="DH1" s="713"/>
      <c r="DI1" s="713"/>
      <c r="DJ1" s="713"/>
      <c r="DK1" s="713"/>
      <c r="DL1" s="713"/>
      <c r="DM1" s="713"/>
      <c r="DN1" s="713"/>
      <c r="DO1" s="713"/>
      <c r="DP1" s="713"/>
      <c r="DQ1" s="713"/>
      <c r="DR1" s="713"/>
      <c r="DS1" s="713"/>
      <c r="DT1" s="713"/>
      <c r="DU1" s="713"/>
      <c r="DV1" s="713"/>
      <c r="DW1" s="713"/>
      <c r="DX1" s="713"/>
      <c r="DY1" s="713"/>
      <c r="DZ1" s="713"/>
      <c r="EA1" s="713"/>
      <c r="EB1" s="713"/>
      <c r="EC1" s="713"/>
      <c r="ED1" s="713"/>
      <c r="EE1" s="713"/>
      <c r="EF1" s="713"/>
      <c r="EG1" s="713"/>
      <c r="EH1" s="713"/>
      <c r="EI1" s="713"/>
      <c r="EJ1" s="713"/>
      <c r="EK1" s="713"/>
      <c r="EL1" s="713"/>
      <c r="EM1" s="713"/>
      <c r="EN1" s="713"/>
      <c r="EO1" s="713"/>
      <c r="EP1" s="713"/>
      <c r="EQ1" s="713"/>
      <c r="ER1" s="713"/>
      <c r="ES1" s="713"/>
      <c r="ET1" s="713"/>
      <c r="EU1" s="713"/>
      <c r="EV1" s="713"/>
      <c r="EW1" s="713"/>
      <c r="EX1" s="713"/>
      <c r="EY1" s="713"/>
      <c r="EZ1" s="713"/>
      <c r="FA1" s="714"/>
    </row>
    <row r="2" spans="1:158" ht="39.75" customHeight="1" thickBot="1" x14ac:dyDescent="0.3">
      <c r="A2" s="707"/>
      <c r="B2" s="708"/>
      <c r="C2" s="708"/>
      <c r="D2" s="708"/>
      <c r="E2" s="709"/>
      <c r="F2" s="715" t="s">
        <v>90</v>
      </c>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715"/>
      <c r="BK2" s="715"/>
      <c r="BL2" s="715"/>
      <c r="BM2" s="715"/>
      <c r="BN2" s="715"/>
      <c r="BO2" s="715"/>
      <c r="BP2" s="715"/>
      <c r="BQ2" s="715"/>
      <c r="BR2" s="715"/>
      <c r="BS2" s="715"/>
      <c r="BT2" s="715"/>
      <c r="BU2" s="715"/>
      <c r="BV2" s="715"/>
      <c r="BW2" s="715"/>
      <c r="BX2" s="715"/>
      <c r="BY2" s="715"/>
      <c r="BZ2" s="715"/>
      <c r="CA2" s="715"/>
      <c r="CB2" s="715"/>
      <c r="CC2" s="715"/>
      <c r="CD2" s="715"/>
      <c r="CE2" s="715"/>
      <c r="CF2" s="715"/>
      <c r="CG2" s="715"/>
      <c r="CH2" s="715"/>
      <c r="CI2" s="715"/>
      <c r="CJ2" s="715"/>
      <c r="CK2" s="715"/>
      <c r="CL2" s="715"/>
      <c r="CM2" s="715"/>
      <c r="CN2" s="715"/>
      <c r="CO2" s="715"/>
      <c r="CP2" s="715"/>
      <c r="CQ2" s="715"/>
      <c r="CR2" s="715"/>
      <c r="CS2" s="715"/>
      <c r="CT2" s="715"/>
      <c r="CU2" s="715"/>
      <c r="CV2" s="715"/>
      <c r="CW2" s="715"/>
      <c r="CX2" s="715"/>
      <c r="CY2" s="715"/>
      <c r="CZ2" s="715"/>
      <c r="DA2" s="715"/>
      <c r="DB2" s="715"/>
      <c r="DC2" s="715"/>
      <c r="DD2" s="715"/>
      <c r="DE2" s="715"/>
      <c r="DF2" s="715"/>
      <c r="DG2" s="715"/>
      <c r="DH2" s="715"/>
      <c r="DI2" s="715"/>
      <c r="DJ2" s="715"/>
      <c r="DK2" s="715"/>
      <c r="DL2" s="715"/>
      <c r="DM2" s="715"/>
      <c r="DN2" s="715"/>
      <c r="DO2" s="715"/>
      <c r="DP2" s="715"/>
      <c r="DQ2" s="715"/>
      <c r="DR2" s="715"/>
      <c r="DS2" s="715"/>
      <c r="DT2" s="715"/>
      <c r="DU2" s="715"/>
      <c r="DV2" s="715"/>
      <c r="DW2" s="715"/>
      <c r="DX2" s="715"/>
      <c r="DY2" s="715"/>
      <c r="DZ2" s="715"/>
      <c r="EA2" s="715"/>
      <c r="EB2" s="715"/>
      <c r="EC2" s="715"/>
      <c r="ED2" s="715"/>
      <c r="EE2" s="715"/>
      <c r="EF2" s="715"/>
      <c r="EG2" s="715"/>
      <c r="EH2" s="715"/>
      <c r="EI2" s="715"/>
      <c r="EJ2" s="715"/>
      <c r="EK2" s="715"/>
      <c r="EL2" s="715"/>
      <c r="EM2" s="715"/>
      <c r="EN2" s="715"/>
      <c r="EO2" s="715"/>
      <c r="EP2" s="715"/>
      <c r="EQ2" s="715"/>
      <c r="ER2" s="716"/>
      <c r="ES2" s="716"/>
      <c r="ET2" s="716"/>
      <c r="EU2" s="716"/>
      <c r="EV2" s="716"/>
      <c r="EW2" s="716"/>
      <c r="EX2" s="716"/>
      <c r="EY2" s="716"/>
      <c r="EZ2" s="716"/>
      <c r="FA2" s="717"/>
    </row>
    <row r="3" spans="1:158" ht="18.600000000000001" customHeight="1" thickBot="1" x14ac:dyDescent="0.3">
      <c r="A3" s="710"/>
      <c r="B3" s="711"/>
      <c r="C3" s="711"/>
      <c r="D3" s="711"/>
      <c r="E3" s="712"/>
      <c r="F3" s="718" t="s">
        <v>2</v>
      </c>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19"/>
      <c r="CC3" s="719"/>
      <c r="CD3" s="719"/>
      <c r="CE3" s="719"/>
      <c r="CF3" s="719"/>
      <c r="CG3" s="719"/>
      <c r="CH3" s="719"/>
      <c r="CI3" s="719"/>
      <c r="CJ3" s="719"/>
      <c r="CK3" s="719"/>
      <c r="CL3" s="719"/>
      <c r="CM3" s="719"/>
      <c r="CN3" s="719"/>
      <c r="CO3" s="719"/>
      <c r="CP3" s="719"/>
      <c r="CQ3" s="719"/>
      <c r="CR3" s="719"/>
      <c r="CS3" s="719"/>
      <c r="CT3" s="719"/>
      <c r="CU3" s="719"/>
      <c r="CV3" s="719"/>
      <c r="CW3" s="719"/>
      <c r="CX3" s="719"/>
      <c r="CY3" s="719"/>
      <c r="CZ3" s="719"/>
      <c r="DA3" s="719"/>
      <c r="DB3" s="719"/>
      <c r="DC3" s="719"/>
      <c r="DD3" s="719"/>
      <c r="DE3" s="719"/>
      <c r="DF3" s="719"/>
      <c r="DG3" s="719"/>
      <c r="DH3" s="719"/>
      <c r="DI3" s="719"/>
      <c r="DJ3" s="719"/>
      <c r="DK3" s="719"/>
      <c r="DL3" s="719"/>
      <c r="DM3" s="719"/>
      <c r="DN3" s="719"/>
      <c r="DO3" s="719"/>
      <c r="DP3" s="719"/>
      <c r="DQ3" s="719"/>
      <c r="DR3" s="719"/>
      <c r="DS3" s="719"/>
      <c r="DT3" s="719"/>
      <c r="DU3" s="719"/>
      <c r="DV3" s="719"/>
      <c r="DW3" s="719"/>
      <c r="DX3" s="719"/>
      <c r="DY3" s="719"/>
      <c r="DZ3" s="719"/>
      <c r="EA3" s="719"/>
      <c r="EB3" s="719"/>
      <c r="EC3" s="719"/>
      <c r="ED3" s="719"/>
      <c r="EE3" s="719"/>
      <c r="EF3" s="719"/>
      <c r="EG3" s="719"/>
      <c r="EH3" s="719"/>
      <c r="EI3" s="719"/>
      <c r="EJ3" s="719"/>
      <c r="EK3" s="719"/>
      <c r="EL3" s="719"/>
      <c r="EM3" s="719"/>
      <c r="EN3" s="719"/>
      <c r="EO3" s="719"/>
      <c r="EP3" s="719"/>
      <c r="EQ3" s="719"/>
      <c r="ER3" s="719" t="s">
        <v>91</v>
      </c>
      <c r="ES3" s="719"/>
      <c r="ET3" s="719"/>
      <c r="EU3" s="719"/>
      <c r="EV3" s="719"/>
      <c r="EW3" s="719"/>
      <c r="EX3" s="719"/>
      <c r="EY3" s="719"/>
      <c r="EZ3" s="719"/>
      <c r="FA3" s="720"/>
    </row>
    <row r="4" spans="1:158" ht="18.600000000000001" customHeight="1" thickBot="1" x14ac:dyDescent="0.3">
      <c r="A4" s="698" t="s">
        <v>4</v>
      </c>
      <c r="B4" s="699"/>
      <c r="C4" s="699"/>
      <c r="D4" s="699"/>
      <c r="E4" s="700"/>
      <c r="F4" s="701" t="s">
        <v>5</v>
      </c>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02"/>
      <c r="BF4" s="702"/>
      <c r="BG4" s="702"/>
      <c r="BH4" s="702"/>
      <c r="BI4" s="702"/>
      <c r="BJ4" s="702"/>
      <c r="BK4" s="702"/>
      <c r="BL4" s="702"/>
      <c r="BM4" s="702"/>
      <c r="BN4" s="702"/>
      <c r="BO4" s="702"/>
      <c r="BP4" s="702"/>
      <c r="BQ4" s="702"/>
      <c r="BR4" s="702"/>
      <c r="BS4" s="702"/>
      <c r="BT4" s="702"/>
      <c r="BU4" s="702"/>
      <c r="BV4" s="702"/>
      <c r="BW4" s="702"/>
      <c r="BX4" s="702"/>
      <c r="BY4" s="702"/>
      <c r="BZ4" s="702"/>
      <c r="CA4" s="702"/>
      <c r="CB4" s="702"/>
      <c r="CC4" s="702"/>
      <c r="CD4" s="702"/>
      <c r="CE4" s="702"/>
      <c r="CF4" s="702"/>
      <c r="CG4" s="702"/>
      <c r="CH4" s="702"/>
      <c r="CI4" s="702"/>
      <c r="CJ4" s="702"/>
      <c r="CK4" s="702"/>
      <c r="CL4" s="702"/>
      <c r="CM4" s="702"/>
      <c r="CN4" s="702"/>
      <c r="CO4" s="702"/>
      <c r="CP4" s="702"/>
      <c r="CQ4" s="702"/>
      <c r="CR4" s="702"/>
      <c r="CS4" s="702"/>
      <c r="CT4" s="702"/>
      <c r="CU4" s="702"/>
      <c r="CV4" s="702"/>
      <c r="CW4" s="702"/>
      <c r="CX4" s="702"/>
      <c r="CY4" s="702"/>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2"/>
      <c r="EE4" s="702"/>
      <c r="EF4" s="702"/>
      <c r="EG4" s="702"/>
      <c r="EH4" s="702"/>
      <c r="EI4" s="702"/>
      <c r="EJ4" s="702"/>
      <c r="EK4" s="702"/>
      <c r="EL4" s="702"/>
      <c r="EM4" s="702"/>
      <c r="EN4" s="702"/>
      <c r="EO4" s="702"/>
      <c r="EP4" s="702"/>
      <c r="EQ4" s="702"/>
      <c r="ER4" s="702"/>
      <c r="ES4" s="702"/>
      <c r="ET4" s="702"/>
      <c r="EU4" s="702"/>
      <c r="EV4" s="702"/>
      <c r="EW4" s="702"/>
      <c r="EX4" s="702"/>
      <c r="EY4" s="702"/>
      <c r="EZ4" s="702"/>
      <c r="FA4" s="703"/>
    </row>
    <row r="5" spans="1:158" ht="18.600000000000001" customHeight="1" thickBot="1" x14ac:dyDescent="0.3">
      <c r="A5" s="698" t="s">
        <v>6</v>
      </c>
      <c r="B5" s="699"/>
      <c r="C5" s="699"/>
      <c r="D5" s="699"/>
      <c r="E5" s="700"/>
      <c r="F5" s="701" t="s">
        <v>7</v>
      </c>
      <c r="G5" s="702"/>
      <c r="H5" s="702"/>
      <c r="I5" s="702"/>
      <c r="J5" s="702"/>
      <c r="K5" s="702"/>
      <c r="L5" s="702"/>
      <c r="M5" s="702"/>
      <c r="N5" s="702"/>
      <c r="O5" s="702"/>
      <c r="P5" s="702"/>
      <c r="Q5" s="702"/>
      <c r="R5" s="702"/>
      <c r="S5" s="702"/>
      <c r="T5" s="702"/>
      <c r="U5" s="702"/>
      <c r="V5" s="702"/>
      <c r="W5" s="702"/>
      <c r="X5" s="702"/>
      <c r="Y5" s="702"/>
      <c r="Z5" s="702"/>
      <c r="AA5" s="702"/>
      <c r="AB5" s="702"/>
      <c r="AC5" s="702"/>
      <c r="AD5" s="702"/>
      <c r="AE5" s="702"/>
      <c r="AF5" s="702"/>
      <c r="AG5" s="702"/>
      <c r="AH5" s="702"/>
      <c r="AI5" s="702"/>
      <c r="AJ5" s="702"/>
      <c r="AK5" s="702"/>
      <c r="AL5" s="702"/>
      <c r="AM5" s="702"/>
      <c r="AN5" s="702"/>
      <c r="AO5" s="702"/>
      <c r="AP5" s="702"/>
      <c r="AQ5" s="702"/>
      <c r="AR5" s="702"/>
      <c r="AS5" s="702"/>
      <c r="AT5" s="702"/>
      <c r="AU5" s="702"/>
      <c r="AV5" s="702"/>
      <c r="AW5" s="702"/>
      <c r="AX5" s="702"/>
      <c r="AY5" s="702"/>
      <c r="AZ5" s="702"/>
      <c r="BA5" s="702"/>
      <c r="BB5" s="702"/>
      <c r="BC5" s="702"/>
      <c r="BD5" s="702"/>
      <c r="BE5" s="702"/>
      <c r="BF5" s="702"/>
      <c r="BG5" s="702"/>
      <c r="BH5" s="702"/>
      <c r="BI5" s="702"/>
      <c r="BJ5" s="702"/>
      <c r="BK5" s="702"/>
      <c r="BL5" s="702"/>
      <c r="BM5" s="702"/>
      <c r="BN5" s="702"/>
      <c r="BO5" s="702"/>
      <c r="BP5" s="702"/>
      <c r="BQ5" s="702"/>
      <c r="BR5" s="702"/>
      <c r="BS5" s="702"/>
      <c r="BT5" s="702"/>
      <c r="BU5" s="702"/>
      <c r="BV5" s="702"/>
      <c r="BW5" s="702"/>
      <c r="BX5" s="702"/>
      <c r="BY5" s="702"/>
      <c r="BZ5" s="702"/>
      <c r="CA5" s="702"/>
      <c r="CB5" s="702"/>
      <c r="CC5" s="702"/>
      <c r="CD5" s="702"/>
      <c r="CE5" s="702"/>
      <c r="CF5" s="702"/>
      <c r="CG5" s="702"/>
      <c r="CH5" s="702"/>
      <c r="CI5" s="702"/>
      <c r="CJ5" s="702"/>
      <c r="CK5" s="702"/>
      <c r="CL5" s="702"/>
      <c r="CM5" s="702"/>
      <c r="CN5" s="702"/>
      <c r="CO5" s="702"/>
      <c r="CP5" s="702"/>
      <c r="CQ5" s="702"/>
      <c r="CR5" s="702"/>
      <c r="CS5" s="702"/>
      <c r="CT5" s="702"/>
      <c r="CU5" s="702"/>
      <c r="CV5" s="702"/>
      <c r="CW5" s="702"/>
      <c r="CX5" s="702"/>
      <c r="CY5" s="702"/>
      <c r="CZ5" s="702"/>
      <c r="DA5" s="702"/>
      <c r="DB5" s="702"/>
      <c r="DC5" s="702"/>
      <c r="DD5" s="702"/>
      <c r="DE5" s="702"/>
      <c r="DF5" s="702"/>
      <c r="DG5" s="702"/>
      <c r="DH5" s="702"/>
      <c r="DI5" s="702"/>
      <c r="DJ5" s="702"/>
      <c r="DK5" s="702"/>
      <c r="DL5" s="702"/>
      <c r="DM5" s="702"/>
      <c r="DN5" s="702"/>
      <c r="DO5" s="702"/>
      <c r="DP5" s="702"/>
      <c r="DQ5" s="702"/>
      <c r="DR5" s="702"/>
      <c r="DS5" s="702"/>
      <c r="DT5" s="702"/>
      <c r="DU5" s="702"/>
      <c r="DV5" s="702"/>
      <c r="DW5" s="702"/>
      <c r="DX5" s="702"/>
      <c r="DY5" s="702"/>
      <c r="DZ5" s="702"/>
      <c r="EA5" s="702"/>
      <c r="EB5" s="702"/>
      <c r="EC5" s="702"/>
      <c r="ED5" s="702"/>
      <c r="EE5" s="702"/>
      <c r="EF5" s="702"/>
      <c r="EG5" s="702"/>
      <c r="EH5" s="702"/>
      <c r="EI5" s="702"/>
      <c r="EJ5" s="702"/>
      <c r="EK5" s="702"/>
      <c r="EL5" s="702"/>
      <c r="EM5" s="702"/>
      <c r="EN5" s="702"/>
      <c r="EO5" s="702"/>
      <c r="EP5" s="702"/>
      <c r="EQ5" s="702"/>
      <c r="ER5" s="702"/>
      <c r="ES5" s="702"/>
      <c r="ET5" s="702"/>
      <c r="EU5" s="702"/>
      <c r="EV5" s="702"/>
      <c r="EW5" s="702"/>
      <c r="EX5" s="702"/>
      <c r="EY5" s="702"/>
      <c r="EZ5" s="702"/>
      <c r="FA5" s="703"/>
    </row>
    <row r="6" spans="1:158" ht="18.600000000000001" customHeight="1" thickBot="1" x14ac:dyDescent="0.3">
      <c r="A6" s="280"/>
      <c r="B6" s="280"/>
      <c r="C6" s="280"/>
      <c r="D6" s="281"/>
      <c r="E6" s="281"/>
      <c r="F6" s="282"/>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5"/>
      <c r="ES6" s="285"/>
      <c r="ET6" s="280"/>
      <c r="EU6" s="280"/>
      <c r="EV6" s="280"/>
      <c r="EW6" s="280"/>
      <c r="EX6" s="280"/>
      <c r="EY6" s="280"/>
      <c r="EZ6" s="280"/>
      <c r="FA6" s="280"/>
    </row>
    <row r="7" spans="1:158" s="286" customFormat="1" ht="20.25" customHeight="1" thickBot="1" x14ac:dyDescent="0.3">
      <c r="A7" s="721" t="s">
        <v>92</v>
      </c>
      <c r="B7" s="722"/>
      <c r="C7" s="722"/>
      <c r="D7" s="722"/>
      <c r="E7" s="722"/>
      <c r="F7" s="722"/>
      <c r="G7" s="723"/>
      <c r="H7" s="727" t="s">
        <v>93</v>
      </c>
      <c r="I7" s="727"/>
      <c r="J7" s="727"/>
      <c r="K7" s="727"/>
      <c r="L7" s="727"/>
      <c r="M7" s="727"/>
      <c r="N7" s="727"/>
      <c r="O7" s="727"/>
      <c r="P7" s="727"/>
      <c r="Q7" s="727"/>
      <c r="R7" s="727"/>
      <c r="S7" s="727"/>
      <c r="T7" s="727"/>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8"/>
      <c r="AX7" s="728"/>
      <c r="AY7" s="728"/>
      <c r="AZ7" s="728"/>
      <c r="BA7" s="728"/>
      <c r="BB7" s="728"/>
      <c r="BC7" s="728"/>
      <c r="BD7" s="728"/>
      <c r="BE7" s="728"/>
      <c r="BF7" s="728"/>
      <c r="BG7" s="728"/>
      <c r="BH7" s="728"/>
      <c r="BI7" s="728"/>
      <c r="BJ7" s="728"/>
      <c r="BK7" s="728"/>
      <c r="BL7" s="728"/>
      <c r="BM7" s="728"/>
      <c r="BN7" s="728"/>
      <c r="BO7" s="728"/>
      <c r="BP7" s="728"/>
      <c r="BQ7" s="728"/>
      <c r="BR7" s="728"/>
      <c r="BS7" s="728"/>
      <c r="BT7" s="728"/>
      <c r="BU7" s="728"/>
      <c r="BV7" s="728"/>
      <c r="BW7" s="728"/>
      <c r="BX7" s="728"/>
      <c r="BY7" s="728"/>
      <c r="BZ7" s="728"/>
      <c r="CA7" s="728"/>
      <c r="CB7" s="728"/>
      <c r="CC7" s="728"/>
      <c r="CD7" s="728"/>
      <c r="CE7" s="728"/>
      <c r="CF7" s="728"/>
      <c r="CG7" s="728"/>
      <c r="CH7" s="728"/>
      <c r="CI7" s="728"/>
      <c r="CJ7" s="728"/>
      <c r="CK7" s="728"/>
      <c r="CL7" s="728"/>
      <c r="CM7" s="728"/>
      <c r="CN7" s="728"/>
      <c r="CO7" s="728"/>
      <c r="CP7" s="728"/>
      <c r="CQ7" s="728"/>
      <c r="CR7" s="728"/>
      <c r="CS7" s="728"/>
      <c r="CT7" s="728"/>
      <c r="CU7" s="728"/>
      <c r="CV7" s="728"/>
      <c r="CW7" s="728"/>
      <c r="CX7" s="728"/>
      <c r="CY7" s="728"/>
      <c r="CZ7" s="728"/>
      <c r="DA7" s="728"/>
      <c r="DB7" s="728"/>
      <c r="DC7" s="728"/>
      <c r="DD7" s="728"/>
      <c r="DE7" s="728"/>
      <c r="DF7" s="728"/>
      <c r="DG7" s="728"/>
      <c r="DH7" s="728"/>
      <c r="DI7" s="728"/>
      <c r="DJ7" s="728"/>
      <c r="DK7" s="728"/>
      <c r="DL7" s="728"/>
      <c r="DM7" s="728"/>
      <c r="DN7" s="728"/>
      <c r="DO7" s="728"/>
      <c r="DP7" s="728"/>
      <c r="DQ7" s="728"/>
      <c r="DR7" s="728"/>
      <c r="DS7" s="728"/>
      <c r="DT7" s="728"/>
      <c r="DU7" s="728"/>
      <c r="DV7" s="728"/>
      <c r="DW7" s="728"/>
      <c r="DX7" s="728"/>
      <c r="DY7" s="728"/>
      <c r="DZ7" s="728"/>
      <c r="EA7" s="728"/>
      <c r="EB7" s="728"/>
      <c r="EC7" s="728"/>
      <c r="ED7" s="728"/>
      <c r="EE7" s="728"/>
      <c r="EF7" s="728"/>
      <c r="EG7" s="728"/>
      <c r="EH7" s="728"/>
      <c r="EI7" s="728"/>
      <c r="EJ7" s="728"/>
      <c r="EK7" s="728"/>
      <c r="EL7" s="728"/>
      <c r="EM7" s="728"/>
      <c r="EN7" s="728"/>
      <c r="EO7" s="728"/>
      <c r="EP7" s="728"/>
      <c r="EQ7" s="728"/>
      <c r="ER7" s="729" t="s">
        <v>14</v>
      </c>
      <c r="ES7" s="729" t="s">
        <v>15</v>
      </c>
      <c r="ET7" s="731" t="s">
        <v>16</v>
      </c>
      <c r="EU7" s="733" t="s">
        <v>94</v>
      </c>
      <c r="EV7" s="743" t="s">
        <v>18</v>
      </c>
      <c r="EW7" s="745" t="s">
        <v>19</v>
      </c>
      <c r="EX7" s="670" t="s">
        <v>20</v>
      </c>
      <c r="EY7" s="670" t="s">
        <v>21</v>
      </c>
      <c r="EZ7" s="670" t="s">
        <v>22</v>
      </c>
      <c r="FA7" s="652" t="s">
        <v>23</v>
      </c>
    </row>
    <row r="8" spans="1:158" s="286" customFormat="1" ht="23.25" customHeight="1" thickBot="1" x14ac:dyDescent="0.3">
      <c r="A8" s="724"/>
      <c r="B8" s="725"/>
      <c r="C8" s="725"/>
      <c r="D8" s="725"/>
      <c r="E8" s="725"/>
      <c r="F8" s="725"/>
      <c r="G8" s="726"/>
      <c r="H8" s="735" t="s">
        <v>95</v>
      </c>
      <c r="I8" s="735"/>
      <c r="J8" s="735"/>
      <c r="K8" s="735"/>
      <c r="L8" s="735"/>
      <c r="M8" s="735"/>
      <c r="N8" s="735"/>
      <c r="O8" s="735"/>
      <c r="P8" s="735"/>
      <c r="Q8" s="735"/>
      <c r="R8" s="735"/>
      <c r="S8" s="735"/>
      <c r="T8" s="735"/>
      <c r="U8" s="735"/>
      <c r="V8" s="735"/>
      <c r="W8" s="735"/>
      <c r="X8" s="735"/>
      <c r="Y8" s="735"/>
      <c r="Z8" s="735"/>
      <c r="AA8" s="736"/>
      <c r="AB8" s="737" t="s">
        <v>96</v>
      </c>
      <c r="AC8" s="735"/>
      <c r="AD8" s="735"/>
      <c r="AE8" s="735"/>
      <c r="AF8" s="735"/>
      <c r="AG8" s="735"/>
      <c r="AH8" s="735"/>
      <c r="AI8" s="735"/>
      <c r="AJ8" s="735"/>
      <c r="AK8" s="735"/>
      <c r="AL8" s="735"/>
      <c r="AM8" s="735"/>
      <c r="AN8" s="735"/>
      <c r="AO8" s="735"/>
      <c r="AP8" s="735"/>
      <c r="AQ8" s="735"/>
      <c r="AR8" s="735"/>
      <c r="AS8" s="735"/>
      <c r="AT8" s="735"/>
      <c r="AU8" s="735"/>
      <c r="AV8" s="735"/>
      <c r="AW8" s="735"/>
      <c r="AX8" s="735"/>
      <c r="AY8" s="735"/>
      <c r="AZ8" s="735"/>
      <c r="BA8" s="735"/>
      <c r="BB8" s="735"/>
      <c r="BC8" s="735"/>
      <c r="BD8" s="735"/>
      <c r="BE8" s="736"/>
      <c r="BF8" s="737" t="s">
        <v>27</v>
      </c>
      <c r="BG8" s="735"/>
      <c r="BH8" s="735"/>
      <c r="BI8" s="735"/>
      <c r="BJ8" s="735"/>
      <c r="BK8" s="735"/>
      <c r="BL8" s="735"/>
      <c r="BM8" s="735"/>
      <c r="BN8" s="735"/>
      <c r="BO8" s="735"/>
      <c r="BP8" s="735"/>
      <c r="BQ8" s="735"/>
      <c r="BR8" s="735"/>
      <c r="BS8" s="735"/>
      <c r="BT8" s="735"/>
      <c r="BU8" s="735"/>
      <c r="BV8" s="735"/>
      <c r="BW8" s="735"/>
      <c r="BX8" s="735"/>
      <c r="BY8" s="735"/>
      <c r="BZ8" s="735"/>
      <c r="CA8" s="735"/>
      <c r="CB8" s="735"/>
      <c r="CC8" s="735"/>
      <c r="CD8" s="735"/>
      <c r="CE8" s="735"/>
      <c r="CF8" s="735"/>
      <c r="CG8" s="735"/>
      <c r="CH8" s="735"/>
      <c r="CI8" s="736"/>
      <c r="CJ8" s="738" t="s">
        <v>28</v>
      </c>
      <c r="CK8" s="739"/>
      <c r="CL8" s="739"/>
      <c r="CM8" s="739"/>
      <c r="CN8" s="739"/>
      <c r="CO8" s="739"/>
      <c r="CP8" s="739"/>
      <c r="CQ8" s="739"/>
      <c r="CR8" s="739"/>
      <c r="CS8" s="739"/>
      <c r="CT8" s="739"/>
      <c r="CU8" s="739"/>
      <c r="CV8" s="739"/>
      <c r="CW8" s="739"/>
      <c r="CX8" s="739"/>
      <c r="CY8" s="739"/>
      <c r="CZ8" s="739"/>
      <c r="DA8" s="739"/>
      <c r="DB8" s="739"/>
      <c r="DC8" s="739"/>
      <c r="DD8" s="739"/>
      <c r="DE8" s="739"/>
      <c r="DF8" s="739"/>
      <c r="DG8" s="739"/>
      <c r="DH8" s="739"/>
      <c r="DI8" s="739"/>
      <c r="DJ8" s="739"/>
      <c r="DK8" s="739"/>
      <c r="DL8" s="739"/>
      <c r="DM8" s="739"/>
      <c r="DN8" s="740" t="s">
        <v>29</v>
      </c>
      <c r="DO8" s="741"/>
      <c r="DP8" s="741"/>
      <c r="DQ8" s="741"/>
      <c r="DR8" s="741"/>
      <c r="DS8" s="741"/>
      <c r="DT8" s="741"/>
      <c r="DU8" s="741"/>
      <c r="DV8" s="741"/>
      <c r="DW8" s="741"/>
      <c r="DX8" s="741"/>
      <c r="DY8" s="741"/>
      <c r="DZ8" s="741"/>
      <c r="EA8" s="741"/>
      <c r="EB8" s="741"/>
      <c r="EC8" s="741"/>
      <c r="ED8" s="741"/>
      <c r="EE8" s="741"/>
      <c r="EF8" s="741"/>
      <c r="EG8" s="742"/>
      <c r="EH8" s="742"/>
      <c r="EI8" s="742"/>
      <c r="EJ8" s="742"/>
      <c r="EK8" s="742"/>
      <c r="EL8" s="742"/>
      <c r="EM8" s="742"/>
      <c r="EN8" s="742"/>
      <c r="EO8" s="742"/>
      <c r="EP8" s="742"/>
      <c r="EQ8" s="742"/>
      <c r="ER8" s="730"/>
      <c r="ES8" s="730"/>
      <c r="ET8" s="732"/>
      <c r="EU8" s="734"/>
      <c r="EV8" s="744"/>
      <c r="EW8" s="746"/>
      <c r="EX8" s="671"/>
      <c r="EY8" s="671"/>
      <c r="EZ8" s="671"/>
      <c r="FA8" s="653"/>
    </row>
    <row r="9" spans="1:158" s="447" customFormat="1" ht="92.25" customHeight="1" thickBot="1" x14ac:dyDescent="0.3">
      <c r="A9" s="6" t="s">
        <v>97</v>
      </c>
      <c r="B9" s="444" t="s">
        <v>98</v>
      </c>
      <c r="C9" s="445" t="s">
        <v>99</v>
      </c>
      <c r="D9" s="445" t="s">
        <v>100</v>
      </c>
      <c r="E9" s="445" t="s">
        <v>101</v>
      </c>
      <c r="F9" s="445" t="s">
        <v>102</v>
      </c>
      <c r="G9" s="448" t="s">
        <v>103</v>
      </c>
      <c r="H9" s="387" t="s">
        <v>39</v>
      </c>
      <c r="I9" s="380" t="s">
        <v>40</v>
      </c>
      <c r="J9" s="381" t="s">
        <v>41</v>
      </c>
      <c r="K9" s="380" t="s">
        <v>42</v>
      </c>
      <c r="L9" s="381" t="s">
        <v>43</v>
      </c>
      <c r="M9" s="380" t="s">
        <v>44</v>
      </c>
      <c r="N9" s="381" t="s">
        <v>45</v>
      </c>
      <c r="O9" s="380" t="s">
        <v>46</v>
      </c>
      <c r="P9" s="381" t="s">
        <v>47</v>
      </c>
      <c r="Q9" s="380" t="s">
        <v>48</v>
      </c>
      <c r="R9" s="381" t="s">
        <v>49</v>
      </c>
      <c r="S9" s="380" t="s">
        <v>50</v>
      </c>
      <c r="T9" s="381" t="s">
        <v>51</v>
      </c>
      <c r="U9" s="380" t="s">
        <v>52</v>
      </c>
      <c r="V9" s="382" t="s">
        <v>53</v>
      </c>
      <c r="W9" s="383" t="s">
        <v>54</v>
      </c>
      <c r="X9" s="386" t="s">
        <v>55</v>
      </c>
      <c r="Y9" s="384" t="s">
        <v>456</v>
      </c>
      <c r="Z9" s="385" t="s">
        <v>56</v>
      </c>
      <c r="AA9" s="384" t="s">
        <v>457</v>
      </c>
      <c r="AB9" s="379" t="s">
        <v>39</v>
      </c>
      <c r="AC9" s="380" t="s">
        <v>57</v>
      </c>
      <c r="AD9" s="381" t="s">
        <v>58</v>
      </c>
      <c r="AE9" s="380" t="s">
        <v>59</v>
      </c>
      <c r="AF9" s="381" t="s">
        <v>60</v>
      </c>
      <c r="AG9" s="380" t="s">
        <v>61</v>
      </c>
      <c r="AH9" s="381" t="s">
        <v>62</v>
      </c>
      <c r="AI9" s="380" t="s">
        <v>63</v>
      </c>
      <c r="AJ9" s="381" t="s">
        <v>64</v>
      </c>
      <c r="AK9" s="380" t="s">
        <v>65</v>
      </c>
      <c r="AL9" s="381" t="s">
        <v>66</v>
      </c>
      <c r="AM9" s="380" t="s">
        <v>40</v>
      </c>
      <c r="AN9" s="381" t="s">
        <v>41</v>
      </c>
      <c r="AO9" s="380" t="s">
        <v>42</v>
      </c>
      <c r="AP9" s="381" t="s">
        <v>43</v>
      </c>
      <c r="AQ9" s="380" t="s">
        <v>44</v>
      </c>
      <c r="AR9" s="381" t="s">
        <v>45</v>
      </c>
      <c r="AS9" s="380" t="s">
        <v>46</v>
      </c>
      <c r="AT9" s="381" t="s">
        <v>47</v>
      </c>
      <c r="AU9" s="380" t="s">
        <v>48</v>
      </c>
      <c r="AV9" s="381" t="s">
        <v>49</v>
      </c>
      <c r="AW9" s="380" t="s">
        <v>50</v>
      </c>
      <c r="AX9" s="381" t="s">
        <v>51</v>
      </c>
      <c r="AY9" s="380" t="s">
        <v>52</v>
      </c>
      <c r="AZ9" s="382" t="s">
        <v>53</v>
      </c>
      <c r="BA9" s="383" t="s">
        <v>54</v>
      </c>
      <c r="BB9" s="386" t="s">
        <v>67</v>
      </c>
      <c r="BC9" s="384" t="s">
        <v>458</v>
      </c>
      <c r="BD9" s="385" t="s">
        <v>68</v>
      </c>
      <c r="BE9" s="384" t="s">
        <v>459</v>
      </c>
      <c r="BF9" s="379" t="s">
        <v>39</v>
      </c>
      <c r="BG9" s="380" t="s">
        <v>57</v>
      </c>
      <c r="BH9" s="381" t="s">
        <v>58</v>
      </c>
      <c r="BI9" s="380" t="s">
        <v>59</v>
      </c>
      <c r="BJ9" s="381" t="s">
        <v>60</v>
      </c>
      <c r="BK9" s="380" t="s">
        <v>61</v>
      </c>
      <c r="BL9" s="381" t="s">
        <v>62</v>
      </c>
      <c r="BM9" s="380" t="s">
        <v>464</v>
      </c>
      <c r="BN9" s="381" t="s">
        <v>64</v>
      </c>
      <c r="BO9" s="380" t="s">
        <v>65</v>
      </c>
      <c r="BP9" s="381" t="s">
        <v>66</v>
      </c>
      <c r="BQ9" s="380" t="s">
        <v>40</v>
      </c>
      <c r="BR9" s="381" t="s">
        <v>41</v>
      </c>
      <c r="BS9" s="380" t="s">
        <v>42</v>
      </c>
      <c r="BT9" s="381" t="s">
        <v>43</v>
      </c>
      <c r="BU9" s="380" t="s">
        <v>44</v>
      </c>
      <c r="BV9" s="381" t="s">
        <v>45</v>
      </c>
      <c r="BW9" s="380" t="s">
        <v>46</v>
      </c>
      <c r="BX9" s="381" t="s">
        <v>47</v>
      </c>
      <c r="BY9" s="380" t="s">
        <v>48</v>
      </c>
      <c r="BZ9" s="381" t="s">
        <v>49</v>
      </c>
      <c r="CA9" s="380" t="s">
        <v>50</v>
      </c>
      <c r="CB9" s="381" t="s">
        <v>51</v>
      </c>
      <c r="CC9" s="380" t="s">
        <v>52</v>
      </c>
      <c r="CD9" s="382" t="s">
        <v>53</v>
      </c>
      <c r="CE9" s="383" t="s">
        <v>54</v>
      </c>
      <c r="CF9" s="386" t="s">
        <v>69</v>
      </c>
      <c r="CG9" s="384" t="s">
        <v>460</v>
      </c>
      <c r="CH9" s="385" t="s">
        <v>70</v>
      </c>
      <c r="CI9" s="384" t="s">
        <v>461</v>
      </c>
      <c r="CJ9" s="379" t="s">
        <v>39</v>
      </c>
      <c r="CK9" s="380" t="s">
        <v>57</v>
      </c>
      <c r="CL9" s="381" t="s">
        <v>58</v>
      </c>
      <c r="CM9" s="380" t="s">
        <v>59</v>
      </c>
      <c r="CN9" s="381" t="s">
        <v>60</v>
      </c>
      <c r="CO9" s="380" t="s">
        <v>61</v>
      </c>
      <c r="CP9" s="381" t="s">
        <v>62</v>
      </c>
      <c r="CQ9" s="380" t="s">
        <v>63</v>
      </c>
      <c r="CR9" s="381" t="s">
        <v>64</v>
      </c>
      <c r="CS9" s="380" t="s">
        <v>65</v>
      </c>
      <c r="CT9" s="381" t="s">
        <v>66</v>
      </c>
      <c r="CU9" s="380" t="s">
        <v>40</v>
      </c>
      <c r="CV9" s="381" t="s">
        <v>41</v>
      </c>
      <c r="CW9" s="380" t="s">
        <v>42</v>
      </c>
      <c r="CX9" s="381" t="s">
        <v>43</v>
      </c>
      <c r="CY9" s="380" t="s">
        <v>44</v>
      </c>
      <c r="CZ9" s="381" t="s">
        <v>45</v>
      </c>
      <c r="DA9" s="380" t="s">
        <v>46</v>
      </c>
      <c r="DB9" s="381" t="s">
        <v>47</v>
      </c>
      <c r="DC9" s="380" t="s">
        <v>48</v>
      </c>
      <c r="DD9" s="381" t="s">
        <v>49</v>
      </c>
      <c r="DE9" s="380" t="s">
        <v>50</v>
      </c>
      <c r="DF9" s="381" t="s">
        <v>51</v>
      </c>
      <c r="DG9" s="380" t="s">
        <v>52</v>
      </c>
      <c r="DH9" s="381" t="s">
        <v>53</v>
      </c>
      <c r="DI9" s="449" t="s">
        <v>54</v>
      </c>
      <c r="DJ9" s="388" t="s">
        <v>71</v>
      </c>
      <c r="DK9" s="287" t="s">
        <v>423</v>
      </c>
      <c r="DL9" s="389" t="s">
        <v>72</v>
      </c>
      <c r="DM9" s="287" t="s">
        <v>424</v>
      </c>
      <c r="DN9" s="379" t="s">
        <v>39</v>
      </c>
      <c r="DO9" s="380" t="s">
        <v>57</v>
      </c>
      <c r="DP9" s="381" t="s">
        <v>58</v>
      </c>
      <c r="DQ9" s="380" t="s">
        <v>59</v>
      </c>
      <c r="DR9" s="381" t="s">
        <v>60</v>
      </c>
      <c r="DS9" s="380" t="s">
        <v>61</v>
      </c>
      <c r="DT9" s="381" t="s">
        <v>62</v>
      </c>
      <c r="DU9" s="380" t="s">
        <v>63</v>
      </c>
      <c r="DV9" s="381" t="s">
        <v>64</v>
      </c>
      <c r="DW9" s="380" t="s">
        <v>65</v>
      </c>
      <c r="DX9" s="381" t="s">
        <v>66</v>
      </c>
      <c r="DY9" s="380" t="s">
        <v>40</v>
      </c>
      <c r="DZ9" s="381" t="s">
        <v>41</v>
      </c>
      <c r="EA9" s="380" t="s">
        <v>42</v>
      </c>
      <c r="EB9" s="381" t="s">
        <v>43</v>
      </c>
      <c r="EC9" s="380" t="s">
        <v>44</v>
      </c>
      <c r="ED9" s="381" t="s">
        <v>45</v>
      </c>
      <c r="EE9" s="380" t="s">
        <v>46</v>
      </c>
      <c r="EF9" s="381" t="s">
        <v>47</v>
      </c>
      <c r="EG9" s="380" t="s">
        <v>48</v>
      </c>
      <c r="EH9" s="381" t="s">
        <v>49</v>
      </c>
      <c r="EI9" s="380" t="s">
        <v>50</v>
      </c>
      <c r="EJ9" s="381" t="s">
        <v>51</v>
      </c>
      <c r="EK9" s="380" t="s">
        <v>52</v>
      </c>
      <c r="EL9" s="381" t="s">
        <v>53</v>
      </c>
      <c r="EM9" s="446" t="s">
        <v>54</v>
      </c>
      <c r="EN9" s="388" t="s">
        <v>73</v>
      </c>
      <c r="EO9" s="287" t="s">
        <v>462</v>
      </c>
      <c r="EP9" s="389" t="s">
        <v>74</v>
      </c>
      <c r="EQ9" s="287" t="s">
        <v>463</v>
      </c>
      <c r="ER9" s="730"/>
      <c r="ES9" s="730"/>
      <c r="ET9" s="732"/>
      <c r="EU9" s="734"/>
      <c r="EV9" s="744"/>
      <c r="EW9" s="747"/>
      <c r="EX9" s="672"/>
      <c r="EY9" s="672"/>
      <c r="EZ9" s="672"/>
      <c r="FA9" s="654"/>
    </row>
    <row r="10" spans="1:158" s="31" customFormat="1" ht="30" customHeight="1" x14ac:dyDescent="0.25">
      <c r="A10" s="800" t="s">
        <v>104</v>
      </c>
      <c r="B10" s="757">
        <v>1</v>
      </c>
      <c r="C10" s="759" t="s">
        <v>105</v>
      </c>
      <c r="D10" s="759" t="s">
        <v>78</v>
      </c>
      <c r="E10" s="761">
        <v>237</v>
      </c>
      <c r="F10" s="288" t="s">
        <v>106</v>
      </c>
      <c r="G10" s="412">
        <f>+AA10+BE10+CI10+DL10+DN10</f>
        <v>112139</v>
      </c>
      <c r="H10" s="412">
        <v>10000</v>
      </c>
      <c r="I10" s="412"/>
      <c r="J10" s="412"/>
      <c r="K10" s="412">
        <v>10000</v>
      </c>
      <c r="L10" s="412">
        <v>1904</v>
      </c>
      <c r="M10" s="412">
        <v>10000</v>
      </c>
      <c r="N10" s="412">
        <v>2889</v>
      </c>
      <c r="O10" s="412">
        <v>10000</v>
      </c>
      <c r="P10" s="412">
        <v>4220</v>
      </c>
      <c r="Q10" s="412">
        <v>10000</v>
      </c>
      <c r="R10" s="412">
        <v>5695</v>
      </c>
      <c r="S10" s="412">
        <v>10000</v>
      </c>
      <c r="T10" s="412">
        <v>6617</v>
      </c>
      <c r="U10" s="412">
        <v>10000</v>
      </c>
      <c r="V10" s="412">
        <v>8177</v>
      </c>
      <c r="W10" s="412">
        <f>+U10</f>
        <v>10000</v>
      </c>
      <c r="X10" s="412">
        <f>+U10</f>
        <v>10000</v>
      </c>
      <c r="Y10" s="412">
        <f>+V10</f>
        <v>8177</v>
      </c>
      <c r="Z10" s="412">
        <f>+X10</f>
        <v>10000</v>
      </c>
      <c r="AA10" s="412">
        <f>+Y10</f>
        <v>8177</v>
      </c>
      <c r="AB10" s="412">
        <v>22000</v>
      </c>
      <c r="AC10" s="412">
        <v>0</v>
      </c>
      <c r="AD10" s="412">
        <v>0</v>
      </c>
      <c r="AE10" s="412">
        <v>977</v>
      </c>
      <c r="AF10" s="412">
        <v>977</v>
      </c>
      <c r="AG10" s="412">
        <f>1079-AF10</f>
        <v>102</v>
      </c>
      <c r="AH10" s="412">
        <v>102</v>
      </c>
      <c r="AI10" s="412">
        <v>1928</v>
      </c>
      <c r="AJ10" s="412">
        <v>1928</v>
      </c>
      <c r="AK10" s="412">
        <v>4064</v>
      </c>
      <c r="AL10" s="412">
        <v>4064</v>
      </c>
      <c r="AM10" s="412">
        <v>1800</v>
      </c>
      <c r="AN10" s="412">
        <v>1954</v>
      </c>
      <c r="AO10" s="412">
        <v>1800</v>
      </c>
      <c r="AP10" s="412">
        <v>1810</v>
      </c>
      <c r="AQ10" s="412">
        <v>4267</v>
      </c>
      <c r="AR10" s="412">
        <v>4267</v>
      </c>
      <c r="AS10" s="412">
        <v>2400</v>
      </c>
      <c r="AT10" s="412">
        <v>2955</v>
      </c>
      <c r="AU10" s="412">
        <v>2800</v>
      </c>
      <c r="AV10" s="412">
        <v>2169</v>
      </c>
      <c r="AW10" s="412">
        <v>2400</v>
      </c>
      <c r="AX10" s="412">
        <v>2488</v>
      </c>
      <c r="AY10" s="412">
        <v>2462</v>
      </c>
      <c r="AZ10" s="412">
        <v>2528</v>
      </c>
      <c r="BA10" s="412">
        <f>+AC10+AE10+AG10+AI10+AK10+AM10+AO10+AQ10+AS10+AU10+AW10+AY10</f>
        <v>25000</v>
      </c>
      <c r="BB10" s="412">
        <f>+AC10+AE10+AG10+AI10+AK10+AM10+AO10+AQ10+AS10+AU10+AW10+AY10</f>
        <v>25000</v>
      </c>
      <c r="BC10" s="412">
        <f>+AD10+AF10+AH10+AJ10+AL10+AN10+AP10+AR10+AT10+AV10+AX10+AZ10</f>
        <v>25242</v>
      </c>
      <c r="BD10" s="412">
        <f>AC10+AE10+AG10+AI10+AK10+AM10+AO10+AQ10+AS10+AU10+AW10+AY10</f>
        <v>25000</v>
      </c>
      <c r="BE10" s="412">
        <f>AD10+AF10+AH10+AJ10+AL10+AN10++AP10+AR10+AT10+AV10+AX10+AZ10</f>
        <v>25242</v>
      </c>
      <c r="BF10" s="412">
        <v>31000</v>
      </c>
      <c r="BG10" s="412">
        <v>1014</v>
      </c>
      <c r="BH10" s="412">
        <v>1014</v>
      </c>
      <c r="BI10" s="412">
        <v>2300</v>
      </c>
      <c r="BJ10" s="412">
        <v>1700</v>
      </c>
      <c r="BK10" s="412">
        <v>2686</v>
      </c>
      <c r="BL10" s="412">
        <v>2986</v>
      </c>
      <c r="BM10" s="412">
        <v>2900</v>
      </c>
      <c r="BN10" s="412">
        <v>3242</v>
      </c>
      <c r="BO10" s="412">
        <v>2900</v>
      </c>
      <c r="BP10" s="412">
        <v>3667</v>
      </c>
      <c r="BQ10" s="412">
        <v>3200</v>
      </c>
      <c r="BR10" s="412">
        <v>3326</v>
      </c>
      <c r="BS10" s="412">
        <v>3000</v>
      </c>
      <c r="BT10" s="412">
        <v>3392</v>
      </c>
      <c r="BU10" s="412">
        <v>3000</v>
      </c>
      <c r="BV10" s="412">
        <v>3621</v>
      </c>
      <c r="BW10" s="412">
        <v>3000</v>
      </c>
      <c r="BX10" s="412">
        <v>4141</v>
      </c>
      <c r="BY10" s="412">
        <v>2500</v>
      </c>
      <c r="BZ10" s="412">
        <v>3083</v>
      </c>
      <c r="CA10" s="412">
        <v>2500</v>
      </c>
      <c r="CB10" s="412">
        <v>4757</v>
      </c>
      <c r="CC10" s="412">
        <v>11000</v>
      </c>
      <c r="CD10" s="412">
        <v>4033</v>
      </c>
      <c r="CE10" s="412">
        <f>+BG10+BI10+BK10+BM10+BO10+BQ10+BS10+BU10+BW10+BY10+CA10+CC10</f>
        <v>40000</v>
      </c>
      <c r="CF10" s="412">
        <f>+BG10+BI10+BK10+BM10+BO10+BQ10+BS10+BU10+BW10+BY10+CA10+CC10</f>
        <v>40000</v>
      </c>
      <c r="CG10" s="412">
        <f>+BH10+BJ10+BL10+BN10+BP10+BR10+BT10+BV10+BX10+BZ10+CB10+CD10</f>
        <v>38962</v>
      </c>
      <c r="CH10" s="412">
        <f>+BG10+BI10+BK10+BM10+BO10+BQ10+BS10+BU10+BW10+BY10+CA10+CC10</f>
        <v>40000</v>
      </c>
      <c r="CI10" s="412">
        <f>+BH10+BJ10+BL10+BN10+BP10+BR10+BT10+BV10+BX10+BZ10+CB10+CD10</f>
        <v>38962</v>
      </c>
      <c r="CJ10" s="413">
        <v>28500</v>
      </c>
      <c r="CK10" s="413">
        <v>1463</v>
      </c>
      <c r="CL10" s="413">
        <v>1463</v>
      </c>
      <c r="CM10" s="413">
        <f>+CN10</f>
        <v>2989</v>
      </c>
      <c r="CN10" s="413">
        <v>2989</v>
      </c>
      <c r="CO10" s="413">
        <v>2913</v>
      </c>
      <c r="CP10" s="413">
        <v>2913</v>
      </c>
      <c r="CQ10" s="413">
        <v>2500</v>
      </c>
      <c r="CR10" s="413">
        <v>2670</v>
      </c>
      <c r="CS10" s="413">
        <v>2500</v>
      </c>
      <c r="CT10" s="413">
        <v>2504</v>
      </c>
      <c r="CU10" s="413">
        <v>2500</v>
      </c>
      <c r="CV10" s="414">
        <v>2543</v>
      </c>
      <c r="CW10" s="413">
        <v>2500</v>
      </c>
      <c r="CX10" s="413"/>
      <c r="CY10" s="413">
        <v>2500</v>
      </c>
      <c r="CZ10" s="413"/>
      <c r="DA10" s="413">
        <v>2500</v>
      </c>
      <c r="DB10" s="413"/>
      <c r="DC10" s="413">
        <v>2500</v>
      </c>
      <c r="DD10" s="413"/>
      <c r="DE10" s="413">
        <v>2500</v>
      </c>
      <c r="DF10" s="413"/>
      <c r="DG10" s="413">
        <v>1135</v>
      </c>
      <c r="DH10" s="413"/>
      <c r="DI10" s="413">
        <f>+CK10+CM10+CO10+CQ10+CS10+CU10+CW10+CY10+DA10+DC10+DE10+DG10</f>
        <v>28500</v>
      </c>
      <c r="DJ10" s="413">
        <f>+CK10+CM10+CO10+CQ10+CS10+CU10</f>
        <v>14865</v>
      </c>
      <c r="DK10" s="413">
        <f>+CL10+CN10+CP10+CR10+CT10+CV10+CX10+CZ10+DB10+DD10+DF10+DH10</f>
        <v>15082</v>
      </c>
      <c r="DL10" s="413">
        <f t="shared" ref="DL10:DM14" si="0">+CK10+CM10+CO10+CQ10+CS10+CU10+CW10+CY10+DA10+DC10+DE10+DG10</f>
        <v>28500</v>
      </c>
      <c r="DM10" s="413">
        <f t="shared" si="0"/>
        <v>15082</v>
      </c>
      <c r="DN10" s="412">
        <f>115000-AA10-BE15-CI15-DL15</f>
        <v>11258</v>
      </c>
      <c r="DO10" s="412"/>
      <c r="DP10" s="412"/>
      <c r="DQ10" s="412"/>
      <c r="DR10" s="412"/>
      <c r="DS10" s="412"/>
      <c r="DT10" s="412"/>
      <c r="DU10" s="412"/>
      <c r="DV10" s="412"/>
      <c r="DW10" s="412"/>
      <c r="DX10" s="412"/>
      <c r="DY10" s="412"/>
      <c r="DZ10" s="412"/>
      <c r="EA10" s="412"/>
      <c r="EB10" s="412"/>
      <c r="EC10" s="412"/>
      <c r="ED10" s="412"/>
      <c r="EE10" s="412"/>
      <c r="EF10" s="412"/>
      <c r="EG10" s="412"/>
      <c r="EH10" s="412"/>
      <c r="EI10" s="412"/>
      <c r="EJ10" s="412"/>
      <c r="EK10" s="412"/>
      <c r="EL10" s="412"/>
      <c r="EM10" s="412"/>
      <c r="EN10" s="412"/>
      <c r="EO10" s="412"/>
      <c r="EP10" s="412"/>
      <c r="EQ10" s="412"/>
      <c r="ER10" s="246">
        <f>CV10/CU10</f>
        <v>1.0172000000000001</v>
      </c>
      <c r="ES10" s="246">
        <f>+DK10/DJ10</f>
        <v>1.0145980491086444</v>
      </c>
      <c r="ET10" s="246">
        <f>+DM10/DL10</f>
        <v>0.52919298245614033</v>
      </c>
      <c r="EU10" s="246">
        <f>+((AA10+BE10+CI10+DK10)/(Z10+BD10+CH10+DJ10))</f>
        <v>0.97327101763756751</v>
      </c>
      <c r="EV10" s="246">
        <f>IFERROR(+((AA10+BE10+CI10+DM10)/G10),0)</f>
        <v>0.77995166712740438</v>
      </c>
      <c r="EW10" s="766" t="s">
        <v>434</v>
      </c>
      <c r="EX10" s="748" t="s">
        <v>81</v>
      </c>
      <c r="EY10" s="748" t="s">
        <v>81</v>
      </c>
      <c r="EZ10" s="751" t="s">
        <v>435</v>
      </c>
      <c r="FA10" s="754" t="s">
        <v>427</v>
      </c>
    </row>
    <row r="11" spans="1:158" s="290" customFormat="1" ht="30" customHeight="1" x14ac:dyDescent="0.25">
      <c r="A11" s="801"/>
      <c r="B11" s="758"/>
      <c r="C11" s="760"/>
      <c r="D11" s="760"/>
      <c r="E11" s="762"/>
      <c r="F11" s="289" t="s">
        <v>107</v>
      </c>
      <c r="G11" s="247">
        <f>+AA11+BE11+CI11+DL11+DN11</f>
        <v>17128305467</v>
      </c>
      <c r="H11" s="247">
        <v>1900000000</v>
      </c>
      <c r="I11" s="247"/>
      <c r="J11" s="247"/>
      <c r="K11" s="247">
        <v>1900000000</v>
      </c>
      <c r="L11" s="247">
        <v>420855000</v>
      </c>
      <c r="M11" s="247">
        <v>1900000000</v>
      </c>
      <c r="N11" s="247">
        <v>1574140000</v>
      </c>
      <c r="O11" s="247">
        <v>1900000000</v>
      </c>
      <c r="P11" s="247">
        <v>1586806000</v>
      </c>
      <c r="Q11" s="247">
        <v>1900000000</v>
      </c>
      <c r="R11" s="247">
        <v>1586806000</v>
      </c>
      <c r="S11" s="247">
        <v>1907236000</v>
      </c>
      <c r="T11" s="247">
        <v>1747178000</v>
      </c>
      <c r="U11" s="247">
        <v>1908587000</v>
      </c>
      <c r="V11" s="247">
        <v>1899628200</v>
      </c>
      <c r="W11" s="247">
        <f>+U11</f>
        <v>1908587000</v>
      </c>
      <c r="X11" s="247">
        <f>+U11</f>
        <v>1908587000</v>
      </c>
      <c r="Y11" s="247">
        <f>+V11</f>
        <v>1899628200</v>
      </c>
      <c r="Z11" s="247">
        <f>+X11</f>
        <v>1908587000</v>
      </c>
      <c r="AA11" s="247">
        <f>+Y11</f>
        <v>1899628200</v>
      </c>
      <c r="AB11" s="247">
        <v>3710180000</v>
      </c>
      <c r="AC11" s="247">
        <v>0</v>
      </c>
      <c r="AD11" s="247">
        <v>0</v>
      </c>
      <c r="AE11" s="247">
        <f>+AF11</f>
        <v>2105863000</v>
      </c>
      <c r="AF11" s="247">
        <v>2105863000</v>
      </c>
      <c r="AG11" s="247">
        <v>700676000</v>
      </c>
      <c r="AH11" s="247">
        <v>700676000</v>
      </c>
      <c r="AI11" s="247">
        <v>179072000</v>
      </c>
      <c r="AJ11" s="247">
        <v>179072000</v>
      </c>
      <c r="AK11" s="247">
        <v>24066000</v>
      </c>
      <c r="AL11" s="247">
        <v>24066000</v>
      </c>
      <c r="AM11" s="247">
        <v>333770000</v>
      </c>
      <c r="AN11" s="247">
        <v>277938000</v>
      </c>
      <c r="AO11" s="247">
        <v>8500000</v>
      </c>
      <c r="AP11" s="247">
        <v>3025600</v>
      </c>
      <c r="AQ11" s="247">
        <v>13752000</v>
      </c>
      <c r="AR11" s="247">
        <v>13752000</v>
      </c>
      <c r="AS11" s="247">
        <v>460457633</v>
      </c>
      <c r="AT11" s="247">
        <v>258122133</v>
      </c>
      <c r="AU11" s="247">
        <v>45718500</v>
      </c>
      <c r="AV11" s="247">
        <v>73544500</v>
      </c>
      <c r="AW11" s="247">
        <v>7441000</v>
      </c>
      <c r="AX11" s="247">
        <v>56688000</v>
      </c>
      <c r="AY11" s="247">
        <v>67528967</v>
      </c>
      <c r="AZ11" s="247">
        <v>70336000</v>
      </c>
      <c r="BA11" s="247">
        <f t="shared" ref="BA11:BA16" si="1">+AC11+AE11+AG11+AI11+AK11+AM11+AO11+AQ11+AS11+AU11+AW11+AY11</f>
        <v>3946845100</v>
      </c>
      <c r="BB11" s="247">
        <f t="shared" ref="BB11:BC16" si="2">+AC11+AE11+AG11+AI11+AK11+AM11+AO11+AQ11+AS11+AU11+AW11+AY11</f>
        <v>3946845100</v>
      </c>
      <c r="BC11" s="247">
        <f t="shared" si="2"/>
        <v>3763083233</v>
      </c>
      <c r="BD11" s="247">
        <f t="shared" ref="BD11:BD16" si="3">AC11+AE11+AG11+AI11+AK11+AM11+AO11+AQ11+AS11+AU11+AW11+AY11</f>
        <v>3946845100</v>
      </c>
      <c r="BE11" s="247">
        <f t="shared" ref="BE11:BE16" si="4">AD11+AF11+AH11+AJ11+AL11+AN11++AP11+AR11+AT11+AV11+AX11+AZ11</f>
        <v>3763083233</v>
      </c>
      <c r="BF11" s="247">
        <v>4954580000</v>
      </c>
      <c r="BG11" s="247">
        <v>4766485000</v>
      </c>
      <c r="BH11" s="247">
        <v>4766485000</v>
      </c>
      <c r="BI11" s="247">
        <v>8000000</v>
      </c>
      <c r="BJ11" s="247">
        <v>0</v>
      </c>
      <c r="BK11" s="247">
        <v>18000000</v>
      </c>
      <c r="BL11" s="247">
        <v>0</v>
      </c>
      <c r="BM11" s="247">
        <v>0</v>
      </c>
      <c r="BN11" s="247">
        <v>0</v>
      </c>
      <c r="BO11" s="247">
        <v>0</v>
      </c>
      <c r="BP11" s="247">
        <v>0</v>
      </c>
      <c r="BQ11" s="247">
        <v>0</v>
      </c>
      <c r="BR11" s="247">
        <v>0</v>
      </c>
      <c r="BS11" s="247">
        <v>0</v>
      </c>
      <c r="BT11" s="247">
        <v>0</v>
      </c>
      <c r="BU11" s="247">
        <v>0</v>
      </c>
      <c r="BV11" s="247">
        <v>42615000</v>
      </c>
      <c r="BW11" s="247">
        <v>-41131800</v>
      </c>
      <c r="BX11" s="247">
        <v>-41131800</v>
      </c>
      <c r="BY11" s="247">
        <v>92693966</v>
      </c>
      <c r="BZ11" s="247">
        <v>76078966</v>
      </c>
      <c r="CA11" s="247">
        <v>477203242</v>
      </c>
      <c r="CB11" s="247">
        <v>448117236</v>
      </c>
      <c r="CC11" s="247">
        <v>270536959</v>
      </c>
      <c r="CD11" s="247">
        <v>277100632</v>
      </c>
      <c r="CE11" s="247">
        <f>+BG11+BI11+BK11+BM11+BO11+BQ11+BS11+BU11+BW11+BY11+CA11+CC11</f>
        <v>5591787367</v>
      </c>
      <c r="CF11" s="247">
        <f t="shared" ref="CF11:CF16" si="5">+BG11+BI11+BK11+BM11+BO11+BQ11+BS11+BU11+BW11+BY11+CA11+CC11</f>
        <v>5591787367</v>
      </c>
      <c r="CG11" s="247">
        <f>+BH11+BJ11+BL11+BN11+BP11+BR11+BT11+BV11+BX11+BZ11+CB11+CD11</f>
        <v>5569265034</v>
      </c>
      <c r="CH11" s="247">
        <f>+BG11+BI11+BK11+BM11+BO11+BQ11+BS11+BU11+BW11+BY11+CA11+CC11</f>
        <v>5591787367</v>
      </c>
      <c r="CI11" s="247">
        <v>5569265034</v>
      </c>
      <c r="CJ11" s="270">
        <v>3996329000</v>
      </c>
      <c r="CK11" s="270">
        <v>625000000</v>
      </c>
      <c r="CL11" s="270">
        <f>+CK11</f>
        <v>625000000</v>
      </c>
      <c r="CM11" s="270">
        <f>+CN11</f>
        <v>108656500</v>
      </c>
      <c r="CN11" s="270">
        <v>108656500</v>
      </c>
      <c r="CO11" s="270">
        <v>2854169000</v>
      </c>
      <c r="CP11" s="270">
        <f>+CO11</f>
        <v>2854169000</v>
      </c>
      <c r="CQ11" s="270">
        <v>220977000</v>
      </c>
      <c r="CR11" s="270">
        <v>186472000</v>
      </c>
      <c r="CS11" s="270">
        <v>38000000</v>
      </c>
      <c r="CT11" s="270">
        <v>0</v>
      </c>
      <c r="CU11" s="270">
        <v>0</v>
      </c>
      <c r="CV11" s="415">
        <v>0</v>
      </c>
      <c r="CW11" s="270">
        <v>0</v>
      </c>
      <c r="CX11" s="270"/>
      <c r="CY11" s="270">
        <v>10172000</v>
      </c>
      <c r="CZ11" s="270"/>
      <c r="DA11" s="270">
        <v>0</v>
      </c>
      <c r="DB11" s="270"/>
      <c r="DC11" s="270">
        <v>0</v>
      </c>
      <c r="DD11" s="270"/>
      <c r="DE11" s="270">
        <v>0</v>
      </c>
      <c r="DF11" s="270"/>
      <c r="DG11" s="270">
        <v>139354500</v>
      </c>
      <c r="DH11" s="270"/>
      <c r="DI11" s="270">
        <f>+CK11+CM11+CO11+CQ11+CS11+CU11+CW11+CY11+DA11+DC11+DE11+DG11</f>
        <v>3996329000</v>
      </c>
      <c r="DJ11" s="270">
        <f t="shared" ref="DJ11:DJ14" si="6">+CK11+CM11+CO11+CQ11+CS11+CU11</f>
        <v>3846802500</v>
      </c>
      <c r="DK11" s="270">
        <f>+CL11+CN11+CP11+CR11+CT11+CV11+CX11+CZ11+DB11+DD11+DF11+DH11</f>
        <v>3774297500</v>
      </c>
      <c r="DL11" s="270">
        <f>+CK11+CM11+CO11+CQ11+CS11+CU11+CW11+CY11+DA11+DC11+DE11+DG11</f>
        <v>3996329000</v>
      </c>
      <c r="DM11" s="270">
        <f t="shared" si="0"/>
        <v>3774297500</v>
      </c>
      <c r="DN11" s="247">
        <v>1900000000</v>
      </c>
      <c r="DO11" s="416"/>
      <c r="DP11" s="416"/>
      <c r="DQ11" s="416"/>
      <c r="DR11" s="416"/>
      <c r="DS11" s="416"/>
      <c r="DT11" s="416"/>
      <c r="DU11" s="416"/>
      <c r="DV11" s="416"/>
      <c r="DW11" s="416"/>
      <c r="DX11" s="416"/>
      <c r="DY11" s="416"/>
      <c r="DZ11" s="416"/>
      <c r="EA11" s="416"/>
      <c r="EB11" s="416"/>
      <c r="EC11" s="416"/>
      <c r="ED11" s="416"/>
      <c r="EE11" s="416"/>
      <c r="EF11" s="416"/>
      <c r="EG11" s="416"/>
      <c r="EH11" s="416"/>
      <c r="EI11" s="416"/>
      <c r="EJ11" s="416"/>
      <c r="EK11" s="416"/>
      <c r="EL11" s="416"/>
      <c r="EM11" s="412"/>
      <c r="EN11" s="412"/>
      <c r="EO11" s="412"/>
      <c r="EP11" s="412"/>
      <c r="EQ11" s="412"/>
      <c r="ER11" s="246">
        <f>IFERROR(CV11/CU11,0)</f>
        <v>0</v>
      </c>
      <c r="ES11" s="246">
        <f t="shared" ref="ES11:ES36" si="7">+DK11/DJ11</f>
        <v>0.98115187873565124</v>
      </c>
      <c r="ET11" s="246">
        <f t="shared" ref="ET11:ET37" si="8">+DM11/DL11</f>
        <v>0.94444113585242861</v>
      </c>
      <c r="EU11" s="246">
        <f t="shared" ref="EU11:EU37" si="9">+((AA11+BE11+CI11+DK11)/(Z11+BD11+CH11+DJ11))</f>
        <v>0.98118558998928629</v>
      </c>
      <c r="EV11" s="246">
        <f t="shared" ref="EV11:EV37" si="10">IFERROR(+((AA11+BE11+CI11+DM11)/G11),0)</f>
        <v>0.8761096651336362</v>
      </c>
      <c r="EW11" s="764"/>
      <c r="EX11" s="749"/>
      <c r="EY11" s="749"/>
      <c r="EZ11" s="752"/>
      <c r="FA11" s="755"/>
    </row>
    <row r="12" spans="1:158" s="290" customFormat="1" ht="30" customHeight="1" x14ac:dyDescent="0.25">
      <c r="A12" s="801"/>
      <c r="B12" s="758"/>
      <c r="C12" s="760"/>
      <c r="D12" s="760"/>
      <c r="E12" s="762"/>
      <c r="F12" s="291" t="s">
        <v>108</v>
      </c>
      <c r="G12" s="247"/>
      <c r="H12" s="247"/>
      <c r="I12" s="247"/>
      <c r="J12" s="247"/>
      <c r="K12" s="247"/>
      <c r="L12" s="247"/>
      <c r="M12" s="247"/>
      <c r="N12" s="247"/>
      <c r="O12" s="247"/>
      <c r="P12" s="247"/>
      <c r="Q12" s="247"/>
      <c r="R12" s="247"/>
      <c r="S12" s="247"/>
      <c r="T12" s="247"/>
      <c r="U12" s="247"/>
      <c r="V12" s="247"/>
      <c r="W12" s="247"/>
      <c r="X12" s="247"/>
      <c r="Y12" s="247"/>
      <c r="Z12" s="247"/>
      <c r="AA12" s="247"/>
      <c r="AB12" s="247">
        <v>3710180000</v>
      </c>
      <c r="AC12" s="247">
        <v>0</v>
      </c>
      <c r="AD12" s="247">
        <v>0</v>
      </c>
      <c r="AE12" s="247">
        <v>0</v>
      </c>
      <c r="AF12" s="247">
        <v>0</v>
      </c>
      <c r="AG12" s="247">
        <v>80812869</v>
      </c>
      <c r="AH12" s="247">
        <v>80812869</v>
      </c>
      <c r="AI12" s="247">
        <v>283668335</v>
      </c>
      <c r="AJ12" s="247">
        <v>283668335</v>
      </c>
      <c r="AK12" s="247">
        <v>313891333</v>
      </c>
      <c r="AL12" s="247">
        <v>313891333</v>
      </c>
      <c r="AM12" s="247">
        <v>354310000</v>
      </c>
      <c r="AN12" s="247">
        <v>324349000</v>
      </c>
      <c r="AO12" s="247">
        <v>366809400</v>
      </c>
      <c r="AP12" s="247">
        <v>335537100</v>
      </c>
      <c r="AQ12" s="247">
        <v>424984775</v>
      </c>
      <c r="AR12" s="247">
        <v>424984775</v>
      </c>
      <c r="AS12" s="247">
        <v>380500000</v>
      </c>
      <c r="AT12" s="247">
        <v>371765459</v>
      </c>
      <c r="AU12" s="247">
        <f>496311068-103857037</f>
        <v>392454031</v>
      </c>
      <c r="AV12" s="247">
        <v>363626849</v>
      </c>
      <c r="AW12" s="247">
        <v>473011000</v>
      </c>
      <c r="AX12" s="247">
        <v>328037333</v>
      </c>
      <c r="AY12" s="247">
        <v>876403357</v>
      </c>
      <c r="AZ12" s="247">
        <v>429932182</v>
      </c>
      <c r="BA12" s="247">
        <f t="shared" si="1"/>
        <v>3946845100</v>
      </c>
      <c r="BB12" s="247">
        <f t="shared" si="2"/>
        <v>3946845100</v>
      </c>
      <c r="BC12" s="247">
        <f t="shared" si="2"/>
        <v>3256605235</v>
      </c>
      <c r="BD12" s="247">
        <f t="shared" si="3"/>
        <v>3946845100</v>
      </c>
      <c r="BE12" s="247">
        <f t="shared" si="4"/>
        <v>3256605235</v>
      </c>
      <c r="BF12" s="247">
        <v>4954580000</v>
      </c>
      <c r="BG12" s="247">
        <v>0</v>
      </c>
      <c r="BH12" s="247">
        <v>0</v>
      </c>
      <c r="BI12" s="247">
        <v>73801606</v>
      </c>
      <c r="BJ12" s="247">
        <v>51687467</v>
      </c>
      <c r="BK12" s="247">
        <v>373801606</v>
      </c>
      <c r="BL12" s="247">
        <v>473900703</v>
      </c>
      <c r="BM12" s="247">
        <v>473801606</v>
      </c>
      <c r="BN12" s="247">
        <v>471039710</v>
      </c>
      <c r="BO12" s="247">
        <v>473801606</v>
      </c>
      <c r="BP12" s="247">
        <v>401379967</v>
      </c>
      <c r="BQ12" s="247">
        <v>473801606</v>
      </c>
      <c r="BR12" s="247">
        <v>417647018</v>
      </c>
      <c r="BS12" s="247">
        <v>473801606</v>
      </c>
      <c r="BT12" s="247">
        <v>459744310</v>
      </c>
      <c r="BU12" s="247">
        <v>473801606</v>
      </c>
      <c r="BV12" s="247">
        <v>397440066</v>
      </c>
      <c r="BW12" s="247">
        <v>468921073</v>
      </c>
      <c r="BX12" s="247">
        <v>429499217</v>
      </c>
      <c r="BY12" s="247">
        <v>459266275</v>
      </c>
      <c r="BZ12" s="247">
        <v>459266275</v>
      </c>
      <c r="CA12" s="247">
        <v>468921073</v>
      </c>
      <c r="CB12" s="247">
        <v>456689172</v>
      </c>
      <c r="CC12" s="247">
        <v>1378067704</v>
      </c>
      <c r="CD12" s="247">
        <v>743363297</v>
      </c>
      <c r="CE12" s="247">
        <f>+BG12+BI12+BK12+BM12+BO12+BQ12+BS12+BU12+BW12+BY12+CA12+CC12</f>
        <v>5591787367</v>
      </c>
      <c r="CF12" s="247">
        <f t="shared" si="5"/>
        <v>5591787367</v>
      </c>
      <c r="CG12" s="247">
        <f>+BH12+BJ12+BL12+BN12+BP12+BR12+BT12+BV12+BX12+BZ12+CB12+CD12</f>
        <v>4761657202</v>
      </c>
      <c r="CH12" s="247">
        <f>+BG12+BI12+BK12+BM12+BO12+BQ12+BS12+BU12+BW12+BY12+CA12+CC12</f>
        <v>5591787367</v>
      </c>
      <c r="CI12" s="247">
        <f>+BH12+BJ12+BL12+BN12+BP12+BR12+BT12+BV12+BX12+BZ12+CB12+CD12</f>
        <v>4761657202</v>
      </c>
      <c r="CJ12" s="270">
        <v>3996329000</v>
      </c>
      <c r="CK12" s="270">
        <v>0</v>
      </c>
      <c r="CL12" s="270">
        <v>0</v>
      </c>
      <c r="CM12" s="270">
        <v>0</v>
      </c>
      <c r="CN12" s="270">
        <v>0</v>
      </c>
      <c r="CO12" s="270">
        <v>1705667</v>
      </c>
      <c r="CP12" s="270">
        <v>1705667</v>
      </c>
      <c r="CQ12" s="270">
        <v>181054402</v>
      </c>
      <c r="CR12" s="270">
        <v>173120603</v>
      </c>
      <c r="CS12" s="270">
        <v>384579233</v>
      </c>
      <c r="CT12" s="270">
        <v>314789900</v>
      </c>
      <c r="CU12" s="270">
        <v>413199000</v>
      </c>
      <c r="CV12" s="415">
        <v>357559709.48809528</v>
      </c>
      <c r="CW12" s="270">
        <v>413199000</v>
      </c>
      <c r="CX12" s="270"/>
      <c r="CY12" s="270">
        <v>413199000</v>
      </c>
      <c r="CZ12" s="270"/>
      <c r="DA12" s="270">
        <v>413199000</v>
      </c>
      <c r="DB12" s="270"/>
      <c r="DC12" s="270">
        <v>413199000</v>
      </c>
      <c r="DD12" s="270"/>
      <c r="DE12" s="270">
        <v>413199000</v>
      </c>
      <c r="DF12" s="270"/>
      <c r="DG12" s="270">
        <v>949795698</v>
      </c>
      <c r="DH12" s="270"/>
      <c r="DI12" s="270">
        <f>+CK12+CM12+CO12+CQ12+CS12+CU12+CW12+CY12+DA12+DC12+DE12+DG12</f>
        <v>3996329000</v>
      </c>
      <c r="DJ12" s="270">
        <f t="shared" si="6"/>
        <v>980538302</v>
      </c>
      <c r="DK12" s="270">
        <f>+CL12+CN12+CP12+CR12+CT12+CV12+CX12+CZ12+DB12+DD12+DF12+DH12</f>
        <v>847175879.48809528</v>
      </c>
      <c r="DL12" s="270">
        <f t="shared" si="0"/>
        <v>3996329000</v>
      </c>
      <c r="DM12" s="270">
        <f t="shared" si="0"/>
        <v>847175879.48809528</v>
      </c>
      <c r="DN12" s="417"/>
      <c r="DO12" s="416"/>
      <c r="DP12" s="416"/>
      <c r="DQ12" s="416"/>
      <c r="DR12" s="416"/>
      <c r="DS12" s="416"/>
      <c r="DT12" s="416"/>
      <c r="DU12" s="416"/>
      <c r="DV12" s="416"/>
      <c r="DW12" s="416"/>
      <c r="DX12" s="416"/>
      <c r="DY12" s="416"/>
      <c r="DZ12" s="416"/>
      <c r="EA12" s="416"/>
      <c r="EB12" s="416"/>
      <c r="EC12" s="416"/>
      <c r="ED12" s="416"/>
      <c r="EE12" s="416"/>
      <c r="EF12" s="416"/>
      <c r="EG12" s="416"/>
      <c r="EH12" s="416"/>
      <c r="EI12" s="416"/>
      <c r="EJ12" s="416"/>
      <c r="EK12" s="416"/>
      <c r="EL12" s="416"/>
      <c r="EM12" s="412"/>
      <c r="EN12" s="412"/>
      <c r="EO12" s="412"/>
      <c r="EP12" s="412"/>
      <c r="EQ12" s="412"/>
      <c r="ER12" s="246">
        <f t="shared" ref="ER12:ER36" si="11">CV12/CU12</f>
        <v>0.86534505041903609</v>
      </c>
      <c r="ES12" s="246">
        <f t="shared" si="7"/>
        <v>0.86399060369198644</v>
      </c>
      <c r="ET12" s="246">
        <f t="shared" si="8"/>
        <v>0.21198852233839988</v>
      </c>
      <c r="EU12" s="246">
        <f t="shared" si="9"/>
        <v>0.84278870560924291</v>
      </c>
      <c r="EV12" s="246">
        <f t="shared" si="10"/>
        <v>0</v>
      </c>
      <c r="EW12" s="764"/>
      <c r="EX12" s="749"/>
      <c r="EY12" s="749"/>
      <c r="EZ12" s="752"/>
      <c r="FA12" s="755"/>
    </row>
    <row r="13" spans="1:158" s="31" customFormat="1" ht="30" customHeight="1" x14ac:dyDescent="0.25">
      <c r="A13" s="801"/>
      <c r="B13" s="758"/>
      <c r="C13" s="760"/>
      <c r="D13" s="760"/>
      <c r="E13" s="762"/>
      <c r="F13" s="292" t="s">
        <v>109</v>
      </c>
      <c r="G13" s="412">
        <f>+AA13+BE13+CI13+DL13+DN13</f>
        <v>2861</v>
      </c>
      <c r="H13" s="418"/>
      <c r="I13" s="418"/>
      <c r="J13" s="418"/>
      <c r="K13" s="412"/>
      <c r="L13" s="418"/>
      <c r="M13" s="412"/>
      <c r="N13" s="418"/>
      <c r="O13" s="412"/>
      <c r="P13" s="412"/>
      <c r="Q13" s="412"/>
      <c r="R13" s="412"/>
      <c r="S13" s="418"/>
      <c r="T13" s="418"/>
      <c r="U13" s="418"/>
      <c r="V13" s="412"/>
      <c r="W13" s="418"/>
      <c r="X13" s="418"/>
      <c r="Y13" s="418"/>
      <c r="Z13" s="418"/>
      <c r="AA13" s="418"/>
      <c r="AB13" s="248">
        <v>1823</v>
      </c>
      <c r="AC13" s="248">
        <v>926</v>
      </c>
      <c r="AD13" s="248">
        <v>926</v>
      </c>
      <c r="AE13" s="248">
        <v>825</v>
      </c>
      <c r="AF13" s="248">
        <v>825</v>
      </c>
      <c r="AG13" s="248">
        <v>72</v>
      </c>
      <c r="AH13" s="248">
        <v>72</v>
      </c>
      <c r="AI13" s="248">
        <v>0</v>
      </c>
      <c r="AJ13" s="248">
        <v>0</v>
      </c>
      <c r="AK13" s="248">
        <v>0</v>
      </c>
      <c r="AL13" s="248">
        <v>0</v>
      </c>
      <c r="AM13" s="419">
        <v>0</v>
      </c>
      <c r="AN13" s="419">
        <v>0</v>
      </c>
      <c r="AO13" s="419">
        <v>0</v>
      </c>
      <c r="AP13" s="419">
        <v>0</v>
      </c>
      <c r="AQ13" s="419">
        <v>0</v>
      </c>
      <c r="AR13" s="419">
        <v>0</v>
      </c>
      <c r="AS13" s="419">
        <v>0</v>
      </c>
      <c r="AT13" s="419">
        <v>0</v>
      </c>
      <c r="AU13" s="412">
        <v>0</v>
      </c>
      <c r="AV13" s="412">
        <v>0</v>
      </c>
      <c r="AW13" s="412">
        <v>0</v>
      </c>
      <c r="AX13" s="412">
        <v>0</v>
      </c>
      <c r="AY13" s="412">
        <v>0</v>
      </c>
      <c r="AZ13" s="412">
        <v>0</v>
      </c>
      <c r="BA13" s="412">
        <f t="shared" si="1"/>
        <v>1823</v>
      </c>
      <c r="BB13" s="412">
        <f t="shared" si="2"/>
        <v>1823</v>
      </c>
      <c r="BC13" s="412">
        <f t="shared" si="2"/>
        <v>1823</v>
      </c>
      <c r="BD13" s="412">
        <f t="shared" si="3"/>
        <v>1823</v>
      </c>
      <c r="BE13" s="412">
        <f t="shared" si="4"/>
        <v>1823</v>
      </c>
      <c r="BF13" s="416">
        <v>0</v>
      </c>
      <c r="BG13" s="419">
        <v>0</v>
      </c>
      <c r="BH13" s="419">
        <v>0</v>
      </c>
      <c r="BI13" s="419">
        <v>0</v>
      </c>
      <c r="BJ13" s="419">
        <v>0</v>
      </c>
      <c r="BK13" s="419">
        <v>0</v>
      </c>
      <c r="BL13" s="419">
        <v>0</v>
      </c>
      <c r="BM13" s="419">
        <v>0</v>
      </c>
      <c r="BN13" s="419">
        <v>0</v>
      </c>
      <c r="BO13" s="419">
        <v>0</v>
      </c>
      <c r="BP13" s="419">
        <v>0</v>
      </c>
      <c r="BQ13" s="419">
        <v>0</v>
      </c>
      <c r="BR13" s="419">
        <v>0</v>
      </c>
      <c r="BS13" s="419">
        <v>0</v>
      </c>
      <c r="BT13" s="419">
        <v>0</v>
      </c>
      <c r="BU13" s="419">
        <v>0</v>
      </c>
      <c r="BV13" s="419">
        <v>0</v>
      </c>
      <c r="BW13" s="419">
        <v>0</v>
      </c>
      <c r="BX13" s="419">
        <v>0</v>
      </c>
      <c r="BY13" s="419">
        <v>0</v>
      </c>
      <c r="BZ13" s="419">
        <v>0</v>
      </c>
      <c r="CA13" s="419">
        <v>0</v>
      </c>
      <c r="CB13" s="419">
        <v>0</v>
      </c>
      <c r="CC13" s="419">
        <v>0</v>
      </c>
      <c r="CD13" s="416">
        <v>0</v>
      </c>
      <c r="CE13" s="419">
        <f>+BG13+BI13+BK13+BM13+BO13+BQ13+BS13+BU13+BW13+BY13+CA13+CC13</f>
        <v>0</v>
      </c>
      <c r="CF13" s="419">
        <f t="shared" si="5"/>
        <v>0</v>
      </c>
      <c r="CG13" s="412">
        <f>+BH13+BJ13+BL13+BN13+BP13+BR13+BT13+BV13+BX13+BZ13+CB13+CD13</f>
        <v>0</v>
      </c>
      <c r="CH13" s="412">
        <f>+BG13+BI13+BK13+BM13+BO13+BQ13+BS13+BU13+BW13+BY13+CA13+CC13</f>
        <v>0</v>
      </c>
      <c r="CI13" s="412">
        <f>+BH13+BJ13+BL13+BN13+BP13+BR13+BT13+BV13+BX13+BZ13+CB13+CD13</f>
        <v>0</v>
      </c>
      <c r="CJ13" s="420">
        <v>1038</v>
      </c>
      <c r="CK13" s="421">
        <v>915</v>
      </c>
      <c r="CL13" s="421">
        <v>915</v>
      </c>
      <c r="CM13" s="420">
        <f>+CN13</f>
        <v>89</v>
      </c>
      <c r="CN13" s="421">
        <v>89</v>
      </c>
      <c r="CO13" s="420">
        <v>34</v>
      </c>
      <c r="CP13" s="421">
        <v>34</v>
      </c>
      <c r="CQ13" s="421">
        <v>0</v>
      </c>
      <c r="CR13" s="421">
        <v>0</v>
      </c>
      <c r="CS13" s="421">
        <v>0</v>
      </c>
      <c r="CT13" s="421">
        <v>0</v>
      </c>
      <c r="CU13" s="421">
        <v>0</v>
      </c>
      <c r="CV13" s="422">
        <v>0</v>
      </c>
      <c r="CW13" s="421">
        <v>0</v>
      </c>
      <c r="CX13" s="421"/>
      <c r="CY13" s="421">
        <v>0</v>
      </c>
      <c r="CZ13" s="421"/>
      <c r="DA13" s="421">
        <v>0</v>
      </c>
      <c r="DB13" s="421"/>
      <c r="DC13" s="421">
        <v>0</v>
      </c>
      <c r="DD13" s="421"/>
      <c r="DE13" s="421">
        <v>0</v>
      </c>
      <c r="DF13" s="421"/>
      <c r="DG13" s="421">
        <v>0</v>
      </c>
      <c r="DH13" s="421"/>
      <c r="DI13" s="413">
        <f>+CK13+CM13+CO13+CQ13+CS13+CU13+CW13+CY13+DA13+DC13+DE13+DG13</f>
        <v>1038</v>
      </c>
      <c r="DJ13" s="413">
        <f t="shared" si="6"/>
        <v>1038</v>
      </c>
      <c r="DK13" s="413">
        <f>+CL13+CN13+CP13+CR13+CT13+CV13+CX13+CZ13+DB13+DD13+DF13+DH13</f>
        <v>1038</v>
      </c>
      <c r="DL13" s="413">
        <f t="shared" si="0"/>
        <v>1038</v>
      </c>
      <c r="DM13" s="413">
        <f t="shared" si="0"/>
        <v>1038</v>
      </c>
      <c r="DN13" s="423"/>
      <c r="DO13" s="419"/>
      <c r="DP13" s="419"/>
      <c r="DQ13" s="419"/>
      <c r="DR13" s="419"/>
      <c r="DS13" s="419"/>
      <c r="DT13" s="419"/>
      <c r="DU13" s="419"/>
      <c r="DV13" s="419"/>
      <c r="DW13" s="419"/>
      <c r="DX13" s="419"/>
      <c r="DY13" s="419"/>
      <c r="DZ13" s="419"/>
      <c r="EA13" s="419"/>
      <c r="EB13" s="419"/>
      <c r="EC13" s="419"/>
      <c r="ED13" s="419"/>
      <c r="EE13" s="419"/>
      <c r="EF13" s="419"/>
      <c r="EG13" s="419"/>
      <c r="EH13" s="419"/>
      <c r="EI13" s="419"/>
      <c r="EJ13" s="419"/>
      <c r="EK13" s="419"/>
      <c r="EL13" s="419"/>
      <c r="EM13" s="412"/>
      <c r="EN13" s="412"/>
      <c r="EO13" s="412"/>
      <c r="EP13" s="412"/>
      <c r="EQ13" s="412"/>
      <c r="ER13" s="246">
        <f>IFERROR(CV13/CU13,0)</f>
        <v>0</v>
      </c>
      <c r="ES13" s="246">
        <f t="shared" si="7"/>
        <v>1</v>
      </c>
      <c r="ET13" s="246">
        <f t="shared" si="8"/>
        <v>1</v>
      </c>
      <c r="EU13" s="246">
        <f t="shared" si="9"/>
        <v>1</v>
      </c>
      <c r="EV13" s="246">
        <f t="shared" si="10"/>
        <v>1</v>
      </c>
      <c r="EW13" s="764"/>
      <c r="EX13" s="749"/>
      <c r="EY13" s="749"/>
      <c r="EZ13" s="752"/>
      <c r="FA13" s="755"/>
      <c r="FB13" s="290"/>
    </row>
    <row r="14" spans="1:158" s="290" customFormat="1" ht="30" customHeight="1" x14ac:dyDescent="0.25">
      <c r="A14" s="801"/>
      <c r="B14" s="758"/>
      <c r="C14" s="760"/>
      <c r="D14" s="760"/>
      <c r="E14" s="762"/>
      <c r="F14" s="289" t="s">
        <v>110</v>
      </c>
      <c r="G14" s="247">
        <f>+AA14+BE14+CI14+DL14+DN14</f>
        <v>1862982180</v>
      </c>
      <c r="H14" s="247"/>
      <c r="I14" s="247"/>
      <c r="J14" s="247"/>
      <c r="K14" s="247"/>
      <c r="L14" s="247"/>
      <c r="M14" s="247"/>
      <c r="N14" s="247"/>
      <c r="O14" s="247"/>
      <c r="P14" s="247"/>
      <c r="Q14" s="247"/>
      <c r="R14" s="247"/>
      <c r="S14" s="247"/>
      <c r="T14" s="247"/>
      <c r="U14" s="247"/>
      <c r="V14" s="247"/>
      <c r="W14" s="247"/>
      <c r="X14" s="247"/>
      <c r="Y14" s="247"/>
      <c r="Z14" s="247"/>
      <c r="AA14" s="247"/>
      <c r="AB14" s="247">
        <v>592192767</v>
      </c>
      <c r="AC14" s="247">
        <f>+AD14</f>
        <v>225660600</v>
      </c>
      <c r="AD14" s="247">
        <v>225660600</v>
      </c>
      <c r="AE14" s="247">
        <v>185920733</v>
      </c>
      <c r="AF14" s="247">
        <v>185920733</v>
      </c>
      <c r="AG14" s="247">
        <v>101089467</v>
      </c>
      <c r="AH14" s="247">
        <v>101089467</v>
      </c>
      <c r="AI14" s="247">
        <v>32518933</v>
      </c>
      <c r="AJ14" s="247">
        <v>32518933</v>
      </c>
      <c r="AK14" s="247">
        <v>16944400</v>
      </c>
      <c r="AL14" s="247">
        <v>16944400</v>
      </c>
      <c r="AM14" s="247">
        <v>23186217</v>
      </c>
      <c r="AN14" s="247">
        <v>18469250</v>
      </c>
      <c r="AO14" s="247">
        <v>2685600</v>
      </c>
      <c r="AP14" s="247">
        <v>1902300</v>
      </c>
      <c r="AQ14" s="247">
        <v>0</v>
      </c>
      <c r="AR14" s="247">
        <v>2814667</v>
      </c>
      <c r="AS14" s="247">
        <v>0</v>
      </c>
      <c r="AT14" s="247">
        <v>2685600</v>
      </c>
      <c r="AU14" s="247">
        <v>0</v>
      </c>
      <c r="AV14" s="247">
        <v>0</v>
      </c>
      <c r="AW14" s="247">
        <v>0</v>
      </c>
      <c r="AX14" s="247">
        <v>0</v>
      </c>
      <c r="AY14" s="247">
        <v>0</v>
      </c>
      <c r="AZ14" s="247">
        <v>0</v>
      </c>
      <c r="BA14" s="247">
        <f t="shared" si="1"/>
        <v>588005950</v>
      </c>
      <c r="BB14" s="247">
        <f t="shared" si="2"/>
        <v>588005950</v>
      </c>
      <c r="BC14" s="247">
        <f t="shared" si="2"/>
        <v>588005950</v>
      </c>
      <c r="BD14" s="247">
        <f t="shared" si="3"/>
        <v>588005950</v>
      </c>
      <c r="BE14" s="247">
        <f t="shared" si="4"/>
        <v>588005950</v>
      </c>
      <c r="BF14" s="247">
        <v>506477998</v>
      </c>
      <c r="BG14" s="247">
        <v>202405817</v>
      </c>
      <c r="BH14" s="247">
        <v>202405817</v>
      </c>
      <c r="BI14" s="247">
        <v>210000000</v>
      </c>
      <c r="BJ14" s="247">
        <v>190270667</v>
      </c>
      <c r="BK14" s="247">
        <v>94072181</v>
      </c>
      <c r="BL14" s="247">
        <v>32305349</v>
      </c>
      <c r="BM14" s="247">
        <v>-23783200</v>
      </c>
      <c r="BN14" s="247">
        <v>12873533</v>
      </c>
      <c r="BO14" s="247">
        <v>-9956000</v>
      </c>
      <c r="BP14" s="247">
        <v>9330599</v>
      </c>
      <c r="BQ14" s="247">
        <v>-5370400</v>
      </c>
      <c r="BR14" s="247">
        <v>2301600</v>
      </c>
      <c r="BS14" s="247">
        <v>0</v>
      </c>
      <c r="BT14" s="247">
        <v>6726200</v>
      </c>
      <c r="BU14" s="247">
        <v>0</v>
      </c>
      <c r="BV14" s="247">
        <v>8213700</v>
      </c>
      <c r="BW14" s="247">
        <v>0</v>
      </c>
      <c r="BX14" s="247">
        <v>2940933</v>
      </c>
      <c r="BY14" s="247">
        <v>0</v>
      </c>
      <c r="BZ14" s="247">
        <v>0</v>
      </c>
      <c r="CA14" s="247">
        <v>0</v>
      </c>
      <c r="CB14" s="247">
        <v>0</v>
      </c>
      <c r="CC14" s="247">
        <v>0</v>
      </c>
      <c r="CD14" s="247">
        <v>0</v>
      </c>
      <c r="CE14" s="247">
        <f>+BG14+BI14+BK14+BM14+BO14+BQ14+BS14+BU14+BW14+BY14+CA14+CC14</f>
        <v>467368398</v>
      </c>
      <c r="CF14" s="247">
        <f t="shared" si="5"/>
        <v>467368398</v>
      </c>
      <c r="CG14" s="247">
        <f>+BH14+BJ14+BL14+BN14+BP14+BR14+BT14+BV14+BX14+BZ14+CB14+CD14</f>
        <v>467368398</v>
      </c>
      <c r="CH14" s="247">
        <f>+BG14+BI14+BK14+BM14+BO14+BQ14+BS14+BU14+BW14+BY14+CA14+CC14</f>
        <v>467368398</v>
      </c>
      <c r="CI14" s="247">
        <f>+BH14+BJ14+BL14+BN14+BP14+BR14+BT14+BV14+BX14+BZ14+CB14+CD14</f>
        <v>467368398</v>
      </c>
      <c r="CJ14" s="270">
        <v>807607832</v>
      </c>
      <c r="CK14" s="270">
        <v>142053367</v>
      </c>
      <c r="CL14" s="270">
        <v>142053367</v>
      </c>
      <c r="CM14" s="270">
        <f>+CN14</f>
        <v>280891885</v>
      </c>
      <c r="CN14" s="270">
        <v>280891885</v>
      </c>
      <c r="CO14" s="270">
        <v>116338524</v>
      </c>
      <c r="CP14" s="270">
        <v>116338524</v>
      </c>
      <c r="CQ14" s="270">
        <v>114630857</v>
      </c>
      <c r="CR14" s="270">
        <v>123544848</v>
      </c>
      <c r="CS14" s="270">
        <v>42733733</v>
      </c>
      <c r="CT14" s="270">
        <v>35674518</v>
      </c>
      <c r="CU14" s="270">
        <v>37623467</v>
      </c>
      <c r="CV14" s="415">
        <v>6176549</v>
      </c>
      <c r="CW14" s="270">
        <v>41663322</v>
      </c>
      <c r="CX14" s="270"/>
      <c r="CY14" s="270">
        <v>0</v>
      </c>
      <c r="CZ14" s="270"/>
      <c r="DA14" s="270">
        <v>0</v>
      </c>
      <c r="DB14" s="270"/>
      <c r="DC14" s="270">
        <v>31672677</v>
      </c>
      <c r="DD14" s="270"/>
      <c r="DE14" s="270">
        <v>0</v>
      </c>
      <c r="DF14" s="270"/>
      <c r="DG14" s="270">
        <v>0</v>
      </c>
      <c r="DH14" s="270"/>
      <c r="DI14" s="270">
        <f>+CK14+CM14+CO14+CQ14+CS14+CU14+CW14+CY14+DA14+DC14+DE14+DG14</f>
        <v>807607832</v>
      </c>
      <c r="DJ14" s="270">
        <f t="shared" si="6"/>
        <v>734271833</v>
      </c>
      <c r="DK14" s="270">
        <f>+CL14+CN14+CP14+CR14+CT14+CV14+CX14+CZ14+DB14+DD14+DF14+DH14</f>
        <v>704679691</v>
      </c>
      <c r="DL14" s="270">
        <f t="shared" si="0"/>
        <v>807607832</v>
      </c>
      <c r="DM14" s="270">
        <f t="shared" si="0"/>
        <v>704679691</v>
      </c>
      <c r="DN14" s="417"/>
      <c r="DO14" s="416"/>
      <c r="DP14" s="416"/>
      <c r="DQ14" s="416"/>
      <c r="DR14" s="416"/>
      <c r="DS14" s="416"/>
      <c r="DT14" s="416"/>
      <c r="DU14" s="416"/>
      <c r="DV14" s="416"/>
      <c r="DW14" s="416"/>
      <c r="DX14" s="416"/>
      <c r="DY14" s="416"/>
      <c r="DZ14" s="416"/>
      <c r="EA14" s="416"/>
      <c r="EB14" s="416"/>
      <c r="EC14" s="416"/>
      <c r="ED14" s="416"/>
      <c r="EE14" s="416"/>
      <c r="EF14" s="416"/>
      <c r="EG14" s="416"/>
      <c r="EH14" s="416"/>
      <c r="EI14" s="416"/>
      <c r="EJ14" s="416"/>
      <c r="EK14" s="416"/>
      <c r="EL14" s="416"/>
      <c r="EM14" s="412"/>
      <c r="EN14" s="412"/>
      <c r="EO14" s="412"/>
      <c r="EP14" s="412"/>
      <c r="EQ14" s="412"/>
      <c r="ER14" s="246">
        <f t="shared" si="11"/>
        <v>0.16416745963363769</v>
      </c>
      <c r="ES14" s="246">
        <f t="shared" si="7"/>
        <v>0.95969865563398238</v>
      </c>
      <c r="ET14" s="246">
        <f t="shared" si="8"/>
        <v>0.87255182909122653</v>
      </c>
      <c r="EU14" s="246">
        <f t="shared" si="9"/>
        <v>0.98346480867885022</v>
      </c>
      <c r="EV14" s="246">
        <f t="shared" si="10"/>
        <v>0.94475087195949459</v>
      </c>
      <c r="EW14" s="764"/>
      <c r="EX14" s="749"/>
      <c r="EY14" s="749"/>
      <c r="EZ14" s="752"/>
      <c r="FA14" s="755"/>
    </row>
    <row r="15" spans="1:158" s="290" customFormat="1" ht="30" customHeight="1" thickBot="1" x14ac:dyDescent="0.3">
      <c r="A15" s="801"/>
      <c r="B15" s="758"/>
      <c r="C15" s="760"/>
      <c r="D15" s="760"/>
      <c r="E15" s="762"/>
      <c r="F15" s="292" t="s">
        <v>111</v>
      </c>
      <c r="G15" s="424">
        <f>+G10+G13</f>
        <v>115000</v>
      </c>
      <c r="H15" s="249">
        <f>+H10+H13</f>
        <v>10000</v>
      </c>
      <c r="I15" s="249"/>
      <c r="J15" s="249"/>
      <c r="K15" s="424">
        <v>10000</v>
      </c>
      <c r="L15" s="249">
        <f>+L10</f>
        <v>1904</v>
      </c>
      <c r="M15" s="424">
        <v>10000</v>
      </c>
      <c r="N15" s="424">
        <v>2889</v>
      </c>
      <c r="O15" s="424">
        <v>10000</v>
      </c>
      <c r="P15" s="424">
        <f>+P10</f>
        <v>4220</v>
      </c>
      <c r="Q15" s="424">
        <v>10000</v>
      </c>
      <c r="R15" s="424">
        <f>+R10</f>
        <v>5695</v>
      </c>
      <c r="S15" s="249">
        <v>10000</v>
      </c>
      <c r="T15" s="249">
        <f>+T10</f>
        <v>6617</v>
      </c>
      <c r="U15" s="249">
        <v>10000</v>
      </c>
      <c r="V15" s="424">
        <v>8177</v>
      </c>
      <c r="W15" s="249">
        <f>+W10</f>
        <v>10000</v>
      </c>
      <c r="X15" s="249">
        <f t="shared" ref="X15:AA16" si="12">+X10</f>
        <v>10000</v>
      </c>
      <c r="Y15" s="249">
        <f t="shared" si="12"/>
        <v>8177</v>
      </c>
      <c r="Z15" s="249">
        <f t="shared" si="12"/>
        <v>10000</v>
      </c>
      <c r="AA15" s="249">
        <f t="shared" si="12"/>
        <v>8177</v>
      </c>
      <c r="AB15" s="249">
        <f t="shared" ref="AB15:AZ16" si="13">+AB10+AB13</f>
        <v>23823</v>
      </c>
      <c r="AC15" s="249">
        <f t="shared" si="13"/>
        <v>926</v>
      </c>
      <c r="AD15" s="249">
        <f t="shared" si="13"/>
        <v>926</v>
      </c>
      <c r="AE15" s="249">
        <f t="shared" si="13"/>
        <v>1802</v>
      </c>
      <c r="AF15" s="249">
        <f t="shared" si="13"/>
        <v>1802</v>
      </c>
      <c r="AG15" s="249">
        <f t="shared" si="13"/>
        <v>174</v>
      </c>
      <c r="AH15" s="249">
        <f t="shared" si="13"/>
        <v>174</v>
      </c>
      <c r="AI15" s="249">
        <f t="shared" si="13"/>
        <v>1928</v>
      </c>
      <c r="AJ15" s="249">
        <f t="shared" si="13"/>
        <v>1928</v>
      </c>
      <c r="AK15" s="249">
        <f>+AK10+AK13</f>
        <v>4064</v>
      </c>
      <c r="AL15" s="249">
        <f t="shared" si="13"/>
        <v>4064</v>
      </c>
      <c r="AM15" s="249">
        <f t="shared" si="13"/>
        <v>1800</v>
      </c>
      <c r="AN15" s="249">
        <f>+AN10+AN13</f>
        <v>1954</v>
      </c>
      <c r="AO15" s="249">
        <f t="shared" si="13"/>
        <v>1800</v>
      </c>
      <c r="AP15" s="249">
        <f t="shared" si="13"/>
        <v>1810</v>
      </c>
      <c r="AQ15" s="249">
        <f t="shared" si="13"/>
        <v>4267</v>
      </c>
      <c r="AR15" s="249">
        <f t="shared" si="13"/>
        <v>4267</v>
      </c>
      <c r="AS15" s="249">
        <f t="shared" si="13"/>
        <v>2400</v>
      </c>
      <c r="AT15" s="249">
        <f t="shared" si="13"/>
        <v>2955</v>
      </c>
      <c r="AU15" s="249">
        <f t="shared" si="13"/>
        <v>2800</v>
      </c>
      <c r="AV15" s="249">
        <f t="shared" si="13"/>
        <v>2169</v>
      </c>
      <c r="AW15" s="249">
        <f t="shared" si="13"/>
        <v>2400</v>
      </c>
      <c r="AX15" s="249">
        <f t="shared" si="13"/>
        <v>2488</v>
      </c>
      <c r="AY15" s="249">
        <f t="shared" si="13"/>
        <v>2462</v>
      </c>
      <c r="AZ15" s="249">
        <f t="shared" si="13"/>
        <v>2528</v>
      </c>
      <c r="BA15" s="425">
        <f t="shared" si="1"/>
        <v>26823</v>
      </c>
      <c r="BB15" s="425">
        <f t="shared" si="2"/>
        <v>26823</v>
      </c>
      <c r="BC15" s="425">
        <f t="shared" si="2"/>
        <v>27065</v>
      </c>
      <c r="BD15" s="425">
        <f t="shared" si="3"/>
        <v>26823</v>
      </c>
      <c r="BE15" s="425">
        <f t="shared" si="4"/>
        <v>27065</v>
      </c>
      <c r="BF15" s="249">
        <f t="shared" ref="BF15:CD16" si="14">+BF10+BF13</f>
        <v>31000</v>
      </c>
      <c r="BG15" s="249">
        <f t="shared" si="14"/>
        <v>1014</v>
      </c>
      <c r="BH15" s="249">
        <f t="shared" si="14"/>
        <v>1014</v>
      </c>
      <c r="BI15" s="249">
        <f t="shared" si="14"/>
        <v>2300</v>
      </c>
      <c r="BJ15" s="249">
        <f t="shared" si="14"/>
        <v>1700</v>
      </c>
      <c r="BK15" s="249">
        <f>+BK10+BK13</f>
        <v>2686</v>
      </c>
      <c r="BL15" s="249">
        <f t="shared" si="14"/>
        <v>2986</v>
      </c>
      <c r="BM15" s="249">
        <f t="shared" si="14"/>
        <v>2900</v>
      </c>
      <c r="BN15" s="249">
        <f t="shared" si="14"/>
        <v>3242</v>
      </c>
      <c r="BO15" s="249">
        <f t="shared" si="14"/>
        <v>2900</v>
      </c>
      <c r="BP15" s="249">
        <f t="shared" si="14"/>
        <v>3667</v>
      </c>
      <c r="BQ15" s="249">
        <f t="shared" si="14"/>
        <v>3200</v>
      </c>
      <c r="BR15" s="249">
        <f t="shared" si="14"/>
        <v>3326</v>
      </c>
      <c r="BS15" s="249">
        <f t="shared" si="14"/>
        <v>3000</v>
      </c>
      <c r="BT15" s="249">
        <f t="shared" si="14"/>
        <v>3392</v>
      </c>
      <c r="BU15" s="249">
        <f t="shared" si="14"/>
        <v>3000</v>
      </c>
      <c r="BV15" s="249">
        <f t="shared" si="14"/>
        <v>3621</v>
      </c>
      <c r="BW15" s="249">
        <f t="shared" si="14"/>
        <v>3000</v>
      </c>
      <c r="BX15" s="249">
        <f t="shared" si="14"/>
        <v>4141</v>
      </c>
      <c r="BY15" s="249">
        <f t="shared" si="14"/>
        <v>2500</v>
      </c>
      <c r="BZ15" s="249">
        <f t="shared" si="14"/>
        <v>3083</v>
      </c>
      <c r="CA15" s="249">
        <f t="shared" si="14"/>
        <v>2500</v>
      </c>
      <c r="CB15" s="249">
        <f t="shared" si="14"/>
        <v>4757</v>
      </c>
      <c r="CC15" s="249">
        <f t="shared" si="14"/>
        <v>11000</v>
      </c>
      <c r="CD15" s="249">
        <f t="shared" si="14"/>
        <v>4033</v>
      </c>
      <c r="CE15" s="249">
        <f>+CE10+CE13</f>
        <v>40000</v>
      </c>
      <c r="CF15" s="249">
        <f t="shared" si="5"/>
        <v>40000</v>
      </c>
      <c r="CG15" s="249">
        <f t="shared" ref="CG15:CL15" si="15">+CG10+CG13</f>
        <v>38962</v>
      </c>
      <c r="CH15" s="249">
        <f t="shared" si="15"/>
        <v>40000</v>
      </c>
      <c r="CI15" s="249">
        <f t="shared" si="15"/>
        <v>38962</v>
      </c>
      <c r="CJ15" s="271">
        <f t="shared" si="15"/>
        <v>29538</v>
      </c>
      <c r="CK15" s="271">
        <f>+CK10+CK13</f>
        <v>2378</v>
      </c>
      <c r="CL15" s="271">
        <f t="shared" si="15"/>
        <v>2378</v>
      </c>
      <c r="CM15" s="271">
        <f t="shared" ref="CM15:DH15" si="16">+CM10+CM13</f>
        <v>3078</v>
      </c>
      <c r="CN15" s="271">
        <f t="shared" si="16"/>
        <v>3078</v>
      </c>
      <c r="CO15" s="271">
        <f t="shared" si="16"/>
        <v>2947</v>
      </c>
      <c r="CP15" s="271">
        <f t="shared" si="16"/>
        <v>2947</v>
      </c>
      <c r="CQ15" s="271">
        <f t="shared" si="16"/>
        <v>2500</v>
      </c>
      <c r="CR15" s="271">
        <f t="shared" si="16"/>
        <v>2670</v>
      </c>
      <c r="CS15" s="271">
        <f t="shared" si="16"/>
        <v>2500</v>
      </c>
      <c r="CT15" s="271">
        <f t="shared" si="16"/>
        <v>2504</v>
      </c>
      <c r="CU15" s="271">
        <f t="shared" si="16"/>
        <v>2500</v>
      </c>
      <c r="CV15" s="271">
        <f t="shared" si="16"/>
        <v>2543</v>
      </c>
      <c r="CW15" s="271">
        <f t="shared" si="16"/>
        <v>2500</v>
      </c>
      <c r="CX15" s="271">
        <f t="shared" si="16"/>
        <v>0</v>
      </c>
      <c r="CY15" s="271">
        <f t="shared" si="16"/>
        <v>2500</v>
      </c>
      <c r="CZ15" s="271">
        <f t="shared" si="16"/>
        <v>0</v>
      </c>
      <c r="DA15" s="271">
        <f t="shared" si="16"/>
        <v>2500</v>
      </c>
      <c r="DB15" s="271">
        <f t="shared" si="16"/>
        <v>0</v>
      </c>
      <c r="DC15" s="271">
        <f t="shared" si="16"/>
        <v>2500</v>
      </c>
      <c r="DD15" s="271">
        <f t="shared" si="16"/>
        <v>0</v>
      </c>
      <c r="DE15" s="271">
        <f t="shared" si="16"/>
        <v>2500</v>
      </c>
      <c r="DF15" s="271">
        <f t="shared" si="16"/>
        <v>0</v>
      </c>
      <c r="DG15" s="271">
        <f t="shared" si="16"/>
        <v>1135</v>
      </c>
      <c r="DH15" s="271">
        <f t="shared" si="16"/>
        <v>0</v>
      </c>
      <c r="DI15" s="271">
        <f>+DI10+DI13</f>
        <v>29538</v>
      </c>
      <c r="DJ15" s="271">
        <f>+CK15+CM15+CO15+CQ15+CS15+CU15</f>
        <v>15903</v>
      </c>
      <c r="DK15" s="271">
        <f>+DK10+DK13</f>
        <v>16120</v>
      </c>
      <c r="DL15" s="271">
        <f>+DL10+DL13</f>
        <v>29538</v>
      </c>
      <c r="DM15" s="271">
        <f>+DM10+DM13</f>
        <v>16120</v>
      </c>
      <c r="DN15" s="249">
        <f>+DN10</f>
        <v>11258</v>
      </c>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424"/>
      <c r="EN15" s="424"/>
      <c r="EO15" s="424"/>
      <c r="EP15" s="424"/>
      <c r="EQ15" s="424"/>
      <c r="ER15" s="250">
        <f t="shared" si="11"/>
        <v>1.0172000000000001</v>
      </c>
      <c r="ES15" s="250">
        <f t="shared" si="7"/>
        <v>1.0136452241715399</v>
      </c>
      <c r="ET15" s="250">
        <f t="shared" si="8"/>
        <v>0.54573769381813253</v>
      </c>
      <c r="EU15" s="250">
        <f t="shared" si="9"/>
        <v>0.97409572288247093</v>
      </c>
      <c r="EV15" s="250">
        <f t="shared" si="10"/>
        <v>0.78542608695652172</v>
      </c>
      <c r="EW15" s="764"/>
      <c r="EX15" s="749"/>
      <c r="EY15" s="749"/>
      <c r="EZ15" s="752"/>
      <c r="FA15" s="755"/>
    </row>
    <row r="16" spans="1:158" s="31" customFormat="1" ht="30" customHeight="1" thickBot="1" x14ac:dyDescent="0.3">
      <c r="A16" s="801"/>
      <c r="B16" s="758"/>
      <c r="C16" s="760"/>
      <c r="D16" s="760"/>
      <c r="E16" s="762"/>
      <c r="F16" s="293" t="s">
        <v>112</v>
      </c>
      <c r="G16" s="251">
        <f>+G11+G14</f>
        <v>18991287647</v>
      </c>
      <c r="H16" s="251">
        <f>+H11+H14</f>
        <v>1900000000</v>
      </c>
      <c r="I16" s="251"/>
      <c r="J16" s="251"/>
      <c r="K16" s="251">
        <v>1900000000</v>
      </c>
      <c r="L16" s="251">
        <f>+L11</f>
        <v>420855000</v>
      </c>
      <c r="M16" s="251">
        <v>1900000000</v>
      </c>
      <c r="N16" s="251">
        <v>1574140000</v>
      </c>
      <c r="O16" s="251">
        <v>1900000000</v>
      </c>
      <c r="P16" s="251">
        <f>+P11</f>
        <v>1586806000</v>
      </c>
      <c r="Q16" s="251">
        <v>1900000000</v>
      </c>
      <c r="R16" s="251">
        <f>+R11</f>
        <v>1586806000</v>
      </c>
      <c r="S16" s="251">
        <f>+S11</f>
        <v>1907236000</v>
      </c>
      <c r="T16" s="251">
        <f>+T11</f>
        <v>1747178000</v>
      </c>
      <c r="U16" s="251">
        <v>1908587000</v>
      </c>
      <c r="V16" s="251">
        <v>1899628200</v>
      </c>
      <c r="W16" s="251">
        <f>+W11</f>
        <v>1908587000</v>
      </c>
      <c r="X16" s="251">
        <f t="shared" si="12"/>
        <v>1908587000</v>
      </c>
      <c r="Y16" s="251">
        <f t="shared" si="12"/>
        <v>1899628200</v>
      </c>
      <c r="Z16" s="251">
        <f t="shared" si="12"/>
        <v>1908587000</v>
      </c>
      <c r="AA16" s="251">
        <f t="shared" si="12"/>
        <v>1899628200</v>
      </c>
      <c r="AB16" s="251">
        <f>+AB11+AB14</f>
        <v>4302372767</v>
      </c>
      <c r="AC16" s="251">
        <f>+AC11+AC14</f>
        <v>225660600</v>
      </c>
      <c r="AD16" s="251">
        <f>+AD11+AD14</f>
        <v>225660600</v>
      </c>
      <c r="AE16" s="251">
        <f t="shared" si="13"/>
        <v>2291783733</v>
      </c>
      <c r="AF16" s="251">
        <f t="shared" si="13"/>
        <v>2291783733</v>
      </c>
      <c r="AG16" s="251">
        <f t="shared" si="13"/>
        <v>801765467</v>
      </c>
      <c r="AH16" s="251">
        <f t="shared" si="13"/>
        <v>801765467</v>
      </c>
      <c r="AI16" s="251">
        <f t="shared" si="13"/>
        <v>211590933</v>
      </c>
      <c r="AJ16" s="251">
        <f t="shared" si="13"/>
        <v>211590933</v>
      </c>
      <c r="AK16" s="251">
        <f>+AK11+AK14</f>
        <v>41010400</v>
      </c>
      <c r="AL16" s="251">
        <f>+AL11+AL14</f>
        <v>41010400</v>
      </c>
      <c r="AM16" s="251">
        <f t="shared" si="13"/>
        <v>356956217</v>
      </c>
      <c r="AN16" s="251">
        <f t="shared" si="13"/>
        <v>296407250</v>
      </c>
      <c r="AO16" s="251">
        <f t="shared" si="13"/>
        <v>11185600</v>
      </c>
      <c r="AP16" s="251">
        <f t="shared" si="13"/>
        <v>4927900</v>
      </c>
      <c r="AQ16" s="251">
        <f t="shared" si="13"/>
        <v>13752000</v>
      </c>
      <c r="AR16" s="251">
        <f>+AR11+AR14</f>
        <v>16566667</v>
      </c>
      <c r="AS16" s="251">
        <f t="shared" si="13"/>
        <v>460457633</v>
      </c>
      <c r="AT16" s="251">
        <f t="shared" si="13"/>
        <v>260807733</v>
      </c>
      <c r="AU16" s="251">
        <f t="shared" si="13"/>
        <v>45718500</v>
      </c>
      <c r="AV16" s="251">
        <f t="shared" si="13"/>
        <v>73544500</v>
      </c>
      <c r="AW16" s="251">
        <f>+AW11+AW14</f>
        <v>7441000</v>
      </c>
      <c r="AX16" s="251">
        <f>+AX11+AX14</f>
        <v>56688000</v>
      </c>
      <c r="AY16" s="251">
        <f t="shared" si="13"/>
        <v>67528967</v>
      </c>
      <c r="AZ16" s="251">
        <f t="shared" si="13"/>
        <v>70336000</v>
      </c>
      <c r="BA16" s="251">
        <f t="shared" si="1"/>
        <v>4534851050</v>
      </c>
      <c r="BB16" s="251">
        <f t="shared" si="2"/>
        <v>4534851050</v>
      </c>
      <c r="BC16" s="251">
        <f t="shared" si="2"/>
        <v>4351089183</v>
      </c>
      <c r="BD16" s="251">
        <f t="shared" si="3"/>
        <v>4534851050</v>
      </c>
      <c r="BE16" s="251">
        <f t="shared" si="4"/>
        <v>4351089183</v>
      </c>
      <c r="BF16" s="251">
        <f t="shared" si="14"/>
        <v>5461057998</v>
      </c>
      <c r="BG16" s="251">
        <f t="shared" si="14"/>
        <v>4968890817</v>
      </c>
      <c r="BH16" s="251">
        <f t="shared" si="14"/>
        <v>4968890817</v>
      </c>
      <c r="BI16" s="251">
        <f t="shared" si="14"/>
        <v>218000000</v>
      </c>
      <c r="BJ16" s="251">
        <f t="shared" si="14"/>
        <v>190270667</v>
      </c>
      <c r="BK16" s="251">
        <f>+BK11+BK14</f>
        <v>112072181</v>
      </c>
      <c r="BL16" s="251">
        <f t="shared" si="14"/>
        <v>32305349</v>
      </c>
      <c r="BM16" s="251">
        <f t="shared" si="14"/>
        <v>-23783200</v>
      </c>
      <c r="BN16" s="251">
        <f t="shared" si="14"/>
        <v>12873533</v>
      </c>
      <c r="BO16" s="251">
        <f t="shared" si="14"/>
        <v>-9956000</v>
      </c>
      <c r="BP16" s="251">
        <f t="shared" si="14"/>
        <v>9330599</v>
      </c>
      <c r="BQ16" s="251">
        <f t="shared" si="14"/>
        <v>-5370400</v>
      </c>
      <c r="BR16" s="251">
        <f t="shared" si="14"/>
        <v>2301600</v>
      </c>
      <c r="BS16" s="251">
        <f t="shared" si="14"/>
        <v>0</v>
      </c>
      <c r="BT16" s="251">
        <f t="shared" si="14"/>
        <v>6726200</v>
      </c>
      <c r="BU16" s="251">
        <f t="shared" si="14"/>
        <v>0</v>
      </c>
      <c r="BV16" s="251">
        <f t="shared" si="14"/>
        <v>50828700</v>
      </c>
      <c r="BW16" s="251">
        <f t="shared" si="14"/>
        <v>-41131800</v>
      </c>
      <c r="BX16" s="251">
        <f t="shared" si="14"/>
        <v>-38190867</v>
      </c>
      <c r="BY16" s="251">
        <f t="shared" si="14"/>
        <v>92693966</v>
      </c>
      <c r="BZ16" s="251">
        <f t="shared" si="14"/>
        <v>76078966</v>
      </c>
      <c r="CA16" s="251">
        <f t="shared" si="14"/>
        <v>477203242</v>
      </c>
      <c r="CB16" s="251">
        <f t="shared" si="14"/>
        <v>448117236</v>
      </c>
      <c r="CC16" s="251">
        <f t="shared" si="14"/>
        <v>270536959</v>
      </c>
      <c r="CD16" s="251">
        <f t="shared" si="14"/>
        <v>277100632</v>
      </c>
      <c r="CE16" s="251">
        <f>+CE11+CE14</f>
        <v>6059155765</v>
      </c>
      <c r="CF16" s="251">
        <f t="shared" si="5"/>
        <v>6059155765</v>
      </c>
      <c r="CG16" s="251">
        <f>+CG11++CG14</f>
        <v>6036633432</v>
      </c>
      <c r="CH16" s="251">
        <f>+CH11++CH14</f>
        <v>6059155765</v>
      </c>
      <c r="CI16" s="251">
        <f>+CI11++CI14</f>
        <v>6036633432</v>
      </c>
      <c r="CJ16" s="272">
        <f>+CJ11+CJ14</f>
        <v>4803936832</v>
      </c>
      <c r="CK16" s="272">
        <f>+CK11+CK14</f>
        <v>767053367</v>
      </c>
      <c r="CL16" s="272">
        <f>+CL11+CL14</f>
        <v>767053367</v>
      </c>
      <c r="CM16" s="272">
        <f t="shared" ref="CM16:DH16" si="17">+CM11+CM14</f>
        <v>389548385</v>
      </c>
      <c r="CN16" s="272">
        <f t="shared" si="17"/>
        <v>389548385</v>
      </c>
      <c r="CO16" s="272">
        <f t="shared" si="17"/>
        <v>2970507524</v>
      </c>
      <c r="CP16" s="272">
        <f t="shared" si="17"/>
        <v>2970507524</v>
      </c>
      <c r="CQ16" s="272">
        <f t="shared" si="17"/>
        <v>335607857</v>
      </c>
      <c r="CR16" s="272">
        <f t="shared" si="17"/>
        <v>310016848</v>
      </c>
      <c r="CS16" s="272">
        <f t="shared" si="17"/>
        <v>80733733</v>
      </c>
      <c r="CT16" s="272">
        <f t="shared" si="17"/>
        <v>35674518</v>
      </c>
      <c r="CU16" s="272">
        <f t="shared" si="17"/>
        <v>37623467</v>
      </c>
      <c r="CV16" s="272">
        <f t="shared" si="17"/>
        <v>6176549</v>
      </c>
      <c r="CW16" s="272">
        <f t="shared" si="17"/>
        <v>41663322</v>
      </c>
      <c r="CX16" s="272">
        <f t="shared" si="17"/>
        <v>0</v>
      </c>
      <c r="CY16" s="272">
        <f t="shared" si="17"/>
        <v>10172000</v>
      </c>
      <c r="CZ16" s="272">
        <f t="shared" si="17"/>
        <v>0</v>
      </c>
      <c r="DA16" s="272">
        <f t="shared" si="17"/>
        <v>0</v>
      </c>
      <c r="DB16" s="272">
        <f t="shared" si="17"/>
        <v>0</v>
      </c>
      <c r="DC16" s="272">
        <f t="shared" si="17"/>
        <v>31672677</v>
      </c>
      <c r="DD16" s="272">
        <f t="shared" si="17"/>
        <v>0</v>
      </c>
      <c r="DE16" s="272">
        <f t="shared" si="17"/>
        <v>0</v>
      </c>
      <c r="DF16" s="272">
        <f t="shared" si="17"/>
        <v>0</v>
      </c>
      <c r="DG16" s="272">
        <f t="shared" si="17"/>
        <v>139354500</v>
      </c>
      <c r="DH16" s="272">
        <f t="shared" si="17"/>
        <v>0</v>
      </c>
      <c r="DI16" s="273">
        <f>+DI11+DI14</f>
        <v>4803936832</v>
      </c>
      <c r="DJ16" s="273">
        <f>+CK16+CM16+CO16+CQ16+CS16+CU16</f>
        <v>4581074333</v>
      </c>
      <c r="DK16" s="272">
        <f>+DK11++DK14</f>
        <v>4478977191</v>
      </c>
      <c r="DL16" s="272">
        <f>+DL11++DL14</f>
        <v>4803936832</v>
      </c>
      <c r="DM16" s="272">
        <f>+DM11++DM14</f>
        <v>4478977191</v>
      </c>
      <c r="DN16" s="251">
        <v>1900000000</v>
      </c>
      <c r="DO16" s="294"/>
      <c r="DP16" s="294"/>
      <c r="DQ16" s="294"/>
      <c r="DR16" s="294"/>
      <c r="DS16" s="294"/>
      <c r="DT16" s="294"/>
      <c r="DU16" s="294"/>
      <c r="DV16" s="294"/>
      <c r="DW16" s="294"/>
      <c r="DX16" s="294"/>
      <c r="DY16" s="294"/>
      <c r="DZ16" s="294"/>
      <c r="EA16" s="294"/>
      <c r="EB16" s="294"/>
      <c r="EC16" s="294"/>
      <c r="ED16" s="294"/>
      <c r="EE16" s="294"/>
      <c r="EF16" s="294"/>
      <c r="EG16" s="294"/>
      <c r="EH16" s="294"/>
      <c r="EI16" s="294"/>
      <c r="EJ16" s="294"/>
      <c r="EK16" s="294"/>
      <c r="EL16" s="294"/>
      <c r="EM16" s="295"/>
      <c r="EN16" s="294"/>
      <c r="EO16" s="294"/>
      <c r="EP16" s="294"/>
      <c r="EQ16" s="295"/>
      <c r="ER16" s="439">
        <f t="shared" si="11"/>
        <v>0.16416745963363769</v>
      </c>
      <c r="ES16" s="439">
        <f t="shared" si="7"/>
        <v>0.97771327540691966</v>
      </c>
      <c r="ET16" s="439">
        <f t="shared" si="8"/>
        <v>0.93235555496163525</v>
      </c>
      <c r="EU16" s="439">
        <f t="shared" si="9"/>
        <v>0.98142435575013487</v>
      </c>
      <c r="EV16" s="440">
        <f t="shared" si="10"/>
        <v>0.88284313931965164</v>
      </c>
      <c r="EW16" s="765"/>
      <c r="EX16" s="750"/>
      <c r="EY16" s="750"/>
      <c r="EZ16" s="753"/>
      <c r="FA16" s="756"/>
      <c r="FB16" s="290"/>
    </row>
    <row r="17" spans="1:158" s="31" customFormat="1" ht="30" customHeight="1" x14ac:dyDescent="0.25">
      <c r="A17" s="801"/>
      <c r="B17" s="757">
        <v>2</v>
      </c>
      <c r="C17" s="759" t="s">
        <v>113</v>
      </c>
      <c r="D17" s="759" t="s">
        <v>78</v>
      </c>
      <c r="E17" s="761">
        <v>237</v>
      </c>
      <c r="F17" s="288" t="s">
        <v>106</v>
      </c>
      <c r="G17" s="426">
        <f>+AA17+BE17+CI17+DL17+DN17</f>
        <v>4</v>
      </c>
      <c r="H17" s="426">
        <v>0</v>
      </c>
      <c r="I17" s="426"/>
      <c r="J17" s="426"/>
      <c r="K17" s="426">
        <v>0</v>
      </c>
      <c r="L17" s="426"/>
      <c r="M17" s="426">
        <v>0</v>
      </c>
      <c r="N17" s="426"/>
      <c r="O17" s="426">
        <v>0</v>
      </c>
      <c r="P17" s="426">
        <v>0</v>
      </c>
      <c r="Q17" s="426">
        <v>0</v>
      </c>
      <c r="R17" s="426">
        <v>0</v>
      </c>
      <c r="S17" s="426">
        <v>0</v>
      </c>
      <c r="T17" s="426">
        <v>0</v>
      </c>
      <c r="U17" s="426">
        <v>0</v>
      </c>
      <c r="V17" s="426">
        <v>0</v>
      </c>
      <c r="W17" s="426">
        <v>0</v>
      </c>
      <c r="X17" s="426">
        <v>0</v>
      </c>
      <c r="Y17" s="426">
        <v>0</v>
      </c>
      <c r="Z17" s="426">
        <v>0</v>
      </c>
      <c r="AA17" s="426">
        <v>0</v>
      </c>
      <c r="AB17" s="426">
        <v>0</v>
      </c>
      <c r="AC17" s="426">
        <v>0</v>
      </c>
      <c r="AD17" s="426">
        <v>0</v>
      </c>
      <c r="AE17" s="426">
        <v>0</v>
      </c>
      <c r="AF17" s="426">
        <v>0</v>
      </c>
      <c r="AG17" s="426">
        <v>0</v>
      </c>
      <c r="AH17" s="426">
        <v>0</v>
      </c>
      <c r="AI17" s="426">
        <v>0</v>
      </c>
      <c r="AJ17" s="426">
        <v>0</v>
      </c>
      <c r="AK17" s="426">
        <v>0</v>
      </c>
      <c r="AL17" s="426">
        <v>0</v>
      </c>
      <c r="AM17" s="426">
        <v>0</v>
      </c>
      <c r="AN17" s="426">
        <v>0</v>
      </c>
      <c r="AO17" s="426">
        <v>0</v>
      </c>
      <c r="AP17" s="426">
        <v>0</v>
      </c>
      <c r="AQ17" s="426">
        <v>0</v>
      </c>
      <c r="AR17" s="426">
        <v>0</v>
      </c>
      <c r="AS17" s="426">
        <v>0</v>
      </c>
      <c r="AT17" s="426">
        <v>0</v>
      </c>
      <c r="AU17" s="426">
        <v>0</v>
      </c>
      <c r="AV17" s="426">
        <v>0</v>
      </c>
      <c r="AW17" s="426">
        <v>0</v>
      </c>
      <c r="AX17" s="426">
        <v>0</v>
      </c>
      <c r="AY17" s="426">
        <v>0</v>
      </c>
      <c r="AZ17" s="427">
        <v>0</v>
      </c>
      <c r="BA17" s="426">
        <v>0</v>
      </c>
      <c r="BB17" s="426">
        <f>+AC17+AE17+AG17+AI17+AK17+AM17+AO17+AQ17+AS17+AU17+AW17</f>
        <v>0</v>
      </c>
      <c r="BC17" s="426">
        <v>0</v>
      </c>
      <c r="BD17" s="426">
        <v>0</v>
      </c>
      <c r="BE17" s="426">
        <v>0</v>
      </c>
      <c r="BF17" s="426">
        <v>0</v>
      </c>
      <c r="BG17" s="426"/>
      <c r="BH17" s="426"/>
      <c r="BI17" s="426"/>
      <c r="BJ17" s="426"/>
      <c r="BK17" s="426"/>
      <c r="BL17" s="426"/>
      <c r="BM17" s="426"/>
      <c r="BN17" s="426"/>
      <c r="BO17" s="426"/>
      <c r="BP17" s="426"/>
      <c r="BQ17" s="426"/>
      <c r="BR17" s="426"/>
      <c r="BS17" s="426"/>
      <c r="BT17" s="426"/>
      <c r="BU17" s="426"/>
      <c r="BV17" s="426"/>
      <c r="BW17" s="426"/>
      <c r="BX17" s="426"/>
      <c r="BY17" s="426"/>
      <c r="BZ17" s="426"/>
      <c r="CA17" s="426"/>
      <c r="CB17" s="426"/>
      <c r="CC17" s="426"/>
      <c r="CD17" s="426"/>
      <c r="CE17" s="426"/>
      <c r="CF17" s="426"/>
      <c r="CG17" s="426"/>
      <c r="CH17" s="426">
        <v>0</v>
      </c>
      <c r="CI17" s="426">
        <v>0</v>
      </c>
      <c r="CJ17" s="428">
        <v>2</v>
      </c>
      <c r="CK17" s="428">
        <v>0</v>
      </c>
      <c r="CL17" s="428">
        <v>0</v>
      </c>
      <c r="CM17" s="428">
        <v>0</v>
      </c>
      <c r="CN17" s="428">
        <v>0</v>
      </c>
      <c r="CO17" s="428">
        <v>0</v>
      </c>
      <c r="CP17" s="428">
        <v>0</v>
      </c>
      <c r="CQ17" s="429">
        <v>0.08</v>
      </c>
      <c r="CR17" s="429">
        <v>0.08</v>
      </c>
      <c r="CS17" s="429">
        <v>0.16</v>
      </c>
      <c r="CT17" s="429">
        <v>0.16</v>
      </c>
      <c r="CU17" s="429">
        <v>0.16</v>
      </c>
      <c r="CV17" s="430">
        <v>0.16</v>
      </c>
      <c r="CW17" s="429">
        <v>0.16</v>
      </c>
      <c r="CX17" s="429"/>
      <c r="CY17" s="429">
        <v>0.16</v>
      </c>
      <c r="CZ17" s="429"/>
      <c r="DA17" s="429">
        <v>0.16</v>
      </c>
      <c r="DB17" s="429"/>
      <c r="DC17" s="429">
        <v>0.16</v>
      </c>
      <c r="DD17" s="429"/>
      <c r="DE17" s="429">
        <v>0.16</v>
      </c>
      <c r="DF17" s="429"/>
      <c r="DG17" s="429">
        <v>0.8</v>
      </c>
      <c r="DH17" s="428"/>
      <c r="DI17" s="429">
        <f>+CK17+CM17+CO17+CQ17+CS17+CU17+CW17+CY17+DA17+DC17+DE17+DG17</f>
        <v>2</v>
      </c>
      <c r="DJ17" s="429">
        <f>+CK17+CM17+CO17+CQ17+CS17+CU17</f>
        <v>0.4</v>
      </c>
      <c r="DK17" s="429">
        <f>+CL17+CN17+CP17+CR17+CT17+CV17+CX17+CZ17+DB17+DD17+DF17+DH17</f>
        <v>0.4</v>
      </c>
      <c r="DL17" s="429">
        <f t="shared" ref="DL17:DM21" si="18">+CK17+CM17+CO17+CQ17+CS17+CU17+CW17+CY17+DA17+DC17+DE17+DG17</f>
        <v>2</v>
      </c>
      <c r="DM17" s="429">
        <f t="shared" si="18"/>
        <v>0.4</v>
      </c>
      <c r="DN17" s="426">
        <v>2</v>
      </c>
      <c r="DO17" s="426"/>
      <c r="DP17" s="426"/>
      <c r="DQ17" s="426"/>
      <c r="DR17" s="426"/>
      <c r="DS17" s="426"/>
      <c r="DT17" s="426"/>
      <c r="DU17" s="426"/>
      <c r="DV17" s="426"/>
      <c r="DW17" s="426"/>
      <c r="DX17" s="426"/>
      <c r="DY17" s="426"/>
      <c r="DZ17" s="426"/>
      <c r="EA17" s="426"/>
      <c r="EB17" s="426"/>
      <c r="EC17" s="426"/>
      <c r="ED17" s="426"/>
      <c r="EE17" s="426"/>
      <c r="EF17" s="426"/>
      <c r="EG17" s="426"/>
      <c r="EH17" s="426"/>
      <c r="EI17" s="426"/>
      <c r="EJ17" s="426"/>
      <c r="EK17" s="426"/>
      <c r="EL17" s="426"/>
      <c r="EM17" s="426"/>
      <c r="EN17" s="426"/>
      <c r="EO17" s="426"/>
      <c r="EP17" s="426"/>
      <c r="EQ17" s="426"/>
      <c r="ER17" s="252">
        <f t="shared" si="11"/>
        <v>1</v>
      </c>
      <c r="ES17" s="252">
        <f t="shared" si="7"/>
        <v>1</v>
      </c>
      <c r="ET17" s="252">
        <f t="shared" si="8"/>
        <v>0.2</v>
      </c>
      <c r="EU17" s="252">
        <f t="shared" si="9"/>
        <v>1</v>
      </c>
      <c r="EV17" s="252">
        <f t="shared" si="10"/>
        <v>0.1</v>
      </c>
      <c r="EW17" s="763" t="s">
        <v>436</v>
      </c>
      <c r="EX17" s="748" t="s">
        <v>81</v>
      </c>
      <c r="EY17" s="748" t="s">
        <v>81</v>
      </c>
      <c r="EZ17" s="767" t="s">
        <v>428</v>
      </c>
      <c r="FA17" s="770" t="s">
        <v>429</v>
      </c>
    </row>
    <row r="18" spans="1:158" s="290" customFormat="1" ht="30" customHeight="1" x14ac:dyDescent="0.25">
      <c r="A18" s="801"/>
      <c r="B18" s="758"/>
      <c r="C18" s="760"/>
      <c r="D18" s="760"/>
      <c r="E18" s="762"/>
      <c r="F18" s="289" t="s">
        <v>107</v>
      </c>
      <c r="G18" s="247">
        <f>+AA18+BE18+CI18+DL18+DN18</f>
        <v>99881000</v>
      </c>
      <c r="H18" s="247">
        <v>0</v>
      </c>
      <c r="I18" s="247"/>
      <c r="J18" s="247"/>
      <c r="K18" s="247">
        <v>0</v>
      </c>
      <c r="L18" s="247"/>
      <c r="M18" s="247">
        <v>0</v>
      </c>
      <c r="N18" s="247"/>
      <c r="O18" s="247">
        <v>0</v>
      </c>
      <c r="P18" s="247">
        <v>0</v>
      </c>
      <c r="Q18" s="247">
        <v>0</v>
      </c>
      <c r="R18" s="247">
        <v>0</v>
      </c>
      <c r="S18" s="247">
        <v>0</v>
      </c>
      <c r="T18" s="247">
        <v>0</v>
      </c>
      <c r="U18" s="247">
        <v>0</v>
      </c>
      <c r="V18" s="247">
        <v>0</v>
      </c>
      <c r="W18" s="247">
        <v>0</v>
      </c>
      <c r="X18" s="247">
        <v>0</v>
      </c>
      <c r="Y18" s="247">
        <v>0</v>
      </c>
      <c r="Z18" s="247">
        <v>0</v>
      </c>
      <c r="AA18" s="247">
        <v>0</v>
      </c>
      <c r="AB18" s="247">
        <v>0</v>
      </c>
      <c r="AC18" s="247">
        <v>0</v>
      </c>
      <c r="AD18" s="247">
        <v>0</v>
      </c>
      <c r="AE18" s="247">
        <v>0</v>
      </c>
      <c r="AF18" s="247">
        <v>0</v>
      </c>
      <c r="AG18" s="247">
        <v>0</v>
      </c>
      <c r="AH18" s="247">
        <v>0</v>
      </c>
      <c r="AI18" s="247">
        <v>0</v>
      </c>
      <c r="AJ18" s="247">
        <v>0</v>
      </c>
      <c r="AK18" s="247">
        <v>0</v>
      </c>
      <c r="AL18" s="247">
        <v>0</v>
      </c>
      <c r="AM18" s="247">
        <v>0</v>
      </c>
      <c r="AN18" s="247">
        <v>0</v>
      </c>
      <c r="AO18" s="247">
        <v>0</v>
      </c>
      <c r="AP18" s="247">
        <v>0</v>
      </c>
      <c r="AQ18" s="247">
        <v>0</v>
      </c>
      <c r="AR18" s="247">
        <v>0</v>
      </c>
      <c r="AS18" s="247">
        <v>0</v>
      </c>
      <c r="AT18" s="247">
        <v>0</v>
      </c>
      <c r="AU18" s="247">
        <v>0</v>
      </c>
      <c r="AV18" s="247">
        <v>0</v>
      </c>
      <c r="AW18" s="247">
        <v>0</v>
      </c>
      <c r="AX18" s="247">
        <v>0</v>
      </c>
      <c r="AY18" s="247">
        <v>0</v>
      </c>
      <c r="AZ18" s="247">
        <v>0</v>
      </c>
      <c r="BA18" s="247">
        <v>0</v>
      </c>
      <c r="BB18" s="247">
        <f>+AC18+AE18+AG18+AI18+AK18+AM18+AO18+AQ18+AS18+AU18+AW18</f>
        <v>0</v>
      </c>
      <c r="BC18" s="247">
        <v>0</v>
      </c>
      <c r="BD18" s="247">
        <v>0</v>
      </c>
      <c r="BE18" s="247">
        <v>0</v>
      </c>
      <c r="BF18" s="247">
        <v>0</v>
      </c>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v>0</v>
      </c>
      <c r="CI18" s="247">
        <v>0</v>
      </c>
      <c r="CJ18" s="270">
        <v>39681000</v>
      </c>
      <c r="CK18" s="270">
        <v>0</v>
      </c>
      <c r="CL18" s="270">
        <v>0</v>
      </c>
      <c r="CM18" s="270">
        <v>0</v>
      </c>
      <c r="CN18" s="270">
        <v>0</v>
      </c>
      <c r="CO18" s="270">
        <v>0</v>
      </c>
      <c r="CP18" s="270">
        <v>0</v>
      </c>
      <c r="CQ18" s="270">
        <v>35272000</v>
      </c>
      <c r="CR18" s="270">
        <v>35272000</v>
      </c>
      <c r="CS18" s="270">
        <v>0</v>
      </c>
      <c r="CT18" s="270">
        <v>0</v>
      </c>
      <c r="CU18" s="270">
        <v>0</v>
      </c>
      <c r="CV18" s="415">
        <v>0</v>
      </c>
      <c r="CW18" s="270">
        <v>0</v>
      </c>
      <c r="CX18" s="270"/>
      <c r="CY18" s="270">
        <v>0</v>
      </c>
      <c r="CZ18" s="270"/>
      <c r="DA18" s="270">
        <v>0</v>
      </c>
      <c r="DB18" s="270"/>
      <c r="DC18" s="270">
        <v>0</v>
      </c>
      <c r="DD18" s="270"/>
      <c r="DE18" s="270">
        <v>0</v>
      </c>
      <c r="DF18" s="270"/>
      <c r="DG18" s="270">
        <v>4409000</v>
      </c>
      <c r="DH18" s="270"/>
      <c r="DI18" s="270">
        <f>+CK18+CM18+CO18+CQ18+CS18+CU18+CW18+CY18+DA18+DC18+DE18+DG18</f>
        <v>39681000</v>
      </c>
      <c r="DJ18" s="270">
        <f t="shared" ref="DJ18:DJ22" si="19">+CK18+CM18+CO18+CQ18+CS18+CU18</f>
        <v>35272000</v>
      </c>
      <c r="DK18" s="270">
        <f>+CL18+CN18+CP18+CR18+CT18+CV18+CX18+CZ18+DB18+DD18+DF18+DH18</f>
        <v>35272000</v>
      </c>
      <c r="DL18" s="270">
        <f t="shared" si="18"/>
        <v>39681000</v>
      </c>
      <c r="DM18" s="270">
        <f t="shared" si="18"/>
        <v>35272000</v>
      </c>
      <c r="DN18" s="247">
        <v>60200000</v>
      </c>
      <c r="DO18" s="416"/>
      <c r="DP18" s="416"/>
      <c r="DQ18" s="416"/>
      <c r="DR18" s="416"/>
      <c r="DS18" s="416"/>
      <c r="DT18" s="416"/>
      <c r="DU18" s="416"/>
      <c r="DV18" s="416"/>
      <c r="DW18" s="416"/>
      <c r="DX18" s="416"/>
      <c r="DY18" s="416"/>
      <c r="DZ18" s="416"/>
      <c r="EA18" s="416"/>
      <c r="EB18" s="416"/>
      <c r="EC18" s="416"/>
      <c r="ED18" s="416"/>
      <c r="EE18" s="416"/>
      <c r="EF18" s="416"/>
      <c r="EG18" s="416"/>
      <c r="EH18" s="416"/>
      <c r="EI18" s="416"/>
      <c r="EJ18" s="416"/>
      <c r="EK18" s="416"/>
      <c r="EL18" s="416"/>
      <c r="EM18" s="412"/>
      <c r="EN18" s="412"/>
      <c r="EO18" s="412"/>
      <c r="EP18" s="412"/>
      <c r="EQ18" s="412"/>
      <c r="ER18" s="246">
        <f>IFERROR(CV18/CU18,0)</f>
        <v>0</v>
      </c>
      <c r="ES18" s="246">
        <f t="shared" si="7"/>
        <v>1</v>
      </c>
      <c r="ET18" s="246">
        <f t="shared" si="8"/>
        <v>0.88888888888888884</v>
      </c>
      <c r="EU18" s="246">
        <f t="shared" si="9"/>
        <v>1</v>
      </c>
      <c r="EV18" s="246">
        <f t="shared" si="10"/>
        <v>0.35314023688188945</v>
      </c>
      <c r="EW18" s="764"/>
      <c r="EX18" s="749"/>
      <c r="EY18" s="749"/>
      <c r="EZ18" s="768"/>
      <c r="FA18" s="771"/>
    </row>
    <row r="19" spans="1:158" s="290" customFormat="1" ht="30" customHeight="1" x14ac:dyDescent="0.25">
      <c r="A19" s="801"/>
      <c r="B19" s="758"/>
      <c r="C19" s="760"/>
      <c r="D19" s="760"/>
      <c r="E19" s="762"/>
      <c r="F19" s="291" t="s">
        <v>108</v>
      </c>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c r="AL19" s="247"/>
      <c r="AM19" s="247"/>
      <c r="AN19" s="247"/>
      <c r="AO19" s="247"/>
      <c r="AP19" s="247"/>
      <c r="AQ19" s="247"/>
      <c r="AR19" s="247"/>
      <c r="AS19" s="247"/>
      <c r="AT19" s="247"/>
      <c r="AU19" s="247"/>
      <c r="AV19" s="247"/>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7"/>
      <c r="CC19" s="247"/>
      <c r="CD19" s="247"/>
      <c r="CE19" s="247"/>
      <c r="CF19" s="247"/>
      <c r="CG19" s="247"/>
      <c r="CH19" s="247"/>
      <c r="CI19" s="247"/>
      <c r="CJ19" s="270">
        <v>39681000</v>
      </c>
      <c r="CK19" s="270">
        <v>0</v>
      </c>
      <c r="CL19" s="270">
        <v>0</v>
      </c>
      <c r="CM19" s="270">
        <v>0</v>
      </c>
      <c r="CN19" s="270">
        <v>0</v>
      </c>
      <c r="CO19" s="270">
        <v>0</v>
      </c>
      <c r="CP19" s="270">
        <v>0</v>
      </c>
      <c r="CQ19" s="270">
        <v>0</v>
      </c>
      <c r="CR19" s="270">
        <v>0</v>
      </c>
      <c r="CS19" s="270">
        <v>1028767</v>
      </c>
      <c r="CT19" s="270">
        <v>1028767</v>
      </c>
      <c r="CU19" s="270">
        <v>4409000</v>
      </c>
      <c r="CV19" s="415">
        <v>4409000</v>
      </c>
      <c r="CW19" s="270">
        <v>4409000</v>
      </c>
      <c r="CX19" s="270"/>
      <c r="CY19" s="270">
        <v>4409000</v>
      </c>
      <c r="CZ19" s="270"/>
      <c r="DA19" s="270">
        <v>4409000</v>
      </c>
      <c r="DB19" s="270"/>
      <c r="DC19" s="270">
        <v>4409000</v>
      </c>
      <c r="DD19" s="270"/>
      <c r="DE19" s="270">
        <v>4409000</v>
      </c>
      <c r="DF19" s="270"/>
      <c r="DG19" s="270">
        <v>12198233</v>
      </c>
      <c r="DH19" s="270"/>
      <c r="DI19" s="270">
        <f>+CK19+CM19+CO19+CQ19+CS19+CU19+CW19+CY19+DA19+DC19+DE19+DG19</f>
        <v>39681000</v>
      </c>
      <c r="DJ19" s="270">
        <f t="shared" si="19"/>
        <v>5437767</v>
      </c>
      <c r="DK19" s="270">
        <f>+CL19+CN19+CP19+CR19+CT19+CV19+CX19+CZ19+DB19+DD19+DF19+DH19</f>
        <v>5437767</v>
      </c>
      <c r="DL19" s="270">
        <f t="shared" si="18"/>
        <v>39681000</v>
      </c>
      <c r="DM19" s="270">
        <f t="shared" si="18"/>
        <v>5437767</v>
      </c>
      <c r="DN19" s="247"/>
      <c r="DO19" s="416"/>
      <c r="DP19" s="416"/>
      <c r="DQ19" s="416"/>
      <c r="DR19" s="416"/>
      <c r="DS19" s="416"/>
      <c r="DT19" s="416"/>
      <c r="DU19" s="416"/>
      <c r="DV19" s="416"/>
      <c r="DW19" s="416"/>
      <c r="DX19" s="416"/>
      <c r="DY19" s="416"/>
      <c r="DZ19" s="416"/>
      <c r="EA19" s="416"/>
      <c r="EB19" s="416"/>
      <c r="EC19" s="416"/>
      <c r="ED19" s="416"/>
      <c r="EE19" s="416"/>
      <c r="EF19" s="416"/>
      <c r="EG19" s="416"/>
      <c r="EH19" s="416"/>
      <c r="EI19" s="416"/>
      <c r="EJ19" s="416"/>
      <c r="EK19" s="416"/>
      <c r="EL19" s="416"/>
      <c r="EM19" s="412"/>
      <c r="EN19" s="412"/>
      <c r="EO19" s="412"/>
      <c r="EP19" s="412"/>
      <c r="EQ19" s="412"/>
      <c r="ER19" s="246">
        <f t="shared" si="11"/>
        <v>1</v>
      </c>
      <c r="ES19" s="246">
        <f t="shared" si="7"/>
        <v>1</v>
      </c>
      <c r="ET19" s="246">
        <f t="shared" si="8"/>
        <v>0.13703704543736298</v>
      </c>
      <c r="EU19" s="246">
        <f t="shared" si="9"/>
        <v>1</v>
      </c>
      <c r="EV19" s="246">
        <f t="shared" si="10"/>
        <v>0</v>
      </c>
      <c r="EW19" s="764"/>
      <c r="EX19" s="749"/>
      <c r="EY19" s="749"/>
      <c r="EZ19" s="768"/>
      <c r="FA19" s="772"/>
    </row>
    <row r="20" spans="1:158" s="31" customFormat="1" ht="30" customHeight="1" x14ac:dyDescent="0.25">
      <c r="A20" s="801"/>
      <c r="B20" s="758"/>
      <c r="C20" s="760"/>
      <c r="D20" s="760"/>
      <c r="E20" s="762"/>
      <c r="F20" s="292" t="s">
        <v>109</v>
      </c>
      <c r="G20" s="412">
        <f>+AA20+BE20+CI20+DL20+DN20</f>
        <v>0</v>
      </c>
      <c r="H20" s="418"/>
      <c r="I20" s="418"/>
      <c r="J20" s="418"/>
      <c r="K20" s="412"/>
      <c r="L20" s="418"/>
      <c r="M20" s="412"/>
      <c r="N20" s="418"/>
      <c r="O20" s="412"/>
      <c r="P20" s="412"/>
      <c r="Q20" s="412"/>
      <c r="R20" s="412"/>
      <c r="S20" s="412"/>
      <c r="T20" s="412"/>
      <c r="U20" s="418"/>
      <c r="V20" s="412"/>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9"/>
      <c r="BG20" s="419"/>
      <c r="BH20" s="419"/>
      <c r="BI20" s="419"/>
      <c r="BJ20" s="419"/>
      <c r="BK20" s="419"/>
      <c r="BL20" s="419"/>
      <c r="BM20" s="419"/>
      <c r="BN20" s="419"/>
      <c r="BO20" s="419"/>
      <c r="BP20" s="419"/>
      <c r="BQ20" s="419"/>
      <c r="BR20" s="419"/>
      <c r="BS20" s="419"/>
      <c r="BT20" s="419"/>
      <c r="BU20" s="419"/>
      <c r="BV20" s="419"/>
      <c r="BW20" s="419"/>
      <c r="BX20" s="419"/>
      <c r="BY20" s="419"/>
      <c r="BZ20" s="419"/>
      <c r="CA20" s="419"/>
      <c r="CB20" s="419"/>
      <c r="CC20" s="419"/>
      <c r="CD20" s="419"/>
      <c r="CE20" s="412"/>
      <c r="CF20" s="412"/>
      <c r="CG20" s="412"/>
      <c r="CH20" s="412"/>
      <c r="CI20" s="412"/>
      <c r="CJ20" s="420">
        <v>0</v>
      </c>
      <c r="CK20" s="421">
        <v>0</v>
      </c>
      <c r="CL20" s="421">
        <v>0</v>
      </c>
      <c r="CM20" s="420">
        <v>0</v>
      </c>
      <c r="CN20" s="420">
        <v>0</v>
      </c>
      <c r="CO20" s="420">
        <v>0</v>
      </c>
      <c r="CP20" s="420">
        <v>0</v>
      </c>
      <c r="CQ20" s="421">
        <v>0</v>
      </c>
      <c r="CR20" s="421">
        <v>0</v>
      </c>
      <c r="CS20" s="421">
        <v>0</v>
      </c>
      <c r="CT20" s="421">
        <v>0</v>
      </c>
      <c r="CU20" s="421">
        <v>0</v>
      </c>
      <c r="CV20" s="422">
        <v>0</v>
      </c>
      <c r="CW20" s="421">
        <v>0</v>
      </c>
      <c r="CX20" s="421"/>
      <c r="CY20" s="421">
        <v>0</v>
      </c>
      <c r="CZ20" s="421"/>
      <c r="DA20" s="421">
        <v>0</v>
      </c>
      <c r="DB20" s="421"/>
      <c r="DC20" s="421">
        <v>0</v>
      </c>
      <c r="DD20" s="421"/>
      <c r="DE20" s="421">
        <v>0</v>
      </c>
      <c r="DF20" s="421"/>
      <c r="DG20" s="421">
        <v>0</v>
      </c>
      <c r="DH20" s="421"/>
      <c r="DI20" s="413">
        <f>+CK20+CM20+CO20+CQ20+CS20+CU20+CW20+CY20+DA20+DC20+DE20+DG20</f>
        <v>0</v>
      </c>
      <c r="DJ20" s="413">
        <f t="shared" si="19"/>
        <v>0</v>
      </c>
      <c r="DK20" s="413">
        <f>+CL20+CN20+CP20+CR20+CT20+CV20+CX20+CZ20+DB20+DD20+DF20+DH20</f>
        <v>0</v>
      </c>
      <c r="DL20" s="413">
        <f t="shared" si="18"/>
        <v>0</v>
      </c>
      <c r="DM20" s="413">
        <f t="shared" si="18"/>
        <v>0</v>
      </c>
      <c r="DN20" s="423"/>
      <c r="DO20" s="419"/>
      <c r="DP20" s="419"/>
      <c r="DQ20" s="419"/>
      <c r="DR20" s="419"/>
      <c r="DS20" s="419"/>
      <c r="DT20" s="419"/>
      <c r="DU20" s="419"/>
      <c r="DV20" s="419"/>
      <c r="DW20" s="419"/>
      <c r="DX20" s="419"/>
      <c r="DY20" s="419"/>
      <c r="DZ20" s="419"/>
      <c r="EA20" s="419"/>
      <c r="EB20" s="419"/>
      <c r="EC20" s="419"/>
      <c r="ED20" s="419"/>
      <c r="EE20" s="419"/>
      <c r="EF20" s="419"/>
      <c r="EG20" s="419"/>
      <c r="EH20" s="419"/>
      <c r="EI20" s="419"/>
      <c r="EJ20" s="419"/>
      <c r="EK20" s="419"/>
      <c r="EL20" s="419"/>
      <c r="EM20" s="412"/>
      <c r="EN20" s="412"/>
      <c r="EO20" s="412"/>
      <c r="EP20" s="412"/>
      <c r="EQ20" s="412"/>
      <c r="ER20" s="246">
        <f>IFERROR(CV20/CU20,0)</f>
        <v>0</v>
      </c>
      <c r="ES20" s="246">
        <f>IFERROR(DK20/DJ20,0)</f>
        <v>0</v>
      </c>
      <c r="ET20" s="246">
        <f>IFERROR(DM20/DL20,0)</f>
        <v>0</v>
      </c>
      <c r="EU20" s="246">
        <f>IFERROR(((AA20+BE20+CI20+DK20)/(Z20+BD20+CH20+DJ20)),0)</f>
        <v>0</v>
      </c>
      <c r="EV20" s="246">
        <f t="shared" si="10"/>
        <v>0</v>
      </c>
      <c r="EW20" s="764"/>
      <c r="EX20" s="749"/>
      <c r="EY20" s="749"/>
      <c r="EZ20" s="768"/>
      <c r="FA20" s="772"/>
    </row>
    <row r="21" spans="1:158" s="290" customFormat="1" ht="30" customHeight="1" x14ac:dyDescent="0.25">
      <c r="A21" s="801"/>
      <c r="B21" s="758"/>
      <c r="C21" s="760"/>
      <c r="D21" s="760"/>
      <c r="E21" s="762"/>
      <c r="F21" s="289" t="s">
        <v>110</v>
      </c>
      <c r="G21" s="247">
        <f>+AA21+BE21+CI21+DL21+DN21</f>
        <v>0</v>
      </c>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7"/>
      <c r="CG21" s="247"/>
      <c r="CH21" s="247"/>
      <c r="CI21" s="247"/>
      <c r="CJ21" s="270">
        <v>0</v>
      </c>
      <c r="CK21" s="270">
        <v>0</v>
      </c>
      <c r="CL21" s="270">
        <v>0</v>
      </c>
      <c r="CM21" s="270">
        <v>0</v>
      </c>
      <c r="CN21" s="270">
        <v>0</v>
      </c>
      <c r="CO21" s="270">
        <v>0</v>
      </c>
      <c r="CP21" s="270">
        <v>0</v>
      </c>
      <c r="CQ21" s="270">
        <v>0</v>
      </c>
      <c r="CR21" s="270">
        <v>0</v>
      </c>
      <c r="CS21" s="270">
        <v>0</v>
      </c>
      <c r="CT21" s="270">
        <v>0</v>
      </c>
      <c r="CU21" s="270">
        <v>0</v>
      </c>
      <c r="CV21" s="415"/>
      <c r="CW21" s="270">
        <v>0</v>
      </c>
      <c r="CX21" s="270"/>
      <c r="CY21" s="270">
        <v>0</v>
      </c>
      <c r="CZ21" s="270"/>
      <c r="DA21" s="270">
        <v>0</v>
      </c>
      <c r="DB21" s="270"/>
      <c r="DC21" s="270">
        <v>0</v>
      </c>
      <c r="DD21" s="270"/>
      <c r="DE21" s="270">
        <v>0</v>
      </c>
      <c r="DF21" s="270"/>
      <c r="DG21" s="270">
        <v>0</v>
      </c>
      <c r="DH21" s="270"/>
      <c r="DI21" s="270">
        <f>+CK21+CM21+CO21+CQ21+CS21+CU21+CW21+CY21+DA21+DC21+DE21+DG21</f>
        <v>0</v>
      </c>
      <c r="DJ21" s="270">
        <f t="shared" si="19"/>
        <v>0</v>
      </c>
      <c r="DK21" s="270">
        <f>+CL21+CN21+CP21+CR21+CT21+CV21+CX21+CZ21+DB21+DD21+DF21+DH21</f>
        <v>0</v>
      </c>
      <c r="DL21" s="270">
        <f t="shared" si="18"/>
        <v>0</v>
      </c>
      <c r="DM21" s="270">
        <f t="shared" si="18"/>
        <v>0</v>
      </c>
      <c r="DN21" s="247"/>
      <c r="DO21" s="416"/>
      <c r="DP21" s="416"/>
      <c r="DQ21" s="416"/>
      <c r="DR21" s="416"/>
      <c r="DS21" s="416"/>
      <c r="DT21" s="416"/>
      <c r="DU21" s="416"/>
      <c r="DV21" s="416"/>
      <c r="DW21" s="416"/>
      <c r="DX21" s="416"/>
      <c r="DY21" s="416"/>
      <c r="DZ21" s="416"/>
      <c r="EA21" s="416"/>
      <c r="EB21" s="416"/>
      <c r="EC21" s="416"/>
      <c r="ED21" s="416"/>
      <c r="EE21" s="416"/>
      <c r="EF21" s="416"/>
      <c r="EG21" s="416"/>
      <c r="EH21" s="416"/>
      <c r="EI21" s="416"/>
      <c r="EJ21" s="416"/>
      <c r="EK21" s="416"/>
      <c r="EL21" s="416"/>
      <c r="EM21" s="412"/>
      <c r="EN21" s="412"/>
      <c r="EO21" s="412"/>
      <c r="EP21" s="412"/>
      <c r="EQ21" s="412"/>
      <c r="ER21" s="246">
        <f>IFERROR(CV21/CU21,0)</f>
        <v>0</v>
      </c>
      <c r="ES21" s="246">
        <f>IFERROR(DK21/DJ21,0)</f>
        <v>0</v>
      </c>
      <c r="ET21" s="246">
        <f>IFERROR(DM21/DL21,0)</f>
        <v>0</v>
      </c>
      <c r="EU21" s="246">
        <f>IFERROR(((AA21+BE21+CI21+DK21)/(Z21+BD21+CH21+DJ21)),0)</f>
        <v>0</v>
      </c>
      <c r="EV21" s="246">
        <f t="shared" si="10"/>
        <v>0</v>
      </c>
      <c r="EW21" s="764"/>
      <c r="EX21" s="749"/>
      <c r="EY21" s="749"/>
      <c r="EZ21" s="768"/>
      <c r="FA21" s="772"/>
    </row>
    <row r="22" spans="1:158" s="290" customFormat="1" ht="30" customHeight="1" thickBot="1" x14ac:dyDescent="0.3">
      <c r="A22" s="801"/>
      <c r="B22" s="758"/>
      <c r="C22" s="760"/>
      <c r="D22" s="760"/>
      <c r="E22" s="762"/>
      <c r="F22" s="292" t="s">
        <v>111</v>
      </c>
      <c r="G22" s="424">
        <f>+G17+G20</f>
        <v>4</v>
      </c>
      <c r="H22" s="249">
        <f>+H17+H20</f>
        <v>0</v>
      </c>
      <c r="I22" s="249"/>
      <c r="J22" s="249"/>
      <c r="K22" s="424">
        <v>0</v>
      </c>
      <c r="L22" s="249"/>
      <c r="M22" s="424">
        <v>0</v>
      </c>
      <c r="N22" s="424"/>
      <c r="O22" s="424">
        <v>0</v>
      </c>
      <c r="P22" s="424">
        <v>0</v>
      </c>
      <c r="Q22" s="424">
        <v>0</v>
      </c>
      <c r="R22" s="424">
        <v>0</v>
      </c>
      <c r="S22" s="424">
        <v>0</v>
      </c>
      <c r="T22" s="424">
        <v>0</v>
      </c>
      <c r="U22" s="249">
        <v>0</v>
      </c>
      <c r="V22" s="424">
        <v>0</v>
      </c>
      <c r="W22" s="249">
        <v>0</v>
      </c>
      <c r="X22" s="249">
        <v>0</v>
      </c>
      <c r="Y22" s="249">
        <v>0</v>
      </c>
      <c r="Z22" s="249">
        <v>0</v>
      </c>
      <c r="AA22" s="249">
        <v>0</v>
      </c>
      <c r="AB22" s="249">
        <v>0</v>
      </c>
      <c r="AC22" s="249">
        <v>0</v>
      </c>
      <c r="AD22" s="249">
        <v>0</v>
      </c>
      <c r="AE22" s="249">
        <v>0</v>
      </c>
      <c r="AF22" s="249">
        <v>0</v>
      </c>
      <c r="AG22" s="249">
        <v>0</v>
      </c>
      <c r="AH22" s="249">
        <v>0</v>
      </c>
      <c r="AI22" s="249">
        <v>0</v>
      </c>
      <c r="AJ22" s="249">
        <v>0</v>
      </c>
      <c r="AK22" s="249">
        <v>0</v>
      </c>
      <c r="AL22" s="249">
        <v>0</v>
      </c>
      <c r="AM22" s="249">
        <v>0</v>
      </c>
      <c r="AN22" s="249">
        <v>0</v>
      </c>
      <c r="AO22" s="249">
        <v>0</v>
      </c>
      <c r="AP22" s="249">
        <v>0</v>
      </c>
      <c r="AQ22" s="249">
        <v>0</v>
      </c>
      <c r="AR22" s="249">
        <v>0</v>
      </c>
      <c r="AS22" s="249">
        <v>0</v>
      </c>
      <c r="AT22" s="249">
        <v>0</v>
      </c>
      <c r="AU22" s="249">
        <v>0</v>
      </c>
      <c r="AV22" s="249">
        <v>0</v>
      </c>
      <c r="AW22" s="249">
        <v>0</v>
      </c>
      <c r="AX22" s="249">
        <v>0</v>
      </c>
      <c r="AY22" s="249">
        <v>0</v>
      </c>
      <c r="AZ22" s="249">
        <v>0</v>
      </c>
      <c r="BA22" s="249">
        <v>0</v>
      </c>
      <c r="BB22" s="249">
        <f>+AC22+AE22+AG22+AI22+AK22+AM22+AO22+AQ22+AS22+AU22+AW22</f>
        <v>0</v>
      </c>
      <c r="BC22" s="249">
        <v>0</v>
      </c>
      <c r="BD22" s="249">
        <v>0</v>
      </c>
      <c r="BE22" s="249">
        <v>0</v>
      </c>
      <c r="BF22" s="249">
        <f>+BF17</f>
        <v>0</v>
      </c>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249">
        <v>0</v>
      </c>
      <c r="CI22" s="249">
        <v>0</v>
      </c>
      <c r="CJ22" s="271">
        <f>+CJ17</f>
        <v>2</v>
      </c>
      <c r="CK22" s="271">
        <f t="shared" ref="CK22:DN23" si="20">+CK17</f>
        <v>0</v>
      </c>
      <c r="CL22" s="271">
        <f t="shared" si="20"/>
        <v>0</v>
      </c>
      <c r="CM22" s="271">
        <f>+CM17</f>
        <v>0</v>
      </c>
      <c r="CN22" s="271">
        <f>+CN17</f>
        <v>0</v>
      </c>
      <c r="CO22" s="271">
        <f t="shared" si="20"/>
        <v>0</v>
      </c>
      <c r="CP22" s="271">
        <f>+CP17</f>
        <v>0</v>
      </c>
      <c r="CQ22" s="274">
        <f t="shared" si="20"/>
        <v>0.08</v>
      </c>
      <c r="CR22" s="274">
        <f t="shared" si="20"/>
        <v>0.08</v>
      </c>
      <c r="CS22" s="274">
        <f t="shared" si="20"/>
        <v>0.16</v>
      </c>
      <c r="CT22" s="274">
        <f t="shared" si="20"/>
        <v>0.16</v>
      </c>
      <c r="CU22" s="274">
        <f>+CU17</f>
        <v>0.16</v>
      </c>
      <c r="CV22" s="274">
        <f t="shared" si="20"/>
        <v>0.16</v>
      </c>
      <c r="CW22" s="274">
        <f>+CW17</f>
        <v>0.16</v>
      </c>
      <c r="CX22" s="274">
        <f t="shared" si="20"/>
        <v>0</v>
      </c>
      <c r="CY22" s="274">
        <f>+CY17</f>
        <v>0.16</v>
      </c>
      <c r="CZ22" s="274">
        <f t="shared" si="20"/>
        <v>0</v>
      </c>
      <c r="DA22" s="274">
        <f t="shared" si="20"/>
        <v>0.16</v>
      </c>
      <c r="DB22" s="274">
        <f t="shared" si="20"/>
        <v>0</v>
      </c>
      <c r="DC22" s="274">
        <f t="shared" si="20"/>
        <v>0.16</v>
      </c>
      <c r="DD22" s="274">
        <f t="shared" si="20"/>
        <v>0</v>
      </c>
      <c r="DE22" s="274">
        <f t="shared" si="20"/>
        <v>0.16</v>
      </c>
      <c r="DF22" s="274">
        <f t="shared" si="20"/>
        <v>0</v>
      </c>
      <c r="DG22" s="274">
        <f t="shared" si="20"/>
        <v>0.8</v>
      </c>
      <c r="DH22" s="271">
        <f t="shared" si="20"/>
        <v>0</v>
      </c>
      <c r="DI22" s="274">
        <f>+DI17+DI20</f>
        <v>2</v>
      </c>
      <c r="DJ22" s="274">
        <f t="shared" si="19"/>
        <v>0.4</v>
      </c>
      <c r="DK22" s="271">
        <f>+DK17+DK20</f>
        <v>0.4</v>
      </c>
      <c r="DL22" s="274">
        <f>+DL17+DL20</f>
        <v>2</v>
      </c>
      <c r="DM22" s="274">
        <f>+DM17+DM20</f>
        <v>0.4</v>
      </c>
      <c r="DN22" s="249">
        <f t="shared" si="20"/>
        <v>2</v>
      </c>
      <c r="DO22" s="249"/>
      <c r="DP22" s="249"/>
      <c r="DQ22" s="249"/>
      <c r="DR22" s="249"/>
      <c r="DS22" s="249"/>
      <c r="DT22" s="249"/>
      <c r="DU22" s="249"/>
      <c r="DV22" s="249"/>
      <c r="DW22" s="249"/>
      <c r="DX22" s="249"/>
      <c r="DY22" s="249"/>
      <c r="DZ22" s="249"/>
      <c r="EA22" s="249"/>
      <c r="EB22" s="249"/>
      <c r="EC22" s="249"/>
      <c r="ED22" s="249"/>
      <c r="EE22" s="249"/>
      <c r="EF22" s="249"/>
      <c r="EG22" s="249"/>
      <c r="EH22" s="249"/>
      <c r="EI22" s="249"/>
      <c r="EJ22" s="249"/>
      <c r="EK22" s="249"/>
      <c r="EL22" s="249"/>
      <c r="EM22" s="424"/>
      <c r="EN22" s="424"/>
      <c r="EO22" s="424"/>
      <c r="EP22" s="424"/>
      <c r="EQ22" s="424"/>
      <c r="ER22" s="250">
        <f t="shared" si="11"/>
        <v>1</v>
      </c>
      <c r="ES22" s="250">
        <f t="shared" si="7"/>
        <v>1</v>
      </c>
      <c r="ET22" s="250">
        <f t="shared" si="8"/>
        <v>0.2</v>
      </c>
      <c r="EU22" s="250">
        <f t="shared" si="9"/>
        <v>1</v>
      </c>
      <c r="EV22" s="250">
        <f t="shared" si="10"/>
        <v>0.1</v>
      </c>
      <c r="EW22" s="764"/>
      <c r="EX22" s="749"/>
      <c r="EY22" s="749"/>
      <c r="EZ22" s="768"/>
      <c r="FA22" s="772"/>
    </row>
    <row r="23" spans="1:158" s="31" customFormat="1" ht="30" customHeight="1" thickBot="1" x14ac:dyDescent="0.3">
      <c r="A23" s="801"/>
      <c r="B23" s="758"/>
      <c r="C23" s="760"/>
      <c r="D23" s="760"/>
      <c r="E23" s="762"/>
      <c r="F23" s="293" t="s">
        <v>112</v>
      </c>
      <c r="G23" s="251">
        <f>+G18+G21</f>
        <v>99881000</v>
      </c>
      <c r="H23" s="251">
        <f>+H18+H21</f>
        <v>0</v>
      </c>
      <c r="I23" s="251"/>
      <c r="J23" s="251"/>
      <c r="K23" s="251">
        <v>0</v>
      </c>
      <c r="L23" s="251"/>
      <c r="M23" s="251">
        <v>0</v>
      </c>
      <c r="N23" s="251"/>
      <c r="O23" s="251">
        <v>0</v>
      </c>
      <c r="P23" s="251">
        <v>0</v>
      </c>
      <c r="Q23" s="251">
        <v>0</v>
      </c>
      <c r="R23" s="251">
        <v>0</v>
      </c>
      <c r="S23" s="251">
        <v>0</v>
      </c>
      <c r="T23" s="251">
        <v>0</v>
      </c>
      <c r="U23" s="251">
        <v>0</v>
      </c>
      <c r="V23" s="251">
        <v>0</v>
      </c>
      <c r="W23" s="251">
        <v>0</v>
      </c>
      <c r="X23" s="251">
        <v>0</v>
      </c>
      <c r="Y23" s="251">
        <v>0</v>
      </c>
      <c r="Z23" s="251">
        <v>0</v>
      </c>
      <c r="AA23" s="251">
        <v>0</v>
      </c>
      <c r="AB23" s="251">
        <v>0</v>
      </c>
      <c r="AC23" s="251">
        <v>0</v>
      </c>
      <c r="AD23" s="251">
        <v>0</v>
      </c>
      <c r="AE23" s="251">
        <v>0</v>
      </c>
      <c r="AF23" s="251">
        <v>0</v>
      </c>
      <c r="AG23" s="251">
        <v>0</v>
      </c>
      <c r="AH23" s="251">
        <v>0</v>
      </c>
      <c r="AI23" s="251">
        <v>0</v>
      </c>
      <c r="AJ23" s="251">
        <v>0</v>
      </c>
      <c r="AK23" s="251">
        <v>0</v>
      </c>
      <c r="AL23" s="251">
        <v>0</v>
      </c>
      <c r="AM23" s="251">
        <v>0</v>
      </c>
      <c r="AN23" s="251">
        <v>0</v>
      </c>
      <c r="AO23" s="251">
        <v>0</v>
      </c>
      <c r="AP23" s="251">
        <v>0</v>
      </c>
      <c r="AQ23" s="251">
        <v>0</v>
      </c>
      <c r="AR23" s="251">
        <v>0</v>
      </c>
      <c r="AS23" s="251">
        <v>0</v>
      </c>
      <c r="AT23" s="251">
        <v>0</v>
      </c>
      <c r="AU23" s="251">
        <v>0</v>
      </c>
      <c r="AV23" s="251">
        <v>0</v>
      </c>
      <c r="AW23" s="251">
        <v>0</v>
      </c>
      <c r="AX23" s="251">
        <v>0</v>
      </c>
      <c r="AY23" s="251">
        <v>0</v>
      </c>
      <c r="AZ23" s="251">
        <v>0</v>
      </c>
      <c r="BA23" s="251">
        <v>0</v>
      </c>
      <c r="BB23" s="251">
        <f>+AC23+AE23+AG23+AI23+AK23+AM23+AO23+AQ23+AS23+AU23+AW23</f>
        <v>0</v>
      </c>
      <c r="BC23" s="251">
        <v>0</v>
      </c>
      <c r="BD23" s="251">
        <v>0</v>
      </c>
      <c r="BE23" s="251">
        <v>0</v>
      </c>
      <c r="BF23" s="251">
        <f>+BF18</f>
        <v>0</v>
      </c>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v>0</v>
      </c>
      <c r="CI23" s="251">
        <v>0</v>
      </c>
      <c r="CJ23" s="272">
        <f>+CJ18</f>
        <v>39681000</v>
      </c>
      <c r="CK23" s="272">
        <f t="shared" si="20"/>
        <v>0</v>
      </c>
      <c r="CL23" s="272">
        <f t="shared" si="20"/>
        <v>0</v>
      </c>
      <c r="CM23" s="272">
        <f>+CM18</f>
        <v>0</v>
      </c>
      <c r="CN23" s="272">
        <f>+CN18</f>
        <v>0</v>
      </c>
      <c r="CO23" s="272">
        <f t="shared" si="20"/>
        <v>0</v>
      </c>
      <c r="CP23" s="272">
        <f>+CP18</f>
        <v>0</v>
      </c>
      <c r="CQ23" s="272">
        <f>+CQ18</f>
        <v>35272000</v>
      </c>
      <c r="CR23" s="272">
        <f t="shared" si="20"/>
        <v>35272000</v>
      </c>
      <c r="CS23" s="272">
        <f t="shared" si="20"/>
        <v>0</v>
      </c>
      <c r="CT23" s="272">
        <f t="shared" si="20"/>
        <v>0</v>
      </c>
      <c r="CU23" s="272">
        <f>+CU18+CU21</f>
        <v>0</v>
      </c>
      <c r="CV23" s="272">
        <f>+CV18+CV21</f>
        <v>0</v>
      </c>
      <c r="CW23" s="272">
        <f>+CW18</f>
        <v>0</v>
      </c>
      <c r="CX23" s="272">
        <f t="shared" si="20"/>
        <v>0</v>
      </c>
      <c r="CY23" s="272">
        <f>+CY18</f>
        <v>0</v>
      </c>
      <c r="CZ23" s="272">
        <f t="shared" si="20"/>
        <v>0</v>
      </c>
      <c r="DA23" s="272">
        <f t="shared" si="20"/>
        <v>0</v>
      </c>
      <c r="DB23" s="272">
        <f t="shared" si="20"/>
        <v>0</v>
      </c>
      <c r="DC23" s="272">
        <f t="shared" si="20"/>
        <v>0</v>
      </c>
      <c r="DD23" s="272">
        <f t="shared" si="20"/>
        <v>0</v>
      </c>
      <c r="DE23" s="272">
        <f t="shared" si="20"/>
        <v>0</v>
      </c>
      <c r="DF23" s="272">
        <f t="shared" si="20"/>
        <v>0</v>
      </c>
      <c r="DG23" s="272">
        <f t="shared" si="20"/>
        <v>4409000</v>
      </c>
      <c r="DH23" s="272">
        <f t="shared" si="20"/>
        <v>0</v>
      </c>
      <c r="DI23" s="273">
        <f>+DI18+DI21</f>
        <v>39681000</v>
      </c>
      <c r="DJ23" s="273">
        <f>+CK23+CM23+CO23+CQ23+CS23+CU23</f>
        <v>35272000</v>
      </c>
      <c r="DK23" s="272">
        <f>+DK18++DK21</f>
        <v>35272000</v>
      </c>
      <c r="DL23" s="272">
        <f>+DL18++DL21</f>
        <v>39681000</v>
      </c>
      <c r="DM23" s="272">
        <f>+DM18++DM21</f>
        <v>35272000</v>
      </c>
      <c r="DN23" s="251">
        <f t="shared" si="20"/>
        <v>60200000</v>
      </c>
      <c r="DO23" s="294"/>
      <c r="DP23" s="294"/>
      <c r="DQ23" s="294"/>
      <c r="DR23" s="294"/>
      <c r="DS23" s="294"/>
      <c r="DT23" s="294"/>
      <c r="DU23" s="294"/>
      <c r="DV23" s="294"/>
      <c r="DW23" s="294"/>
      <c r="DX23" s="294"/>
      <c r="DY23" s="294"/>
      <c r="DZ23" s="294"/>
      <c r="EA23" s="294"/>
      <c r="EB23" s="294"/>
      <c r="EC23" s="294"/>
      <c r="ED23" s="294"/>
      <c r="EE23" s="294"/>
      <c r="EF23" s="294"/>
      <c r="EG23" s="294"/>
      <c r="EH23" s="294"/>
      <c r="EI23" s="294"/>
      <c r="EJ23" s="294"/>
      <c r="EK23" s="294"/>
      <c r="EL23" s="294"/>
      <c r="EM23" s="295"/>
      <c r="EN23" s="294"/>
      <c r="EO23" s="294"/>
      <c r="EP23" s="294"/>
      <c r="EQ23" s="295"/>
      <c r="ER23" s="439">
        <f>IFERROR(CV23/CU23,0)</f>
        <v>0</v>
      </c>
      <c r="ES23" s="439">
        <f t="shared" si="7"/>
        <v>1</v>
      </c>
      <c r="ET23" s="439">
        <f t="shared" si="8"/>
        <v>0.88888888888888884</v>
      </c>
      <c r="EU23" s="439">
        <f t="shared" si="9"/>
        <v>1</v>
      </c>
      <c r="EV23" s="440">
        <f t="shared" si="10"/>
        <v>0.35314023688188945</v>
      </c>
      <c r="EW23" s="765"/>
      <c r="EX23" s="750"/>
      <c r="EY23" s="750"/>
      <c r="EZ23" s="769"/>
      <c r="FA23" s="773"/>
    </row>
    <row r="24" spans="1:158" s="31" customFormat="1" ht="30" customHeight="1" x14ac:dyDescent="0.25">
      <c r="A24" s="801"/>
      <c r="B24" s="757">
        <v>3</v>
      </c>
      <c r="C24" s="759" t="s">
        <v>114</v>
      </c>
      <c r="D24" s="759" t="s">
        <v>78</v>
      </c>
      <c r="E24" s="761">
        <v>239</v>
      </c>
      <c r="F24" s="288" t="s">
        <v>106</v>
      </c>
      <c r="G24" s="426">
        <f>+Z24+BE24+CI24+DL24+DN24</f>
        <v>23568</v>
      </c>
      <c r="H24" s="426">
        <v>2000</v>
      </c>
      <c r="I24" s="426"/>
      <c r="J24" s="426"/>
      <c r="K24" s="426">
        <v>2000</v>
      </c>
      <c r="L24" s="426">
        <v>301</v>
      </c>
      <c r="M24" s="426">
        <v>2000</v>
      </c>
      <c r="N24" s="426">
        <v>345</v>
      </c>
      <c r="O24" s="426">
        <v>2000</v>
      </c>
      <c r="P24" s="426">
        <v>722</v>
      </c>
      <c r="Q24" s="426">
        <v>2000</v>
      </c>
      <c r="R24" s="426">
        <v>1359</v>
      </c>
      <c r="S24" s="426">
        <v>2000</v>
      </c>
      <c r="T24" s="426">
        <v>1891</v>
      </c>
      <c r="U24" s="426">
        <v>2400</v>
      </c>
      <c r="V24" s="426">
        <v>2642</v>
      </c>
      <c r="W24" s="426">
        <f>+U24</f>
        <v>2400</v>
      </c>
      <c r="X24" s="426">
        <f>+U24</f>
        <v>2400</v>
      </c>
      <c r="Y24" s="426">
        <f>+V24</f>
        <v>2642</v>
      </c>
      <c r="Z24" s="426">
        <f>+X24</f>
        <v>2400</v>
      </c>
      <c r="AA24" s="426">
        <f>+Y24</f>
        <v>2642</v>
      </c>
      <c r="AB24" s="426">
        <v>3200</v>
      </c>
      <c r="AC24" s="426">
        <v>0</v>
      </c>
      <c r="AD24" s="426">
        <v>0</v>
      </c>
      <c r="AE24" s="426">
        <f>+AF24</f>
        <v>419</v>
      </c>
      <c r="AF24" s="426">
        <v>419</v>
      </c>
      <c r="AG24" s="426">
        <v>182</v>
      </c>
      <c r="AH24" s="426">
        <v>182</v>
      </c>
      <c r="AI24" s="426">
        <v>444</v>
      </c>
      <c r="AJ24" s="426">
        <v>444</v>
      </c>
      <c r="AK24" s="426">
        <v>495</v>
      </c>
      <c r="AL24" s="426">
        <v>495</v>
      </c>
      <c r="AM24" s="426">
        <v>300</v>
      </c>
      <c r="AN24" s="426">
        <v>616</v>
      </c>
      <c r="AO24" s="426">
        <v>300</v>
      </c>
      <c r="AP24" s="426">
        <v>285</v>
      </c>
      <c r="AQ24" s="426">
        <v>300</v>
      </c>
      <c r="AR24" s="426">
        <v>367</v>
      </c>
      <c r="AS24" s="426">
        <v>643</v>
      </c>
      <c r="AT24" s="426">
        <v>275</v>
      </c>
      <c r="AU24" s="426">
        <v>275</v>
      </c>
      <c r="AV24" s="426">
        <v>275</v>
      </c>
      <c r="AW24" s="426">
        <v>275</v>
      </c>
      <c r="AX24" s="426">
        <v>279</v>
      </c>
      <c r="AY24" s="426">
        <v>167</v>
      </c>
      <c r="AZ24" s="426">
        <v>163</v>
      </c>
      <c r="BA24" s="426">
        <f>+AC24+AE24+AG24+AI24+AK24+AM24+AO24+AQ24+AS24+AU24+AW24+AY24</f>
        <v>3800</v>
      </c>
      <c r="BB24" s="426">
        <f>+AC24+AE24+AG24+AI24+AK24+AM24+AO24+AQ24+AS24+AU24+AW24+AY24</f>
        <v>3800</v>
      </c>
      <c r="BC24" s="426">
        <f>+AD24+AF24+AH24+AJ24+AL24+AN24+AP24+AR24+AT24+AV24+AX24+AZ24</f>
        <v>3800</v>
      </c>
      <c r="BD24" s="426">
        <f>AC24+AE24+AG24+AI24+AK24+AM24+AO24+AQ24+AS24+AU24+AW24+AY24</f>
        <v>3800</v>
      </c>
      <c r="BE24" s="426">
        <f>AD24+AF24+AH24+AJ24+AL24+AN24++AP24+AR24+AT24+AV24+AX24+AZ24</f>
        <v>3800</v>
      </c>
      <c r="BF24" s="426">
        <v>7900</v>
      </c>
      <c r="BG24" s="426">
        <v>109</v>
      </c>
      <c r="BH24" s="426">
        <v>109</v>
      </c>
      <c r="BI24" s="426">
        <v>500</v>
      </c>
      <c r="BJ24" s="426">
        <v>515</v>
      </c>
      <c r="BK24" s="426">
        <v>591</v>
      </c>
      <c r="BL24" s="426">
        <v>576</v>
      </c>
      <c r="BM24" s="426">
        <v>750</v>
      </c>
      <c r="BN24" s="426">
        <v>753</v>
      </c>
      <c r="BO24" s="426">
        <v>750</v>
      </c>
      <c r="BP24" s="426">
        <v>747</v>
      </c>
      <c r="BQ24" s="426">
        <v>800</v>
      </c>
      <c r="BR24" s="426">
        <v>678</v>
      </c>
      <c r="BS24" s="426">
        <v>750</v>
      </c>
      <c r="BT24" s="426">
        <v>822</v>
      </c>
      <c r="BU24" s="426">
        <v>750</v>
      </c>
      <c r="BV24" s="426">
        <v>813</v>
      </c>
      <c r="BW24" s="426">
        <v>800</v>
      </c>
      <c r="BX24" s="426">
        <v>788</v>
      </c>
      <c r="BY24" s="426">
        <v>750</v>
      </c>
      <c r="BZ24" s="426">
        <v>847</v>
      </c>
      <c r="CA24" s="426">
        <v>750</v>
      </c>
      <c r="CB24" s="426">
        <v>796</v>
      </c>
      <c r="CC24" s="426">
        <v>1400</v>
      </c>
      <c r="CD24" s="426">
        <v>824</v>
      </c>
      <c r="CE24" s="426">
        <f>+BG24+BI24+BK24+BM24+BO24+BQ24+BS24+BU24+BW24+BY24+CA24+CC24</f>
        <v>8700</v>
      </c>
      <c r="CF24" s="426">
        <f>+BG24+BI24+BK24+BM24+BO24+BQ24+BS24+BU24+BW24+BY24+CA24+CC24</f>
        <v>8700</v>
      </c>
      <c r="CG24" s="426">
        <f>+BH24+BJ24+BL24+BN24+BP24+BR24+BT24+BV24+BX24+BZ24+CB24+CD24</f>
        <v>8268</v>
      </c>
      <c r="CH24" s="426">
        <f t="shared" ref="CH24:CI28" si="21">+BG24+BI24+BK24+BM24+BO24+BQ24+BS24+BU24+BW24+BY24+CA24+CC24</f>
        <v>8700</v>
      </c>
      <c r="CI24" s="426">
        <f t="shared" si="21"/>
        <v>8268</v>
      </c>
      <c r="CJ24" s="428">
        <v>5590</v>
      </c>
      <c r="CK24" s="428">
        <v>291</v>
      </c>
      <c r="CL24" s="428">
        <v>291</v>
      </c>
      <c r="CM24" s="428">
        <v>334</v>
      </c>
      <c r="CN24" s="428">
        <v>334</v>
      </c>
      <c r="CO24" s="428">
        <v>258</v>
      </c>
      <c r="CP24" s="428">
        <v>258</v>
      </c>
      <c r="CQ24" s="428">
        <v>450</v>
      </c>
      <c r="CR24" s="428">
        <v>450</v>
      </c>
      <c r="CS24" s="428">
        <v>500</v>
      </c>
      <c r="CT24" s="428">
        <v>511</v>
      </c>
      <c r="CU24" s="428">
        <v>550</v>
      </c>
      <c r="CV24" s="431">
        <v>554</v>
      </c>
      <c r="CW24" s="428">
        <v>550</v>
      </c>
      <c r="CX24" s="428"/>
      <c r="CY24" s="428">
        <v>550</v>
      </c>
      <c r="CZ24" s="428"/>
      <c r="DA24" s="428">
        <v>550</v>
      </c>
      <c r="DB24" s="428"/>
      <c r="DC24" s="428">
        <v>550</v>
      </c>
      <c r="DD24" s="428"/>
      <c r="DE24" s="428">
        <v>550</v>
      </c>
      <c r="DF24" s="428"/>
      <c r="DG24" s="428">
        <v>457</v>
      </c>
      <c r="DH24" s="428"/>
      <c r="DI24" s="428">
        <f>+CK24+CM24+CO24+CQ24+CS24+CU24+CW24+CY24+DA24+DC24+DE24+DG24</f>
        <v>5590</v>
      </c>
      <c r="DJ24" s="428">
        <f>+CK24+CM24+CO24+CQ24+CS24+CU24</f>
        <v>2383</v>
      </c>
      <c r="DK24" s="428">
        <f>+CL24+CN24+CP24+CR24+CT24+CV24+CX24+CZ24+DB24+DD24+DF24+DH24</f>
        <v>2398</v>
      </c>
      <c r="DL24" s="428">
        <f t="shared" ref="DL24:DM28" si="22">+CK24+CM24+CO24+CQ24+CS24+CU24+CW24+CY24+DA24+DC24+DE24+DG24</f>
        <v>5590</v>
      </c>
      <c r="DM24" s="428">
        <f t="shared" si="22"/>
        <v>2398</v>
      </c>
      <c r="DN24" s="426">
        <f>24000-Z24-BE29-CI29-DL29</f>
        <v>3510</v>
      </c>
      <c r="DO24" s="426"/>
      <c r="DP24" s="426"/>
      <c r="DQ24" s="426"/>
      <c r="DR24" s="426"/>
      <c r="DS24" s="426"/>
      <c r="DT24" s="426"/>
      <c r="DU24" s="426"/>
      <c r="DV24" s="426"/>
      <c r="DW24" s="426"/>
      <c r="DX24" s="426"/>
      <c r="DY24" s="426"/>
      <c r="DZ24" s="426"/>
      <c r="EA24" s="426"/>
      <c r="EB24" s="426"/>
      <c r="EC24" s="426"/>
      <c r="ED24" s="426"/>
      <c r="EE24" s="426"/>
      <c r="EF24" s="426"/>
      <c r="EG24" s="426"/>
      <c r="EH24" s="426"/>
      <c r="EI24" s="426"/>
      <c r="EJ24" s="426"/>
      <c r="EK24" s="426"/>
      <c r="EL24" s="426"/>
      <c r="EM24" s="426"/>
      <c r="EN24" s="426"/>
      <c r="EO24" s="426"/>
      <c r="EP24" s="426"/>
      <c r="EQ24" s="426"/>
      <c r="ER24" s="252">
        <f t="shared" si="11"/>
        <v>1.0072727272727273</v>
      </c>
      <c r="ES24" s="252">
        <f t="shared" si="7"/>
        <v>1.0062945866554762</v>
      </c>
      <c r="ET24" s="252">
        <f t="shared" si="8"/>
        <v>0.42898032200357783</v>
      </c>
      <c r="EU24" s="252">
        <f t="shared" si="9"/>
        <v>0.98987444309437023</v>
      </c>
      <c r="EV24" s="252">
        <f t="shared" si="10"/>
        <v>0.72589952477936182</v>
      </c>
      <c r="EW24" s="763" t="s">
        <v>437</v>
      </c>
      <c r="EX24" s="748" t="s">
        <v>81</v>
      </c>
      <c r="EY24" s="748" t="s">
        <v>81</v>
      </c>
      <c r="EZ24" s="802" t="s">
        <v>438</v>
      </c>
      <c r="FA24" s="805" t="s">
        <v>430</v>
      </c>
    </row>
    <row r="25" spans="1:158" s="290" customFormat="1" ht="30" customHeight="1" x14ac:dyDescent="0.25">
      <c r="A25" s="801"/>
      <c r="B25" s="758"/>
      <c r="C25" s="760"/>
      <c r="D25" s="760"/>
      <c r="E25" s="762"/>
      <c r="F25" s="289" t="s">
        <v>107</v>
      </c>
      <c r="G25" s="247">
        <f>+AA25+BE25+CI25+DL25+DN25</f>
        <v>2796413447</v>
      </c>
      <c r="H25" s="247">
        <v>260000000</v>
      </c>
      <c r="I25" s="247"/>
      <c r="J25" s="247"/>
      <c r="K25" s="247">
        <v>260000000</v>
      </c>
      <c r="L25" s="247">
        <v>10000000</v>
      </c>
      <c r="M25" s="247">
        <v>260000000</v>
      </c>
      <c r="N25" s="247">
        <v>192696000</v>
      </c>
      <c r="O25" s="247">
        <v>260000000</v>
      </c>
      <c r="P25" s="247">
        <v>192696000</v>
      </c>
      <c r="Q25" s="247">
        <v>260000000</v>
      </c>
      <c r="R25" s="247">
        <v>192696000</v>
      </c>
      <c r="S25" s="247">
        <v>252764000</v>
      </c>
      <c r="T25" s="247">
        <v>222696000</v>
      </c>
      <c r="U25" s="247">
        <v>251413000</v>
      </c>
      <c r="V25" s="247">
        <v>249751280</v>
      </c>
      <c r="W25" s="247">
        <f>+U25</f>
        <v>251413000</v>
      </c>
      <c r="X25" s="247">
        <f>+U25</f>
        <v>251413000</v>
      </c>
      <c r="Y25" s="247">
        <f>+V25</f>
        <v>249751280</v>
      </c>
      <c r="Z25" s="247">
        <f>+X25</f>
        <v>251413000</v>
      </c>
      <c r="AA25" s="247">
        <f>+Y25</f>
        <v>249751280</v>
      </c>
      <c r="AB25" s="247">
        <v>464056000</v>
      </c>
      <c r="AC25" s="247">
        <v>0</v>
      </c>
      <c r="AD25" s="247">
        <v>0</v>
      </c>
      <c r="AE25" s="247">
        <f>+AF25</f>
        <v>247600000</v>
      </c>
      <c r="AF25" s="247">
        <v>247600000</v>
      </c>
      <c r="AG25" s="247">
        <v>164029000</v>
      </c>
      <c r="AH25" s="247">
        <f>+AG25</f>
        <v>164029000</v>
      </c>
      <c r="AI25" s="247">
        <v>0</v>
      </c>
      <c r="AJ25" s="247">
        <v>0</v>
      </c>
      <c r="AK25" s="247">
        <v>0</v>
      </c>
      <c r="AL25" s="247">
        <v>0</v>
      </c>
      <c r="AM25" s="247">
        <v>0</v>
      </c>
      <c r="AN25" s="247">
        <v>0</v>
      </c>
      <c r="AO25" s="247">
        <v>5000000</v>
      </c>
      <c r="AP25" s="247">
        <v>0</v>
      </c>
      <c r="AQ25" s="247">
        <v>0</v>
      </c>
      <c r="AR25" s="247">
        <v>0</v>
      </c>
      <c r="AS25" s="247">
        <v>11508000</v>
      </c>
      <c r="AT25" s="247">
        <v>16508000</v>
      </c>
      <c r="AU25" s="247">
        <v>3210000</v>
      </c>
      <c r="AV25" s="247">
        <v>0</v>
      </c>
      <c r="AW25" s="247">
        <v>0</v>
      </c>
      <c r="AX25" s="247">
        <v>3210000</v>
      </c>
      <c r="AY25" s="247">
        <v>15966000</v>
      </c>
      <c r="AZ25" s="247">
        <v>8072533</v>
      </c>
      <c r="BA25" s="247">
        <f t="shared" ref="BA25:BA30" si="23">+AC25+AE25+AG25+AI25+AK25+AM25+AO25+AQ25+AS25+AU25+AW25+AY25</f>
        <v>447313000</v>
      </c>
      <c r="BB25" s="247">
        <f t="shared" ref="BB25:BC30" si="24">+AC25+AE25+AG25+AI25+AK25+AM25+AO25+AQ25+AS25+AU25+AW25+AY25</f>
        <v>447313000</v>
      </c>
      <c r="BC25" s="247">
        <f t="shared" si="24"/>
        <v>439419533</v>
      </c>
      <c r="BD25" s="247">
        <f t="shared" ref="BD25:BD30" si="25">AC25+AE25+AG25+AI25+AK25+AM25+AO25+AQ25+AS25+AU25+AW25+AY25</f>
        <v>447313000</v>
      </c>
      <c r="BE25" s="247">
        <f t="shared" ref="BE25:BE30" si="26">AD25+AF25+AH25+AJ25+AL25+AN25++AP25+AR25+AT25+AV25+AX25+AZ25</f>
        <v>439419533</v>
      </c>
      <c r="BF25" s="247">
        <v>934892000</v>
      </c>
      <c r="BG25" s="247">
        <v>862267000</v>
      </c>
      <c r="BH25" s="247">
        <v>862267000</v>
      </c>
      <c r="BI25" s="247">
        <v>0</v>
      </c>
      <c r="BJ25" s="247">
        <v>0</v>
      </c>
      <c r="BK25" s="247">
        <v>8862000</v>
      </c>
      <c r="BL25" s="247">
        <v>0</v>
      </c>
      <c r="BM25" s="247">
        <v>31304000</v>
      </c>
      <c r="BN25" s="247">
        <v>27504000</v>
      </c>
      <c r="BO25" s="247">
        <v>27391000</v>
      </c>
      <c r="BP25" s="247">
        <v>0</v>
      </c>
      <c r="BQ25" s="247">
        <v>0</v>
      </c>
      <c r="BR25" s="247">
        <v>0</v>
      </c>
      <c r="BS25" s="247">
        <v>0</v>
      </c>
      <c r="BT25" s="247">
        <v>0</v>
      </c>
      <c r="BU25" s="247">
        <v>0</v>
      </c>
      <c r="BV25" s="247">
        <v>31304000</v>
      </c>
      <c r="BW25" s="247">
        <v>0</v>
      </c>
      <c r="BX25" s="247">
        <v>0</v>
      </c>
      <c r="BY25" s="247">
        <v>4366000</v>
      </c>
      <c r="BZ25" s="247">
        <v>4366000</v>
      </c>
      <c r="CA25" s="247">
        <v>75756433</v>
      </c>
      <c r="CB25" s="247">
        <v>58349667</v>
      </c>
      <c r="CC25" s="247">
        <v>139183267</v>
      </c>
      <c r="CD25" s="247">
        <v>140293967</v>
      </c>
      <c r="CE25" s="247">
        <f t="shared" ref="CE25:CE34" si="27">+BG25+BI25+BK25+BM25+BO25+BQ25+BS25+BU25+BW25+BY25+CA25+CC25</f>
        <v>1149129700</v>
      </c>
      <c r="CF25" s="247">
        <f t="shared" ref="CF25:CF30" si="28">+BG25+BI25+BK25+BM25+BO25+BQ25+BS25+BU25+BW25+BY25+CA25+CC25</f>
        <v>1149129700</v>
      </c>
      <c r="CG25" s="247">
        <f>+BH25+BJ25+BL25+BN25+BP25+BR25+BT25+BV25+BX25+BZ25+CB25+CD25</f>
        <v>1124084634</v>
      </c>
      <c r="CH25" s="247">
        <f t="shared" si="21"/>
        <v>1149129700</v>
      </c>
      <c r="CI25" s="247">
        <v>1124084634</v>
      </c>
      <c r="CJ25" s="270">
        <v>653358000</v>
      </c>
      <c r="CK25" s="270">
        <v>215000000</v>
      </c>
      <c r="CL25" s="270">
        <v>215000000</v>
      </c>
      <c r="CM25" s="270">
        <v>0</v>
      </c>
      <c r="CN25" s="270">
        <v>0</v>
      </c>
      <c r="CO25" s="270">
        <v>369711500</v>
      </c>
      <c r="CP25" s="270">
        <v>369711500</v>
      </c>
      <c r="CQ25" s="270">
        <v>64596333</v>
      </c>
      <c r="CR25" s="270">
        <v>62413333</v>
      </c>
      <c r="CS25" s="270">
        <v>0</v>
      </c>
      <c r="CT25" s="270">
        <v>0</v>
      </c>
      <c r="CU25" s="270">
        <v>0</v>
      </c>
      <c r="CV25" s="415">
        <v>0</v>
      </c>
      <c r="CW25" s="270">
        <v>0</v>
      </c>
      <c r="CX25" s="270"/>
      <c r="CY25" s="270">
        <v>4000000</v>
      </c>
      <c r="CZ25" s="270"/>
      <c r="DA25" s="270">
        <v>0</v>
      </c>
      <c r="DB25" s="270"/>
      <c r="DC25" s="270">
        <v>0</v>
      </c>
      <c r="DD25" s="270"/>
      <c r="DE25" s="270">
        <v>0</v>
      </c>
      <c r="DF25" s="270"/>
      <c r="DG25" s="270">
        <v>50167</v>
      </c>
      <c r="DH25" s="270"/>
      <c r="DI25" s="270">
        <f>+CK25+CM25+CO25+CQ25+CS25+CU25+CW25+CY25+DA25+DC25+DE25+DG25</f>
        <v>653358000</v>
      </c>
      <c r="DJ25" s="270">
        <f t="shared" ref="DJ25:DJ28" si="29">+CK25+CM25+CO25+CQ25+CS25+CU25</f>
        <v>649307833</v>
      </c>
      <c r="DK25" s="270">
        <f>+CL25+CN25+CP25+CR25+CT25+CV25+CX25+CZ25+DB25+DD25+DF25+DH25</f>
        <v>647124833</v>
      </c>
      <c r="DL25" s="270">
        <f t="shared" si="22"/>
        <v>653358000</v>
      </c>
      <c r="DM25" s="270">
        <f t="shared" si="22"/>
        <v>647124833</v>
      </c>
      <c r="DN25" s="247">
        <v>329800000</v>
      </c>
      <c r="DO25" s="416"/>
      <c r="DP25" s="416"/>
      <c r="DQ25" s="416"/>
      <c r="DR25" s="416"/>
      <c r="DS25" s="416"/>
      <c r="DT25" s="416"/>
      <c r="DU25" s="416"/>
      <c r="DV25" s="416"/>
      <c r="DW25" s="416"/>
      <c r="DX25" s="416"/>
      <c r="DY25" s="416"/>
      <c r="DZ25" s="416"/>
      <c r="EA25" s="416"/>
      <c r="EB25" s="416"/>
      <c r="EC25" s="416"/>
      <c r="ED25" s="416"/>
      <c r="EE25" s="416"/>
      <c r="EF25" s="416"/>
      <c r="EG25" s="416"/>
      <c r="EH25" s="416"/>
      <c r="EI25" s="416"/>
      <c r="EJ25" s="416"/>
      <c r="EK25" s="416"/>
      <c r="EL25" s="416"/>
      <c r="EM25" s="412"/>
      <c r="EN25" s="412"/>
      <c r="EO25" s="412"/>
      <c r="EP25" s="412"/>
      <c r="EQ25" s="412"/>
      <c r="ER25" s="246">
        <f>IFERROR(CV25/CU25,0)</f>
        <v>0</v>
      </c>
      <c r="ES25" s="246">
        <f t="shared" si="7"/>
        <v>0.9966379583164523</v>
      </c>
      <c r="ET25" s="246">
        <f t="shared" si="8"/>
        <v>0.99045979845658894</v>
      </c>
      <c r="EU25" s="246">
        <f t="shared" si="9"/>
        <v>0.98526998632091589</v>
      </c>
      <c r="EV25" s="246">
        <f t="shared" si="10"/>
        <v>0.87983423289553364</v>
      </c>
      <c r="EW25" s="777"/>
      <c r="EX25" s="749"/>
      <c r="EY25" s="749"/>
      <c r="EZ25" s="803"/>
      <c r="FA25" s="806"/>
    </row>
    <row r="26" spans="1:158" s="290" customFormat="1" ht="30" customHeight="1" x14ac:dyDescent="0.25">
      <c r="A26" s="801"/>
      <c r="B26" s="758"/>
      <c r="C26" s="760"/>
      <c r="D26" s="760"/>
      <c r="E26" s="762"/>
      <c r="F26" s="291" t="s">
        <v>108</v>
      </c>
      <c r="G26" s="247"/>
      <c r="H26" s="247"/>
      <c r="I26" s="247"/>
      <c r="J26" s="247"/>
      <c r="K26" s="247"/>
      <c r="L26" s="247"/>
      <c r="M26" s="247"/>
      <c r="N26" s="247"/>
      <c r="O26" s="247"/>
      <c r="P26" s="247"/>
      <c r="Q26" s="247"/>
      <c r="R26" s="247"/>
      <c r="S26" s="247"/>
      <c r="T26" s="247"/>
      <c r="U26" s="247"/>
      <c r="V26" s="247"/>
      <c r="W26" s="247"/>
      <c r="X26" s="247"/>
      <c r="Y26" s="247"/>
      <c r="Z26" s="247"/>
      <c r="AA26" s="247"/>
      <c r="AB26" s="247">
        <v>464056000</v>
      </c>
      <c r="AC26" s="247">
        <v>0</v>
      </c>
      <c r="AD26" s="247">
        <v>0</v>
      </c>
      <c r="AE26" s="247">
        <v>0</v>
      </c>
      <c r="AF26" s="247">
        <v>0</v>
      </c>
      <c r="AG26" s="247">
        <f>+[3]SPI!F201</f>
        <v>12276200</v>
      </c>
      <c r="AH26" s="247">
        <f>+AG26</f>
        <v>12276200</v>
      </c>
      <c r="AI26" s="247">
        <v>26499333</v>
      </c>
      <c r="AJ26" s="247">
        <v>26499333</v>
      </c>
      <c r="AK26" s="247">
        <v>38991467</v>
      </c>
      <c r="AL26" s="247">
        <v>38991467</v>
      </c>
      <c r="AM26" s="247">
        <v>43042000</v>
      </c>
      <c r="AN26" s="247">
        <v>36585000</v>
      </c>
      <c r="AO26" s="247">
        <v>39988600</v>
      </c>
      <c r="AP26" s="247">
        <v>40407600</v>
      </c>
      <c r="AQ26" s="247">
        <v>40293000</v>
      </c>
      <c r="AR26" s="247">
        <v>40293000</v>
      </c>
      <c r="AS26" s="247">
        <v>43312000</v>
      </c>
      <c r="AT26" s="247">
        <v>36855000</v>
      </c>
      <c r="AU26" s="247">
        <f>48312000+3836000</f>
        <v>52148000</v>
      </c>
      <c r="AV26" s="247">
        <v>30552000</v>
      </c>
      <c r="AW26" s="247">
        <f>43312000+3836000</f>
        <v>47148000</v>
      </c>
      <c r="AX26" s="247">
        <v>29558200</v>
      </c>
      <c r="AY26" s="247">
        <f>95930400+7684000</f>
        <v>103614400</v>
      </c>
      <c r="AZ26" s="247">
        <v>71527585</v>
      </c>
      <c r="BA26" s="247">
        <f t="shared" si="23"/>
        <v>447313000</v>
      </c>
      <c r="BB26" s="247">
        <f t="shared" si="24"/>
        <v>447313000</v>
      </c>
      <c r="BC26" s="247">
        <f t="shared" si="24"/>
        <v>363545385</v>
      </c>
      <c r="BD26" s="247">
        <f t="shared" si="25"/>
        <v>447313000</v>
      </c>
      <c r="BE26" s="247">
        <f t="shared" si="26"/>
        <v>363545385</v>
      </c>
      <c r="BF26" s="247">
        <v>934892000</v>
      </c>
      <c r="BG26" s="247">
        <v>0</v>
      </c>
      <c r="BH26" s="247">
        <v>0</v>
      </c>
      <c r="BI26" s="247">
        <v>12861667</v>
      </c>
      <c r="BJ26" s="247">
        <v>4644934</v>
      </c>
      <c r="BK26" s="247">
        <v>62861667</v>
      </c>
      <c r="BL26" s="247">
        <v>82845557</v>
      </c>
      <c r="BM26" s="247">
        <v>62861667</v>
      </c>
      <c r="BN26" s="247">
        <v>89275917</v>
      </c>
      <c r="BO26" s="247">
        <v>62861667</v>
      </c>
      <c r="BP26" s="247">
        <v>63438600</v>
      </c>
      <c r="BQ26" s="247">
        <v>62861667</v>
      </c>
      <c r="BR26" s="247">
        <v>99424277</v>
      </c>
      <c r="BS26" s="247">
        <v>62861667</v>
      </c>
      <c r="BT26" s="247">
        <v>87251857</v>
      </c>
      <c r="BU26" s="247">
        <v>62861667</v>
      </c>
      <c r="BV26" s="247">
        <v>71821000</v>
      </c>
      <c r="BW26" s="247">
        <v>82861667</v>
      </c>
      <c r="BX26" s="247">
        <v>76502010</v>
      </c>
      <c r="BY26" s="247">
        <v>131421559</v>
      </c>
      <c r="BZ26" s="247">
        <v>91421559</v>
      </c>
      <c r="CA26" s="247">
        <v>131421559</v>
      </c>
      <c r="CB26" s="247">
        <v>97085243</v>
      </c>
      <c r="CC26" s="247">
        <v>413393246</v>
      </c>
      <c r="CD26" s="247">
        <v>113949823</v>
      </c>
      <c r="CE26" s="247">
        <f t="shared" si="27"/>
        <v>1149129700</v>
      </c>
      <c r="CF26" s="247">
        <f t="shared" si="28"/>
        <v>1149129700</v>
      </c>
      <c r="CG26" s="247">
        <f>+BH26+BJ26+BL26+BN26+BP26+BR26+BT26+BV26+BX26+BZ26+CB26+CD26</f>
        <v>877660777</v>
      </c>
      <c r="CH26" s="247">
        <f t="shared" si="21"/>
        <v>1149129700</v>
      </c>
      <c r="CI26" s="247">
        <f t="shared" si="21"/>
        <v>877660777</v>
      </c>
      <c r="CJ26" s="270">
        <v>653358000</v>
      </c>
      <c r="CK26" s="270">
        <v>0</v>
      </c>
      <c r="CL26" s="270">
        <v>0</v>
      </c>
      <c r="CM26" s="270">
        <v>0</v>
      </c>
      <c r="CN26" s="270">
        <v>0</v>
      </c>
      <c r="CO26" s="270">
        <v>0</v>
      </c>
      <c r="CP26" s="270">
        <v>0</v>
      </c>
      <c r="CQ26" s="270">
        <v>4056933</v>
      </c>
      <c r="CR26" s="270">
        <v>4521934</v>
      </c>
      <c r="CS26" s="270">
        <v>50369000</v>
      </c>
      <c r="CT26" s="270">
        <v>41842599</v>
      </c>
      <c r="CU26" s="270">
        <v>50369000</v>
      </c>
      <c r="CV26" s="415">
        <v>62134846.511904761</v>
      </c>
      <c r="CW26" s="270">
        <v>67369000</v>
      </c>
      <c r="CX26" s="270"/>
      <c r="CY26" s="270">
        <v>67369000</v>
      </c>
      <c r="CZ26" s="270"/>
      <c r="DA26" s="270">
        <v>67369000</v>
      </c>
      <c r="DB26" s="270"/>
      <c r="DC26" s="270">
        <v>67369000</v>
      </c>
      <c r="DD26" s="270"/>
      <c r="DE26" s="270">
        <v>67369000</v>
      </c>
      <c r="DF26" s="270"/>
      <c r="DG26" s="270">
        <v>211718067</v>
      </c>
      <c r="DH26" s="270"/>
      <c r="DI26" s="270">
        <f>+CK26+CM26+CO26+CQ26+CS26+CU26+CW26+CY26+DA26+DC26+DE26+DG26</f>
        <v>653358000</v>
      </c>
      <c r="DJ26" s="270">
        <f t="shared" si="29"/>
        <v>104794933</v>
      </c>
      <c r="DK26" s="270">
        <f>+CL26+CN26+CP26+CR26+CT26+CV26+CX26+CZ26+DB26+DD26+DF26+DH26</f>
        <v>108499379.51190476</v>
      </c>
      <c r="DL26" s="270">
        <f t="shared" si="22"/>
        <v>653358000</v>
      </c>
      <c r="DM26" s="270">
        <f t="shared" si="22"/>
        <v>108499379.51190476</v>
      </c>
      <c r="DN26" s="247"/>
      <c r="DO26" s="416"/>
      <c r="DP26" s="416"/>
      <c r="DQ26" s="416"/>
      <c r="DR26" s="416"/>
      <c r="DS26" s="416"/>
      <c r="DT26" s="416"/>
      <c r="DU26" s="416"/>
      <c r="DV26" s="416"/>
      <c r="DW26" s="416"/>
      <c r="DX26" s="416"/>
      <c r="DY26" s="416"/>
      <c r="DZ26" s="416"/>
      <c r="EA26" s="416"/>
      <c r="EB26" s="416"/>
      <c r="EC26" s="416"/>
      <c r="ED26" s="416"/>
      <c r="EE26" s="416"/>
      <c r="EF26" s="416"/>
      <c r="EG26" s="416"/>
      <c r="EH26" s="416"/>
      <c r="EI26" s="416"/>
      <c r="EJ26" s="416"/>
      <c r="EK26" s="416"/>
      <c r="EL26" s="416"/>
      <c r="EM26" s="412"/>
      <c r="EN26" s="412"/>
      <c r="EO26" s="412"/>
      <c r="EP26" s="412"/>
      <c r="EQ26" s="412"/>
      <c r="ER26" s="246">
        <f t="shared" si="11"/>
        <v>1.2335930137962787</v>
      </c>
      <c r="ES26" s="246">
        <f t="shared" si="7"/>
        <v>1.0353494811805908</v>
      </c>
      <c r="ET26" s="246">
        <f t="shared" si="8"/>
        <v>0.16606420907359329</v>
      </c>
      <c r="EU26" s="246">
        <f t="shared" si="9"/>
        <v>0.79336684971622928</v>
      </c>
      <c r="EV26" s="246">
        <f t="shared" si="10"/>
        <v>0</v>
      </c>
      <c r="EW26" s="777"/>
      <c r="EX26" s="749"/>
      <c r="EY26" s="749"/>
      <c r="EZ26" s="803"/>
      <c r="FA26" s="806"/>
    </row>
    <row r="27" spans="1:158" s="31" customFormat="1" ht="30" customHeight="1" x14ac:dyDescent="0.25">
      <c r="A27" s="801"/>
      <c r="B27" s="758"/>
      <c r="C27" s="760"/>
      <c r="D27" s="760"/>
      <c r="E27" s="762"/>
      <c r="F27" s="292" t="s">
        <v>109</v>
      </c>
      <c r="G27" s="412">
        <f>+AA27+BE27+CI27+DL27+DN27</f>
        <v>432</v>
      </c>
      <c r="H27" s="418"/>
      <c r="I27" s="418"/>
      <c r="J27" s="418"/>
      <c r="K27" s="412"/>
      <c r="L27" s="418"/>
      <c r="M27" s="412"/>
      <c r="N27" s="418"/>
      <c r="O27" s="412"/>
      <c r="P27" s="412"/>
      <c r="Q27" s="412"/>
      <c r="R27" s="412"/>
      <c r="S27" s="412"/>
      <c r="T27" s="412"/>
      <c r="U27" s="418"/>
      <c r="V27" s="412"/>
      <c r="W27" s="418"/>
      <c r="X27" s="418"/>
      <c r="Y27" s="418"/>
      <c r="Z27" s="418"/>
      <c r="AA27" s="418"/>
      <c r="AB27" s="248">
        <v>0</v>
      </c>
      <c r="AC27" s="248">
        <v>0</v>
      </c>
      <c r="AD27" s="248">
        <v>0</v>
      </c>
      <c r="AE27" s="248">
        <v>0</v>
      </c>
      <c r="AF27" s="248">
        <v>0</v>
      </c>
      <c r="AG27" s="248">
        <v>0</v>
      </c>
      <c r="AH27" s="248">
        <v>0</v>
      </c>
      <c r="AI27" s="248">
        <v>0</v>
      </c>
      <c r="AJ27" s="248">
        <v>0</v>
      </c>
      <c r="AK27" s="248">
        <v>0</v>
      </c>
      <c r="AL27" s="248">
        <v>0</v>
      </c>
      <c r="AM27" s="419">
        <v>0</v>
      </c>
      <c r="AN27" s="419">
        <v>0</v>
      </c>
      <c r="AO27" s="419">
        <v>0</v>
      </c>
      <c r="AP27" s="419">
        <v>0</v>
      </c>
      <c r="AQ27" s="419">
        <v>0</v>
      </c>
      <c r="AR27" s="419">
        <v>0</v>
      </c>
      <c r="AS27" s="419">
        <v>0</v>
      </c>
      <c r="AT27" s="419">
        <v>0</v>
      </c>
      <c r="AU27" s="412">
        <v>0</v>
      </c>
      <c r="AV27" s="412">
        <v>0</v>
      </c>
      <c r="AW27" s="412">
        <v>0</v>
      </c>
      <c r="AX27" s="412">
        <v>0</v>
      </c>
      <c r="AY27" s="419">
        <v>0</v>
      </c>
      <c r="AZ27" s="419">
        <v>0</v>
      </c>
      <c r="BA27" s="416">
        <f t="shared" si="23"/>
        <v>0</v>
      </c>
      <c r="BB27" s="416">
        <f t="shared" si="24"/>
        <v>0</v>
      </c>
      <c r="BC27" s="416">
        <f t="shared" si="24"/>
        <v>0</v>
      </c>
      <c r="BD27" s="416">
        <f t="shared" si="25"/>
        <v>0</v>
      </c>
      <c r="BE27" s="416">
        <f t="shared" si="26"/>
        <v>0</v>
      </c>
      <c r="BF27" s="416">
        <v>0</v>
      </c>
      <c r="BG27" s="419">
        <v>0</v>
      </c>
      <c r="BH27" s="419">
        <v>0</v>
      </c>
      <c r="BI27" s="419">
        <v>0</v>
      </c>
      <c r="BJ27" s="419">
        <v>0</v>
      </c>
      <c r="BK27" s="419">
        <v>0</v>
      </c>
      <c r="BL27" s="419">
        <v>0</v>
      </c>
      <c r="BM27" s="419">
        <v>0</v>
      </c>
      <c r="BN27" s="419">
        <v>0</v>
      </c>
      <c r="BO27" s="419">
        <v>0</v>
      </c>
      <c r="BP27" s="419">
        <v>0</v>
      </c>
      <c r="BQ27" s="419">
        <v>0</v>
      </c>
      <c r="BR27" s="419">
        <v>0</v>
      </c>
      <c r="BS27" s="419">
        <v>0</v>
      </c>
      <c r="BT27" s="419">
        <v>0</v>
      </c>
      <c r="BU27" s="419">
        <v>0</v>
      </c>
      <c r="BV27" s="419">
        <v>0</v>
      </c>
      <c r="BW27" s="419">
        <v>0</v>
      </c>
      <c r="BX27" s="419">
        <v>0</v>
      </c>
      <c r="BY27" s="419">
        <v>0</v>
      </c>
      <c r="BZ27" s="419">
        <v>0</v>
      </c>
      <c r="CA27" s="419">
        <v>0</v>
      </c>
      <c r="CB27" s="419">
        <v>0</v>
      </c>
      <c r="CC27" s="419">
        <v>0</v>
      </c>
      <c r="CD27" s="416">
        <v>0</v>
      </c>
      <c r="CE27" s="419">
        <f t="shared" si="27"/>
        <v>0</v>
      </c>
      <c r="CF27" s="419">
        <f t="shared" si="28"/>
        <v>0</v>
      </c>
      <c r="CG27" s="412">
        <f>+BH27+BJ27+BL27+BN27+BP27+BR27+BT27+BV27+BX27+BZ27+CB27+CD27</f>
        <v>0</v>
      </c>
      <c r="CH27" s="412">
        <f t="shared" si="21"/>
        <v>0</v>
      </c>
      <c r="CI27" s="412">
        <f t="shared" si="21"/>
        <v>0</v>
      </c>
      <c r="CJ27" s="420">
        <v>432</v>
      </c>
      <c r="CK27" s="421">
        <v>327</v>
      </c>
      <c r="CL27" s="421">
        <v>327</v>
      </c>
      <c r="CM27" s="420">
        <v>63</v>
      </c>
      <c r="CN27" s="421">
        <v>63</v>
      </c>
      <c r="CO27" s="420">
        <v>42</v>
      </c>
      <c r="CP27" s="421">
        <v>42</v>
      </c>
      <c r="CQ27" s="421">
        <v>0</v>
      </c>
      <c r="CR27" s="421">
        <v>0</v>
      </c>
      <c r="CS27" s="421">
        <v>0</v>
      </c>
      <c r="CT27" s="421">
        <v>0</v>
      </c>
      <c r="CU27" s="421">
        <v>0</v>
      </c>
      <c r="CV27" s="422">
        <v>0</v>
      </c>
      <c r="CW27" s="421">
        <v>0</v>
      </c>
      <c r="CX27" s="421"/>
      <c r="CY27" s="421">
        <v>0</v>
      </c>
      <c r="CZ27" s="421"/>
      <c r="DA27" s="421">
        <v>0</v>
      </c>
      <c r="DB27" s="421"/>
      <c r="DC27" s="421">
        <v>0</v>
      </c>
      <c r="DD27" s="421"/>
      <c r="DE27" s="421">
        <v>0</v>
      </c>
      <c r="DF27" s="421"/>
      <c r="DG27" s="421">
        <v>0</v>
      </c>
      <c r="DH27" s="421"/>
      <c r="DI27" s="413">
        <f>+CK27+CM27+CO27+CQ27+CS27+CU27+CW27+CY27+DA27+DC27+DE27+DG27</f>
        <v>432</v>
      </c>
      <c r="DJ27" s="413">
        <f t="shared" si="29"/>
        <v>432</v>
      </c>
      <c r="DK27" s="413">
        <f>+CL27+CN27+CP27+CR27+CT27+CV27+CX27+CZ27+DB27+DD27+DF27+DH27</f>
        <v>432</v>
      </c>
      <c r="DL27" s="413">
        <f t="shared" si="22"/>
        <v>432</v>
      </c>
      <c r="DM27" s="413">
        <f t="shared" si="22"/>
        <v>432</v>
      </c>
      <c r="DN27" s="423"/>
      <c r="DO27" s="419"/>
      <c r="DP27" s="419"/>
      <c r="DQ27" s="419"/>
      <c r="DR27" s="419"/>
      <c r="DS27" s="419"/>
      <c r="DT27" s="419"/>
      <c r="DU27" s="419"/>
      <c r="DV27" s="419"/>
      <c r="DW27" s="419"/>
      <c r="DX27" s="419"/>
      <c r="DY27" s="419"/>
      <c r="DZ27" s="419"/>
      <c r="EA27" s="419"/>
      <c r="EB27" s="419"/>
      <c r="EC27" s="419"/>
      <c r="ED27" s="419"/>
      <c r="EE27" s="419"/>
      <c r="EF27" s="419"/>
      <c r="EG27" s="419"/>
      <c r="EH27" s="419"/>
      <c r="EI27" s="419"/>
      <c r="EJ27" s="419"/>
      <c r="EK27" s="419"/>
      <c r="EL27" s="419"/>
      <c r="EM27" s="412"/>
      <c r="EN27" s="412"/>
      <c r="EO27" s="412"/>
      <c r="EP27" s="412"/>
      <c r="EQ27" s="412"/>
      <c r="ER27" s="246">
        <f>IFERROR(CV27/CU27,0)</f>
        <v>0</v>
      </c>
      <c r="ES27" s="246">
        <f t="shared" si="7"/>
        <v>1</v>
      </c>
      <c r="ET27" s="246">
        <f t="shared" si="8"/>
        <v>1</v>
      </c>
      <c r="EU27" s="246">
        <f t="shared" si="9"/>
        <v>1</v>
      </c>
      <c r="EV27" s="246">
        <f t="shared" si="10"/>
        <v>1</v>
      </c>
      <c r="EW27" s="777"/>
      <c r="EX27" s="749"/>
      <c r="EY27" s="749"/>
      <c r="EZ27" s="803"/>
      <c r="FA27" s="806"/>
    </row>
    <row r="28" spans="1:158" s="290" customFormat="1" ht="30" customHeight="1" x14ac:dyDescent="0.25">
      <c r="A28" s="801"/>
      <c r="B28" s="758"/>
      <c r="C28" s="760"/>
      <c r="D28" s="760"/>
      <c r="E28" s="762"/>
      <c r="F28" s="289" t="s">
        <v>110</v>
      </c>
      <c r="G28" s="247">
        <f>+AA28+BE28+CI28+DL28+DN28</f>
        <v>364819152</v>
      </c>
      <c r="H28" s="247"/>
      <c r="I28" s="247"/>
      <c r="J28" s="247"/>
      <c r="K28" s="247"/>
      <c r="L28" s="247"/>
      <c r="M28" s="247"/>
      <c r="N28" s="247"/>
      <c r="O28" s="247"/>
      <c r="P28" s="247"/>
      <c r="Q28" s="247"/>
      <c r="R28" s="247"/>
      <c r="S28" s="247"/>
      <c r="T28" s="247"/>
      <c r="U28" s="247"/>
      <c r="V28" s="247"/>
      <c r="W28" s="247"/>
      <c r="X28" s="247"/>
      <c r="Y28" s="247"/>
      <c r="Z28" s="247"/>
      <c r="AA28" s="247"/>
      <c r="AB28" s="247">
        <v>69920505</v>
      </c>
      <c r="AC28" s="247">
        <v>25662534</v>
      </c>
      <c r="AD28" s="247">
        <v>25662534</v>
      </c>
      <c r="AE28" s="247">
        <v>30548566</v>
      </c>
      <c r="AF28" s="247">
        <v>30548566</v>
      </c>
      <c r="AG28" s="247">
        <v>13290900</v>
      </c>
      <c r="AH28" s="247">
        <v>13290900</v>
      </c>
      <c r="AI28" s="247">
        <v>0</v>
      </c>
      <c r="AJ28" s="247">
        <v>0</v>
      </c>
      <c r="AK28" s="247">
        <v>0</v>
      </c>
      <c r="AL28" s="247">
        <v>0</v>
      </c>
      <c r="AM28" s="247">
        <v>411280</v>
      </c>
      <c r="AN28" s="247">
        <v>411280</v>
      </c>
      <c r="AO28" s="247">
        <v>0</v>
      </c>
      <c r="AP28" s="247">
        <v>0</v>
      </c>
      <c r="AQ28" s="247">
        <v>0</v>
      </c>
      <c r="AR28" s="247">
        <v>0</v>
      </c>
      <c r="AS28" s="247">
        <v>0</v>
      </c>
      <c r="AT28" s="247">
        <v>0</v>
      </c>
      <c r="AU28" s="247">
        <v>0</v>
      </c>
      <c r="AV28" s="247">
        <v>0</v>
      </c>
      <c r="AW28" s="247">
        <v>0</v>
      </c>
      <c r="AX28" s="247">
        <v>0</v>
      </c>
      <c r="AY28" s="247">
        <v>0</v>
      </c>
      <c r="AZ28" s="247">
        <v>0</v>
      </c>
      <c r="BA28" s="247">
        <f t="shared" si="23"/>
        <v>69913280</v>
      </c>
      <c r="BB28" s="247">
        <f t="shared" si="24"/>
        <v>69913280</v>
      </c>
      <c r="BC28" s="247">
        <f t="shared" si="24"/>
        <v>69913280</v>
      </c>
      <c r="BD28" s="247">
        <f t="shared" si="25"/>
        <v>69913280</v>
      </c>
      <c r="BE28" s="247">
        <f t="shared" si="26"/>
        <v>69913280</v>
      </c>
      <c r="BF28" s="247">
        <v>75874148</v>
      </c>
      <c r="BG28" s="247">
        <v>17547548</v>
      </c>
      <c r="BH28" s="247">
        <v>17547548</v>
      </c>
      <c r="BI28" s="247">
        <v>20100000</v>
      </c>
      <c r="BJ28" s="247">
        <v>10535667</v>
      </c>
      <c r="BK28" s="247">
        <v>38226600</v>
      </c>
      <c r="BL28" s="247">
        <v>9053400</v>
      </c>
      <c r="BM28" s="247">
        <v>-2062800</v>
      </c>
      <c r="BN28" s="247">
        <v>6876000</v>
      </c>
      <c r="BO28" s="247">
        <v>0</v>
      </c>
      <c r="BP28" s="247">
        <v>4469400</v>
      </c>
      <c r="BQ28" s="247">
        <v>0</v>
      </c>
      <c r="BR28" s="247">
        <v>0</v>
      </c>
      <c r="BS28" s="247">
        <v>0</v>
      </c>
      <c r="BT28" s="247">
        <v>0</v>
      </c>
      <c r="BU28" s="247">
        <v>0</v>
      </c>
      <c r="BV28" s="247">
        <v>0</v>
      </c>
      <c r="BW28" s="247">
        <v>0</v>
      </c>
      <c r="BX28" s="247">
        <v>0</v>
      </c>
      <c r="BY28" s="247">
        <v>0</v>
      </c>
      <c r="BZ28" s="247">
        <v>0</v>
      </c>
      <c r="CA28" s="247">
        <v>0</v>
      </c>
      <c r="CB28" s="247">
        <v>0</v>
      </c>
      <c r="CC28" s="247">
        <v>0</v>
      </c>
      <c r="CD28" s="247">
        <v>0</v>
      </c>
      <c r="CE28" s="247">
        <f t="shared" si="27"/>
        <v>73811348</v>
      </c>
      <c r="CF28" s="247">
        <f t="shared" si="28"/>
        <v>73811348</v>
      </c>
      <c r="CG28" s="247">
        <f>+BH28+BJ28+BL28+BN28+BP28+BR28+BT28+BV28+BX28+BZ28+CB28+CD28</f>
        <v>48482015</v>
      </c>
      <c r="CH28" s="247">
        <f t="shared" si="21"/>
        <v>73811348</v>
      </c>
      <c r="CI28" s="247">
        <f t="shared" si="21"/>
        <v>48482015</v>
      </c>
      <c r="CJ28" s="270">
        <v>246423857</v>
      </c>
      <c r="CK28" s="270">
        <v>45374067</v>
      </c>
      <c r="CL28" s="270">
        <v>45374067</v>
      </c>
      <c r="CM28" s="270">
        <f>+CN28</f>
        <v>69966117</v>
      </c>
      <c r="CN28" s="270">
        <f>69966116+1</f>
        <v>69966117</v>
      </c>
      <c r="CO28" s="270">
        <v>54682266</v>
      </c>
      <c r="CP28" s="270">
        <v>54682266</v>
      </c>
      <c r="CQ28" s="270">
        <v>65719508</v>
      </c>
      <c r="CR28" s="270">
        <v>60852318</v>
      </c>
      <c r="CS28" s="270">
        <v>10681899</v>
      </c>
      <c r="CT28" s="270">
        <v>11767203</v>
      </c>
      <c r="CU28" s="270">
        <v>0</v>
      </c>
      <c r="CV28" s="415">
        <v>870223</v>
      </c>
      <c r="CW28" s="270">
        <v>0</v>
      </c>
      <c r="CX28" s="270"/>
      <c r="CY28" s="270">
        <v>0</v>
      </c>
      <c r="CZ28" s="270"/>
      <c r="DA28" s="270">
        <v>0</v>
      </c>
      <c r="DB28" s="270"/>
      <c r="DC28" s="270">
        <v>0</v>
      </c>
      <c r="DD28" s="270"/>
      <c r="DE28" s="270">
        <v>0</v>
      </c>
      <c r="DF28" s="270"/>
      <c r="DG28" s="270">
        <v>0</v>
      </c>
      <c r="DH28" s="270"/>
      <c r="DI28" s="270">
        <f>+CK28+CM28+CO28+CQ28+CS28+CU28+CW28+CY28+DA28+DC28+DE28+DG28</f>
        <v>246423857</v>
      </c>
      <c r="DJ28" s="270">
        <f t="shared" si="29"/>
        <v>246423857</v>
      </c>
      <c r="DK28" s="270">
        <f>+CL28+CN28+CP28+CR28+CT28+CV28+CX28+CZ28+DB28+DD28+DF28+DH28</f>
        <v>243512194</v>
      </c>
      <c r="DL28" s="270">
        <f>+CK28+CM28+CO28+CQ28+CS28+CU28+CW28+CY28+DA28+DC28+DE28+DG28</f>
        <v>246423857</v>
      </c>
      <c r="DM28" s="270">
        <f t="shared" si="22"/>
        <v>243512194</v>
      </c>
      <c r="DN28" s="247"/>
      <c r="DO28" s="416"/>
      <c r="DP28" s="416"/>
      <c r="DQ28" s="416"/>
      <c r="DR28" s="416"/>
      <c r="DS28" s="416"/>
      <c r="DT28" s="416"/>
      <c r="DU28" s="416"/>
      <c r="DV28" s="416"/>
      <c r="DW28" s="416"/>
      <c r="DX28" s="416"/>
      <c r="DY28" s="416"/>
      <c r="DZ28" s="416"/>
      <c r="EA28" s="416"/>
      <c r="EB28" s="416"/>
      <c r="EC28" s="416"/>
      <c r="ED28" s="416"/>
      <c r="EE28" s="416"/>
      <c r="EF28" s="416"/>
      <c r="EG28" s="416"/>
      <c r="EH28" s="416"/>
      <c r="EI28" s="416"/>
      <c r="EJ28" s="416"/>
      <c r="EK28" s="416"/>
      <c r="EL28" s="416"/>
      <c r="EM28" s="412"/>
      <c r="EN28" s="412"/>
      <c r="EO28" s="412"/>
      <c r="EP28" s="412"/>
      <c r="EQ28" s="412"/>
      <c r="ER28" s="246">
        <f>IFERROR(CV28/CU28,0)</f>
        <v>0</v>
      </c>
      <c r="ES28" s="246">
        <f t="shared" si="7"/>
        <v>0.98818432989627303</v>
      </c>
      <c r="ET28" s="246">
        <f t="shared" si="8"/>
        <v>0.98818432989627303</v>
      </c>
      <c r="EU28" s="246">
        <f t="shared" si="9"/>
        <v>0.92761474903587027</v>
      </c>
      <c r="EV28" s="246">
        <f t="shared" si="10"/>
        <v>0.99201888666195903</v>
      </c>
      <c r="EW28" s="777"/>
      <c r="EX28" s="749"/>
      <c r="EY28" s="749"/>
      <c r="EZ28" s="803"/>
      <c r="FA28" s="806"/>
    </row>
    <row r="29" spans="1:158" s="290" customFormat="1" ht="30" customHeight="1" thickBot="1" x14ac:dyDescent="0.3">
      <c r="A29" s="801"/>
      <c r="B29" s="758"/>
      <c r="C29" s="760"/>
      <c r="D29" s="760"/>
      <c r="E29" s="762"/>
      <c r="F29" s="292" t="s">
        <v>111</v>
      </c>
      <c r="G29" s="424">
        <f>+G24+G27</f>
        <v>24000</v>
      </c>
      <c r="H29" s="249">
        <f>+H24+H27</f>
        <v>2000</v>
      </c>
      <c r="I29" s="249"/>
      <c r="J29" s="249"/>
      <c r="K29" s="424">
        <v>10000</v>
      </c>
      <c r="L29" s="249">
        <f>+L24</f>
        <v>301</v>
      </c>
      <c r="M29" s="424">
        <v>10000</v>
      </c>
      <c r="N29" s="424">
        <v>2889</v>
      </c>
      <c r="O29" s="424">
        <v>10000</v>
      </c>
      <c r="P29" s="424">
        <f>+P24</f>
        <v>722</v>
      </c>
      <c r="Q29" s="424">
        <v>10000</v>
      </c>
      <c r="R29" s="424">
        <f>+R24</f>
        <v>1359</v>
      </c>
      <c r="S29" s="249">
        <v>10000</v>
      </c>
      <c r="T29" s="249">
        <f>+T24</f>
        <v>1891</v>
      </c>
      <c r="U29" s="249">
        <v>10000</v>
      </c>
      <c r="V29" s="424">
        <v>8177</v>
      </c>
      <c r="W29" s="249">
        <f>+W24</f>
        <v>2400</v>
      </c>
      <c r="X29" s="249">
        <f t="shared" ref="X29:AA30" si="30">+X24</f>
        <v>2400</v>
      </c>
      <c r="Y29" s="249">
        <f t="shared" si="30"/>
        <v>2642</v>
      </c>
      <c r="Z29" s="249">
        <f t="shared" si="30"/>
        <v>2400</v>
      </c>
      <c r="AA29" s="249">
        <f t="shared" si="30"/>
        <v>2642</v>
      </c>
      <c r="AB29" s="249">
        <f t="shared" ref="AB29:AZ30" si="31">+AB24+AB27</f>
        <v>3200</v>
      </c>
      <c r="AC29" s="249">
        <f t="shared" si="31"/>
        <v>0</v>
      </c>
      <c r="AD29" s="249">
        <f t="shared" si="31"/>
        <v>0</v>
      </c>
      <c r="AE29" s="249">
        <f t="shared" si="31"/>
        <v>419</v>
      </c>
      <c r="AF29" s="249">
        <f t="shared" si="31"/>
        <v>419</v>
      </c>
      <c r="AG29" s="249">
        <f t="shared" si="31"/>
        <v>182</v>
      </c>
      <c r="AH29" s="249">
        <f t="shared" si="31"/>
        <v>182</v>
      </c>
      <c r="AI29" s="249">
        <f t="shared" si="31"/>
        <v>444</v>
      </c>
      <c r="AJ29" s="249">
        <f t="shared" si="31"/>
        <v>444</v>
      </c>
      <c r="AK29" s="249">
        <f t="shared" si="31"/>
        <v>495</v>
      </c>
      <c r="AL29" s="249">
        <f t="shared" si="31"/>
        <v>495</v>
      </c>
      <c r="AM29" s="249">
        <f t="shared" si="31"/>
        <v>300</v>
      </c>
      <c r="AN29" s="249">
        <f t="shared" si="31"/>
        <v>616</v>
      </c>
      <c r="AO29" s="249">
        <f t="shared" si="31"/>
        <v>300</v>
      </c>
      <c r="AP29" s="249">
        <f t="shared" si="31"/>
        <v>285</v>
      </c>
      <c r="AQ29" s="249">
        <f t="shared" si="31"/>
        <v>300</v>
      </c>
      <c r="AR29" s="249">
        <f t="shared" si="31"/>
        <v>367</v>
      </c>
      <c r="AS29" s="249">
        <f t="shared" si="31"/>
        <v>643</v>
      </c>
      <c r="AT29" s="249">
        <f t="shared" si="31"/>
        <v>275</v>
      </c>
      <c r="AU29" s="249">
        <f t="shared" si="31"/>
        <v>275</v>
      </c>
      <c r="AV29" s="249">
        <f>+AV24+AV27</f>
        <v>275</v>
      </c>
      <c r="AW29" s="249">
        <f t="shared" si="31"/>
        <v>275</v>
      </c>
      <c r="AX29" s="249">
        <f t="shared" si="31"/>
        <v>279</v>
      </c>
      <c r="AY29" s="249">
        <f t="shared" si="31"/>
        <v>167</v>
      </c>
      <c r="AZ29" s="249">
        <f t="shared" si="31"/>
        <v>163</v>
      </c>
      <c r="BA29" s="425">
        <f t="shared" si="23"/>
        <v>3800</v>
      </c>
      <c r="BB29" s="425">
        <f t="shared" si="24"/>
        <v>3800</v>
      </c>
      <c r="BC29" s="425">
        <f t="shared" si="24"/>
        <v>3800</v>
      </c>
      <c r="BD29" s="425">
        <f t="shared" si="25"/>
        <v>3800</v>
      </c>
      <c r="BE29" s="425">
        <f t="shared" si="26"/>
        <v>3800</v>
      </c>
      <c r="BF29" s="249">
        <f>+BF24+BF27</f>
        <v>7900</v>
      </c>
      <c r="BG29" s="249">
        <f>+BG24+BG27</f>
        <v>109</v>
      </c>
      <c r="BH29" s="249">
        <f t="shared" ref="BH29:CG30" si="32">+BH24+BH27</f>
        <v>109</v>
      </c>
      <c r="BI29" s="249">
        <f t="shared" si="32"/>
        <v>500</v>
      </c>
      <c r="BJ29" s="249">
        <f t="shared" si="32"/>
        <v>515</v>
      </c>
      <c r="BK29" s="249">
        <f t="shared" si="32"/>
        <v>591</v>
      </c>
      <c r="BL29" s="249">
        <f t="shared" si="32"/>
        <v>576</v>
      </c>
      <c r="BM29" s="249">
        <f t="shared" si="32"/>
        <v>750</v>
      </c>
      <c r="BN29" s="249">
        <f t="shared" si="32"/>
        <v>753</v>
      </c>
      <c r="BO29" s="249">
        <f t="shared" si="32"/>
        <v>750</v>
      </c>
      <c r="BP29" s="249">
        <f t="shared" si="32"/>
        <v>747</v>
      </c>
      <c r="BQ29" s="249">
        <f t="shared" si="32"/>
        <v>800</v>
      </c>
      <c r="BR29" s="249">
        <f t="shared" si="32"/>
        <v>678</v>
      </c>
      <c r="BS29" s="249">
        <f t="shared" si="32"/>
        <v>750</v>
      </c>
      <c r="BT29" s="249">
        <f t="shared" si="32"/>
        <v>822</v>
      </c>
      <c r="BU29" s="249">
        <f t="shared" si="32"/>
        <v>750</v>
      </c>
      <c r="BV29" s="249">
        <f t="shared" si="32"/>
        <v>813</v>
      </c>
      <c r="BW29" s="249">
        <f t="shared" si="32"/>
        <v>800</v>
      </c>
      <c r="BX29" s="249">
        <f t="shared" si="32"/>
        <v>788</v>
      </c>
      <c r="BY29" s="249">
        <f t="shared" si="32"/>
        <v>750</v>
      </c>
      <c r="BZ29" s="249">
        <f t="shared" si="32"/>
        <v>847</v>
      </c>
      <c r="CA29" s="249">
        <f t="shared" si="32"/>
        <v>750</v>
      </c>
      <c r="CB29" s="249">
        <f t="shared" si="32"/>
        <v>796</v>
      </c>
      <c r="CC29" s="249">
        <f t="shared" si="32"/>
        <v>1400</v>
      </c>
      <c r="CD29" s="249">
        <f t="shared" si="32"/>
        <v>824</v>
      </c>
      <c r="CE29" s="249">
        <f t="shared" si="32"/>
        <v>8700</v>
      </c>
      <c r="CF29" s="249">
        <f t="shared" si="28"/>
        <v>8700</v>
      </c>
      <c r="CG29" s="249">
        <f t="shared" si="32"/>
        <v>8268</v>
      </c>
      <c r="CH29" s="249">
        <f>+CH24+CH27</f>
        <v>8700</v>
      </c>
      <c r="CI29" s="249">
        <f>+CI24+CI27</f>
        <v>8268</v>
      </c>
      <c r="CJ29" s="271">
        <f>+CJ24+CJ27</f>
        <v>6022</v>
      </c>
      <c r="CK29" s="271">
        <f>+CK24+CK27</f>
        <v>618</v>
      </c>
      <c r="CL29" s="271">
        <f t="shared" ref="CL29:DH29" si="33">+CL24+CL27</f>
        <v>618</v>
      </c>
      <c r="CM29" s="271">
        <f t="shared" si="33"/>
        <v>397</v>
      </c>
      <c r="CN29" s="271">
        <f t="shared" si="33"/>
        <v>397</v>
      </c>
      <c r="CO29" s="271">
        <f t="shared" si="33"/>
        <v>300</v>
      </c>
      <c r="CP29" s="271">
        <f t="shared" si="33"/>
        <v>300</v>
      </c>
      <c r="CQ29" s="271">
        <f t="shared" si="33"/>
        <v>450</v>
      </c>
      <c r="CR29" s="271">
        <f t="shared" si="33"/>
        <v>450</v>
      </c>
      <c r="CS29" s="271">
        <f t="shared" si="33"/>
        <v>500</v>
      </c>
      <c r="CT29" s="271">
        <f t="shared" si="33"/>
        <v>511</v>
      </c>
      <c r="CU29" s="271">
        <f t="shared" si="33"/>
        <v>550</v>
      </c>
      <c r="CV29" s="271">
        <f t="shared" si="33"/>
        <v>554</v>
      </c>
      <c r="CW29" s="271">
        <f t="shared" si="33"/>
        <v>550</v>
      </c>
      <c r="CX29" s="271">
        <f t="shared" si="33"/>
        <v>0</v>
      </c>
      <c r="CY29" s="271">
        <f t="shared" si="33"/>
        <v>550</v>
      </c>
      <c r="CZ29" s="271">
        <f t="shared" si="33"/>
        <v>0</v>
      </c>
      <c r="DA29" s="271">
        <f t="shared" si="33"/>
        <v>550</v>
      </c>
      <c r="DB29" s="271">
        <f t="shared" si="33"/>
        <v>0</v>
      </c>
      <c r="DC29" s="271">
        <f t="shared" si="33"/>
        <v>550</v>
      </c>
      <c r="DD29" s="271">
        <f t="shared" si="33"/>
        <v>0</v>
      </c>
      <c r="DE29" s="271">
        <f t="shared" si="33"/>
        <v>550</v>
      </c>
      <c r="DF29" s="271">
        <f t="shared" si="33"/>
        <v>0</v>
      </c>
      <c r="DG29" s="271">
        <f t="shared" si="33"/>
        <v>457</v>
      </c>
      <c r="DH29" s="271">
        <f t="shared" si="33"/>
        <v>0</v>
      </c>
      <c r="DI29" s="271">
        <f>+DI24+DI27</f>
        <v>6022</v>
      </c>
      <c r="DJ29" s="271">
        <f>+CK29+CM29+CO29+CQ29+CS29+CU29</f>
        <v>2815</v>
      </c>
      <c r="DK29" s="271">
        <f>+DK24+DK27</f>
        <v>2830</v>
      </c>
      <c r="DL29" s="271">
        <f>+DL24+DL27</f>
        <v>6022</v>
      </c>
      <c r="DM29" s="271">
        <f>+DM24+DM27</f>
        <v>2830</v>
      </c>
      <c r="DN29" s="249">
        <f>+DN24</f>
        <v>3510</v>
      </c>
      <c r="DO29" s="249"/>
      <c r="DP29" s="249"/>
      <c r="DQ29" s="249"/>
      <c r="DR29" s="249"/>
      <c r="DS29" s="249"/>
      <c r="DT29" s="249"/>
      <c r="DU29" s="249"/>
      <c r="DV29" s="249"/>
      <c r="DW29" s="249"/>
      <c r="DX29" s="249"/>
      <c r="DY29" s="249"/>
      <c r="DZ29" s="249"/>
      <c r="EA29" s="249"/>
      <c r="EB29" s="249"/>
      <c r="EC29" s="249"/>
      <c r="ED29" s="249"/>
      <c r="EE29" s="249"/>
      <c r="EF29" s="249"/>
      <c r="EG29" s="249"/>
      <c r="EH29" s="249"/>
      <c r="EI29" s="249"/>
      <c r="EJ29" s="249"/>
      <c r="EK29" s="249"/>
      <c r="EL29" s="249"/>
      <c r="EM29" s="424"/>
      <c r="EN29" s="424"/>
      <c r="EO29" s="424"/>
      <c r="EP29" s="424"/>
      <c r="EQ29" s="424"/>
      <c r="ER29" s="250">
        <f t="shared" si="11"/>
        <v>1.0072727272727273</v>
      </c>
      <c r="ES29" s="250">
        <f t="shared" si="7"/>
        <v>1.0053285968028418</v>
      </c>
      <c r="ET29" s="250">
        <f t="shared" si="8"/>
        <v>0.4699435403520425</v>
      </c>
      <c r="EU29" s="250">
        <f t="shared" si="9"/>
        <v>0.99012136607394863</v>
      </c>
      <c r="EV29" s="250">
        <f t="shared" si="10"/>
        <v>0.73083333333333333</v>
      </c>
      <c r="EW29" s="777"/>
      <c r="EX29" s="749"/>
      <c r="EY29" s="749"/>
      <c r="EZ29" s="803"/>
      <c r="FA29" s="806"/>
    </row>
    <row r="30" spans="1:158" s="31" customFormat="1" ht="30" customHeight="1" thickBot="1" x14ac:dyDescent="0.3">
      <c r="A30" s="801"/>
      <c r="B30" s="758"/>
      <c r="C30" s="760"/>
      <c r="D30" s="760"/>
      <c r="E30" s="762"/>
      <c r="F30" s="293" t="s">
        <v>112</v>
      </c>
      <c r="G30" s="251">
        <f>+G25+G28</f>
        <v>3161232599</v>
      </c>
      <c r="H30" s="251">
        <f>+H25+H28</f>
        <v>260000000</v>
      </c>
      <c r="I30" s="251"/>
      <c r="J30" s="251"/>
      <c r="K30" s="251">
        <v>1900000000</v>
      </c>
      <c r="L30" s="251">
        <f>+L25</f>
        <v>10000000</v>
      </c>
      <c r="M30" s="251">
        <v>1900000000</v>
      </c>
      <c r="N30" s="251">
        <v>1574140000</v>
      </c>
      <c r="O30" s="251">
        <v>1900000000</v>
      </c>
      <c r="P30" s="251">
        <f>+P25</f>
        <v>192696000</v>
      </c>
      <c r="Q30" s="251">
        <v>1900000000</v>
      </c>
      <c r="R30" s="251">
        <f>+R25</f>
        <v>192696000</v>
      </c>
      <c r="S30" s="251">
        <f>+S25</f>
        <v>252764000</v>
      </c>
      <c r="T30" s="251">
        <f>+T25</f>
        <v>222696000</v>
      </c>
      <c r="U30" s="251">
        <v>1908587000</v>
      </c>
      <c r="V30" s="251">
        <v>1899628200</v>
      </c>
      <c r="W30" s="251">
        <f>+W25</f>
        <v>251413000</v>
      </c>
      <c r="X30" s="251">
        <f t="shared" si="30"/>
        <v>251413000</v>
      </c>
      <c r="Y30" s="251">
        <f t="shared" si="30"/>
        <v>249751280</v>
      </c>
      <c r="Z30" s="251">
        <f t="shared" si="30"/>
        <v>251413000</v>
      </c>
      <c r="AA30" s="251">
        <f t="shared" si="30"/>
        <v>249751280</v>
      </c>
      <c r="AB30" s="251">
        <f>+AB25+AB28</f>
        <v>533976505</v>
      </c>
      <c r="AC30" s="251">
        <f>+AC25+AC28</f>
        <v>25662534</v>
      </c>
      <c r="AD30" s="251">
        <f>+AD25+AD28</f>
        <v>25662534</v>
      </c>
      <c r="AE30" s="251">
        <f t="shared" si="31"/>
        <v>278148566</v>
      </c>
      <c r="AF30" s="251">
        <f t="shared" si="31"/>
        <v>278148566</v>
      </c>
      <c r="AG30" s="251">
        <f t="shared" si="31"/>
        <v>177319900</v>
      </c>
      <c r="AH30" s="251">
        <f t="shared" si="31"/>
        <v>177319900</v>
      </c>
      <c r="AI30" s="251">
        <f t="shared" si="31"/>
        <v>0</v>
      </c>
      <c r="AJ30" s="251">
        <f t="shared" si="31"/>
        <v>0</v>
      </c>
      <c r="AK30" s="251">
        <f>+AK25+AK28</f>
        <v>0</v>
      </c>
      <c r="AL30" s="251">
        <f>+AL25+AL28</f>
        <v>0</v>
      </c>
      <c r="AM30" s="251">
        <f t="shared" si="31"/>
        <v>411280</v>
      </c>
      <c r="AN30" s="251">
        <f t="shared" si="31"/>
        <v>411280</v>
      </c>
      <c r="AO30" s="251">
        <f t="shared" si="31"/>
        <v>5000000</v>
      </c>
      <c r="AP30" s="251">
        <f t="shared" si="31"/>
        <v>0</v>
      </c>
      <c r="AQ30" s="251">
        <f t="shared" si="31"/>
        <v>0</v>
      </c>
      <c r="AR30" s="251">
        <f t="shared" si="31"/>
        <v>0</v>
      </c>
      <c r="AS30" s="251">
        <f t="shared" si="31"/>
        <v>11508000</v>
      </c>
      <c r="AT30" s="251">
        <f t="shared" si="31"/>
        <v>16508000</v>
      </c>
      <c r="AU30" s="251">
        <f t="shared" si="31"/>
        <v>3210000</v>
      </c>
      <c r="AV30" s="251">
        <f t="shared" si="31"/>
        <v>0</v>
      </c>
      <c r="AW30" s="251">
        <f>+AW25+AW28</f>
        <v>0</v>
      </c>
      <c r="AX30" s="251">
        <f>+AX25+AX28</f>
        <v>3210000</v>
      </c>
      <c r="AY30" s="251">
        <f t="shared" si="31"/>
        <v>15966000</v>
      </c>
      <c r="AZ30" s="251">
        <f t="shared" si="31"/>
        <v>8072533</v>
      </c>
      <c r="BA30" s="251">
        <f t="shared" si="23"/>
        <v>517226280</v>
      </c>
      <c r="BB30" s="251">
        <f t="shared" si="24"/>
        <v>517226280</v>
      </c>
      <c r="BC30" s="251">
        <f t="shared" si="24"/>
        <v>509332813</v>
      </c>
      <c r="BD30" s="251">
        <f t="shared" si="25"/>
        <v>517226280</v>
      </c>
      <c r="BE30" s="251">
        <f t="shared" si="26"/>
        <v>509332813</v>
      </c>
      <c r="BF30" s="251">
        <f>+BF25+BF28</f>
        <v>1010766148</v>
      </c>
      <c r="BG30" s="251">
        <f>+BG25+BG28</f>
        <v>879814548</v>
      </c>
      <c r="BH30" s="251">
        <f t="shared" si="32"/>
        <v>879814548</v>
      </c>
      <c r="BI30" s="251">
        <f t="shared" si="32"/>
        <v>20100000</v>
      </c>
      <c r="BJ30" s="251">
        <f t="shared" si="32"/>
        <v>10535667</v>
      </c>
      <c r="BK30" s="251">
        <f t="shared" si="32"/>
        <v>47088600</v>
      </c>
      <c r="BL30" s="251">
        <f t="shared" si="32"/>
        <v>9053400</v>
      </c>
      <c r="BM30" s="251">
        <f t="shared" si="32"/>
        <v>29241200</v>
      </c>
      <c r="BN30" s="251">
        <f t="shared" si="32"/>
        <v>34380000</v>
      </c>
      <c r="BO30" s="251">
        <f t="shared" si="32"/>
        <v>27391000</v>
      </c>
      <c r="BP30" s="251">
        <f t="shared" si="32"/>
        <v>4469400</v>
      </c>
      <c r="BQ30" s="251">
        <f t="shared" si="32"/>
        <v>0</v>
      </c>
      <c r="BR30" s="251">
        <f t="shared" si="32"/>
        <v>0</v>
      </c>
      <c r="BS30" s="251">
        <f t="shared" si="32"/>
        <v>0</v>
      </c>
      <c r="BT30" s="251">
        <f t="shared" si="32"/>
        <v>0</v>
      </c>
      <c r="BU30" s="251">
        <f t="shared" si="32"/>
        <v>0</v>
      </c>
      <c r="BV30" s="251">
        <f t="shared" si="32"/>
        <v>31304000</v>
      </c>
      <c r="BW30" s="251">
        <f t="shared" si="32"/>
        <v>0</v>
      </c>
      <c r="BX30" s="251">
        <f t="shared" si="32"/>
        <v>0</v>
      </c>
      <c r="BY30" s="251">
        <f t="shared" si="32"/>
        <v>4366000</v>
      </c>
      <c r="BZ30" s="251">
        <f t="shared" si="32"/>
        <v>4366000</v>
      </c>
      <c r="CA30" s="251">
        <f t="shared" si="32"/>
        <v>75756433</v>
      </c>
      <c r="CB30" s="251">
        <f t="shared" si="32"/>
        <v>58349667</v>
      </c>
      <c r="CC30" s="251">
        <f t="shared" si="32"/>
        <v>139183267</v>
      </c>
      <c r="CD30" s="251">
        <f t="shared" si="32"/>
        <v>140293967</v>
      </c>
      <c r="CE30" s="251">
        <f t="shared" si="32"/>
        <v>1222941048</v>
      </c>
      <c r="CF30" s="251">
        <f t="shared" si="28"/>
        <v>1222941048</v>
      </c>
      <c r="CG30" s="251">
        <f t="shared" si="32"/>
        <v>1172566649</v>
      </c>
      <c r="CH30" s="251">
        <f>+CH25+CH28</f>
        <v>1222941048</v>
      </c>
      <c r="CI30" s="251">
        <f>+CI25++CI28</f>
        <v>1172566649</v>
      </c>
      <c r="CJ30" s="272">
        <f>+CJ25+CJ28</f>
        <v>899781857</v>
      </c>
      <c r="CK30" s="272">
        <f>+CK25+CK28</f>
        <v>260374067</v>
      </c>
      <c r="CL30" s="272">
        <f t="shared" ref="CL30:DH30" si="34">+CL25+CL28</f>
        <v>260374067</v>
      </c>
      <c r="CM30" s="272">
        <f t="shared" si="34"/>
        <v>69966117</v>
      </c>
      <c r="CN30" s="272">
        <f t="shared" si="34"/>
        <v>69966117</v>
      </c>
      <c r="CO30" s="272">
        <f t="shared" si="34"/>
        <v>424393766</v>
      </c>
      <c r="CP30" s="272">
        <f t="shared" si="34"/>
        <v>424393766</v>
      </c>
      <c r="CQ30" s="272">
        <f t="shared" si="34"/>
        <v>130315841</v>
      </c>
      <c r="CR30" s="272">
        <f t="shared" si="34"/>
        <v>123265651</v>
      </c>
      <c r="CS30" s="272">
        <f t="shared" si="34"/>
        <v>10681899</v>
      </c>
      <c r="CT30" s="272">
        <f t="shared" si="34"/>
        <v>11767203</v>
      </c>
      <c r="CU30" s="272">
        <f t="shared" si="34"/>
        <v>0</v>
      </c>
      <c r="CV30" s="272">
        <f t="shared" si="34"/>
        <v>870223</v>
      </c>
      <c r="CW30" s="272">
        <f t="shared" si="34"/>
        <v>0</v>
      </c>
      <c r="CX30" s="272">
        <f t="shared" si="34"/>
        <v>0</v>
      </c>
      <c r="CY30" s="272">
        <f t="shared" si="34"/>
        <v>4000000</v>
      </c>
      <c r="CZ30" s="272">
        <f t="shared" si="34"/>
        <v>0</v>
      </c>
      <c r="DA30" s="272">
        <f t="shared" si="34"/>
        <v>0</v>
      </c>
      <c r="DB30" s="272">
        <f t="shared" si="34"/>
        <v>0</v>
      </c>
      <c r="DC30" s="272">
        <f t="shared" si="34"/>
        <v>0</v>
      </c>
      <c r="DD30" s="272">
        <f t="shared" si="34"/>
        <v>0</v>
      </c>
      <c r="DE30" s="272">
        <f t="shared" si="34"/>
        <v>0</v>
      </c>
      <c r="DF30" s="272">
        <f t="shared" si="34"/>
        <v>0</v>
      </c>
      <c r="DG30" s="272">
        <f t="shared" si="34"/>
        <v>50167</v>
      </c>
      <c r="DH30" s="272">
        <f t="shared" si="34"/>
        <v>0</v>
      </c>
      <c r="DI30" s="273">
        <f>+DI25+DI28</f>
        <v>899781857</v>
      </c>
      <c r="DJ30" s="273">
        <f t="shared" ref="DJ30" si="35">+CK30+CM30+CO30+CQ30+CS30</f>
        <v>895731690</v>
      </c>
      <c r="DK30" s="272">
        <f>+DK25++DK28</f>
        <v>890637027</v>
      </c>
      <c r="DL30" s="272">
        <f>+DL25++DL28</f>
        <v>899781857</v>
      </c>
      <c r="DM30" s="272">
        <f>+DM25++DM28</f>
        <v>890637027</v>
      </c>
      <c r="DN30" s="251">
        <f>+DN25</f>
        <v>329800000</v>
      </c>
      <c r="DO30" s="294"/>
      <c r="DP30" s="294"/>
      <c r="DQ30" s="294"/>
      <c r="DR30" s="294"/>
      <c r="DS30" s="294"/>
      <c r="DT30" s="294"/>
      <c r="DU30" s="294"/>
      <c r="DV30" s="294"/>
      <c r="DW30" s="294"/>
      <c r="DX30" s="294"/>
      <c r="DY30" s="294"/>
      <c r="DZ30" s="294"/>
      <c r="EA30" s="294"/>
      <c r="EB30" s="294"/>
      <c r="EC30" s="294"/>
      <c r="ED30" s="294"/>
      <c r="EE30" s="294"/>
      <c r="EF30" s="294"/>
      <c r="EG30" s="294"/>
      <c r="EH30" s="294"/>
      <c r="EI30" s="294"/>
      <c r="EJ30" s="294"/>
      <c r="EK30" s="294"/>
      <c r="EL30" s="294"/>
      <c r="EM30" s="295"/>
      <c r="EN30" s="294"/>
      <c r="EO30" s="294"/>
      <c r="EP30" s="294"/>
      <c r="EQ30" s="295"/>
      <c r="ER30" s="439">
        <f>IFERROR(CV30/CU30,0)</f>
        <v>0</v>
      </c>
      <c r="ES30" s="439">
        <f t="shared" si="7"/>
        <v>0.9943122889846624</v>
      </c>
      <c r="ET30" s="439">
        <f t="shared" si="8"/>
        <v>0.98983661436507497</v>
      </c>
      <c r="EU30" s="439">
        <f t="shared" si="9"/>
        <v>0.97747931342555716</v>
      </c>
      <c r="EV30" s="440">
        <f t="shared" si="10"/>
        <v>0.89278080008816207</v>
      </c>
      <c r="EW30" s="778"/>
      <c r="EX30" s="750"/>
      <c r="EY30" s="750"/>
      <c r="EZ30" s="804"/>
      <c r="FA30" s="807"/>
    </row>
    <row r="31" spans="1:158" s="255" customFormat="1" ht="30" customHeight="1" x14ac:dyDescent="0.25">
      <c r="A31" s="801"/>
      <c r="B31" s="757">
        <v>4</v>
      </c>
      <c r="C31" s="759" t="s">
        <v>115</v>
      </c>
      <c r="D31" s="759" t="s">
        <v>78</v>
      </c>
      <c r="E31" s="761">
        <v>239</v>
      </c>
      <c r="F31" s="253" t="s">
        <v>106</v>
      </c>
      <c r="G31" s="254">
        <f>+AA31+BE31+CI31+CJ31+DN31</f>
        <v>0.99</v>
      </c>
      <c r="H31" s="252">
        <v>0.125</v>
      </c>
      <c r="I31" s="252"/>
      <c r="J31" s="252"/>
      <c r="K31" s="252">
        <v>0.125</v>
      </c>
      <c r="L31" s="252">
        <v>0</v>
      </c>
      <c r="M31" s="252">
        <v>0.125</v>
      </c>
      <c r="N31" s="252">
        <v>0</v>
      </c>
      <c r="O31" s="252">
        <v>0.125</v>
      </c>
      <c r="P31" s="252">
        <v>0.05</v>
      </c>
      <c r="Q31" s="252">
        <v>0.125</v>
      </c>
      <c r="R31" s="252">
        <v>7.4999999999999997E-2</v>
      </c>
      <c r="S31" s="252">
        <v>0.125</v>
      </c>
      <c r="T31" s="252">
        <v>7.5999999999999998E-2</v>
      </c>
      <c r="U31" s="252">
        <v>0.125</v>
      </c>
      <c r="V31" s="252">
        <v>0.1178</v>
      </c>
      <c r="W31" s="252">
        <f>+U31</f>
        <v>0.125</v>
      </c>
      <c r="X31" s="252">
        <f>+U31</f>
        <v>0.125</v>
      </c>
      <c r="Y31" s="252">
        <f>+V31</f>
        <v>0.1178</v>
      </c>
      <c r="Z31" s="252">
        <f>+X31</f>
        <v>0.125</v>
      </c>
      <c r="AA31" s="252">
        <f>+Y31</f>
        <v>0.1178</v>
      </c>
      <c r="AB31" s="252">
        <v>0.25</v>
      </c>
      <c r="AC31" s="252">
        <v>0</v>
      </c>
      <c r="AD31" s="252">
        <v>0</v>
      </c>
      <c r="AE31" s="252">
        <v>2.2700000000000001E-2</v>
      </c>
      <c r="AF31" s="252">
        <v>2.2700000000000001E-2</v>
      </c>
      <c r="AG31" s="252">
        <v>2.2700000000000001E-2</v>
      </c>
      <c r="AH31" s="252">
        <v>2.2700000000000001E-2</v>
      </c>
      <c r="AI31" s="252">
        <v>2.2700000000000001E-2</v>
      </c>
      <c r="AJ31" s="252">
        <v>2.2700000000000001E-2</v>
      </c>
      <c r="AK31" s="252">
        <v>2.2700000000000001E-2</v>
      </c>
      <c r="AL31" s="252">
        <v>2.2700000000000001E-2</v>
      </c>
      <c r="AM31" s="252">
        <v>2.2700000000000001E-2</v>
      </c>
      <c r="AN31" s="252">
        <v>2.2700000000000001E-2</v>
      </c>
      <c r="AO31" s="252">
        <v>2.2700000000000001E-2</v>
      </c>
      <c r="AP31" s="252">
        <v>2.2700000000000001E-2</v>
      </c>
      <c r="AQ31" s="252">
        <v>2.2700000000000001E-2</v>
      </c>
      <c r="AR31" s="252">
        <v>2.2700000000000001E-2</v>
      </c>
      <c r="AS31" s="252">
        <v>2.2700000000000001E-2</v>
      </c>
      <c r="AT31" s="252">
        <v>2.2700000000000001E-2</v>
      </c>
      <c r="AU31" s="252">
        <v>2.2700000000000001E-2</v>
      </c>
      <c r="AV31" s="252">
        <v>2.2700000000000001E-2</v>
      </c>
      <c r="AW31" s="252">
        <v>2.2700000000000001E-2</v>
      </c>
      <c r="AX31" s="252">
        <v>2.2700000000000001E-2</v>
      </c>
      <c r="AY31" s="252">
        <v>2.3E-2</v>
      </c>
      <c r="AZ31" s="252">
        <v>2.3E-2</v>
      </c>
      <c r="BA31" s="252">
        <f>+AC31+AE31+AG31+AI31+AK31+AM31+AO31+AQ31+AS31+AU31+AW31+AY31</f>
        <v>0.25</v>
      </c>
      <c r="BB31" s="252">
        <f>+AC31+AE31+AG31+AI31+AK31+AM31+AO31+AQ31+AS31+AU31+AW31+AY31</f>
        <v>0.25</v>
      </c>
      <c r="BC31" s="252">
        <f>+AD31+AF31+AH31+AJ31+AL31+AN31+AP31+AR31+AT31+AV31+AX31+AZ31</f>
        <v>0.25</v>
      </c>
      <c r="BD31" s="252">
        <f>AC31+AE31+AG31+AI31+AK31+AM31+AO31+AQ31+AS31+AU31+AW31+AY31</f>
        <v>0.25</v>
      </c>
      <c r="BE31" s="252">
        <f>AD31+AF31+AH31+AJ31+AL31+AN31++AP31+AR31+AT31+AV31+AX31+AZ31</f>
        <v>0.25</v>
      </c>
      <c r="BF31" s="252">
        <v>0.25</v>
      </c>
      <c r="BG31" s="252">
        <v>0</v>
      </c>
      <c r="BH31" s="252">
        <v>0</v>
      </c>
      <c r="BI31" s="252">
        <v>2.4E-2</v>
      </c>
      <c r="BJ31" s="252">
        <v>2.4E-2</v>
      </c>
      <c r="BK31" s="252">
        <v>2.4E-2</v>
      </c>
      <c r="BL31" s="252">
        <v>2.4E-2</v>
      </c>
      <c r="BM31" s="252">
        <v>2.4E-2</v>
      </c>
      <c r="BN31" s="252">
        <v>2.4E-2</v>
      </c>
      <c r="BO31" s="252">
        <v>2.4E-2</v>
      </c>
      <c r="BP31" s="252">
        <v>2.4E-2</v>
      </c>
      <c r="BQ31" s="252">
        <v>2.4E-2</v>
      </c>
      <c r="BR31" s="252">
        <v>2.4E-2</v>
      </c>
      <c r="BS31" s="252">
        <v>2.4E-2</v>
      </c>
      <c r="BT31" s="252">
        <v>2.4E-2</v>
      </c>
      <c r="BU31" s="252">
        <v>2.4E-2</v>
      </c>
      <c r="BV31" s="252">
        <v>2.2700000000000001E-2</v>
      </c>
      <c r="BW31" s="252">
        <v>2.4E-2</v>
      </c>
      <c r="BX31" s="252">
        <v>2.53E-2</v>
      </c>
      <c r="BY31" s="252">
        <v>2.4E-2</v>
      </c>
      <c r="BZ31" s="252">
        <v>2.1100000000000001E-2</v>
      </c>
      <c r="CA31" s="252">
        <v>2.4E-2</v>
      </c>
      <c r="CB31" s="252">
        <v>2.69E-2</v>
      </c>
      <c r="CC31" s="252">
        <v>0.01</v>
      </c>
      <c r="CD31" s="252">
        <v>7.1999999999999998E-3</v>
      </c>
      <c r="CE31" s="252">
        <f>+BG31+BI31+BK31+BM31+BO31+BQ31+BS31+BU31+BW31+BY31+CA31+CC31</f>
        <v>0.24999999999999997</v>
      </c>
      <c r="CF31" s="252">
        <f>+BG31+BI31+BK31+BM31+BO31+BQ31+BS31+BU31+BW31+BY31+CA31+CC31</f>
        <v>0.24999999999999997</v>
      </c>
      <c r="CG31" s="252">
        <f>+BH31+BJ31+BL31+BN31+BP31+BR31+BT31+BV31+BX31+BZ31+CB31+CD31</f>
        <v>0.2472</v>
      </c>
      <c r="CH31" s="252">
        <f t="shared" ref="CH31:CI35" si="36">+BG31+BI31+BK31+BM31+BO31+BQ31+BS31+BU31+BW31+BY31+CA31+CC31</f>
        <v>0.24999999999999997</v>
      </c>
      <c r="CI31" s="252">
        <f t="shared" si="36"/>
        <v>0.2472</v>
      </c>
      <c r="CJ31" s="275">
        <v>0.25</v>
      </c>
      <c r="CK31" s="275">
        <v>0</v>
      </c>
      <c r="CL31" s="275">
        <v>0</v>
      </c>
      <c r="CM31" s="275">
        <v>2.4E-2</v>
      </c>
      <c r="CN31" s="275">
        <v>2.4E-2</v>
      </c>
      <c r="CO31" s="275">
        <v>2.4E-2</v>
      </c>
      <c r="CP31" s="275">
        <v>2.4E-2</v>
      </c>
      <c r="CQ31" s="275">
        <v>2.4E-2</v>
      </c>
      <c r="CR31" s="275">
        <v>2.4E-2</v>
      </c>
      <c r="CS31" s="275">
        <v>2.4E-2</v>
      </c>
      <c r="CT31" s="275">
        <v>2.4E-2</v>
      </c>
      <c r="CU31" s="275">
        <v>2.4E-2</v>
      </c>
      <c r="CV31" s="432">
        <v>2.35E-2</v>
      </c>
      <c r="CW31" s="275">
        <v>2.4E-2</v>
      </c>
      <c r="CX31" s="275"/>
      <c r="CY31" s="275">
        <v>2.4E-2</v>
      </c>
      <c r="CZ31" s="275"/>
      <c r="DA31" s="275">
        <v>2.4E-2</v>
      </c>
      <c r="DB31" s="275"/>
      <c r="DC31" s="275">
        <v>2.4E-2</v>
      </c>
      <c r="DD31" s="275"/>
      <c r="DE31" s="275">
        <v>2.4E-2</v>
      </c>
      <c r="DF31" s="275"/>
      <c r="DG31" s="275">
        <v>0.01</v>
      </c>
      <c r="DH31" s="275"/>
      <c r="DI31" s="275">
        <f>+CK31+CM31+CO31+CQ31+CS31+CU31+CW31+CY31+DA31+DC31+DE31+DG31</f>
        <v>0.24999999999999997</v>
      </c>
      <c r="DJ31" s="275">
        <f>+CK31+CM31+CO31+CQ31+CS31+CU31</f>
        <v>0.12</v>
      </c>
      <c r="DK31" s="275">
        <f>+CL31+CN31+CP31+CR31+CT31+CV31+CX31+CZ31+DB31+DD31+DF31+DH31</f>
        <v>0.1195</v>
      </c>
      <c r="DL31" s="275">
        <f t="shared" ref="DL31:DM35" si="37">+CK31+CM31+CO31+CQ31+CS31+CU31+CW31+CY31+DA31+DC31+DE31+DG31</f>
        <v>0.24999999999999997</v>
      </c>
      <c r="DM31" s="275">
        <f t="shared" si="37"/>
        <v>0.1195</v>
      </c>
      <c r="DN31" s="252">
        <v>0.125</v>
      </c>
      <c r="DO31" s="426"/>
      <c r="DP31" s="426"/>
      <c r="DQ31" s="426"/>
      <c r="DR31" s="426"/>
      <c r="DS31" s="426"/>
      <c r="DT31" s="426"/>
      <c r="DU31" s="426"/>
      <c r="DV31" s="426"/>
      <c r="DW31" s="426"/>
      <c r="DX31" s="426"/>
      <c r="DY31" s="426"/>
      <c r="DZ31" s="426"/>
      <c r="EA31" s="426"/>
      <c r="EB31" s="426"/>
      <c r="EC31" s="426"/>
      <c r="ED31" s="426"/>
      <c r="EE31" s="426"/>
      <c r="EF31" s="426"/>
      <c r="EG31" s="426"/>
      <c r="EH31" s="426"/>
      <c r="EI31" s="426"/>
      <c r="EJ31" s="426"/>
      <c r="EK31" s="426"/>
      <c r="EL31" s="426"/>
      <c r="EM31" s="426"/>
      <c r="EN31" s="426"/>
      <c r="EO31" s="426"/>
      <c r="EP31" s="426"/>
      <c r="EQ31" s="426"/>
      <c r="ER31" s="252">
        <f t="shared" si="11"/>
        <v>0.97916666666666663</v>
      </c>
      <c r="ES31" s="252">
        <f t="shared" si="7"/>
        <v>0.99583333333333335</v>
      </c>
      <c r="ET31" s="252">
        <f t="shared" si="8"/>
        <v>0.47800000000000004</v>
      </c>
      <c r="EU31" s="252">
        <f t="shared" si="9"/>
        <v>0.9859060402684563</v>
      </c>
      <c r="EV31" s="252">
        <f t="shared" si="10"/>
        <v>0.74191919191919187</v>
      </c>
      <c r="EW31" s="763" t="s">
        <v>439</v>
      </c>
      <c r="EX31" s="781" t="s">
        <v>440</v>
      </c>
      <c r="EY31" s="748" t="s">
        <v>441</v>
      </c>
      <c r="EZ31" s="774" t="s">
        <v>431</v>
      </c>
      <c r="FA31" s="770" t="s">
        <v>432</v>
      </c>
      <c r="FB31" s="31"/>
    </row>
    <row r="32" spans="1:158" s="31" customFormat="1" ht="30" customHeight="1" x14ac:dyDescent="0.25">
      <c r="A32" s="801"/>
      <c r="B32" s="758"/>
      <c r="C32" s="760"/>
      <c r="D32" s="760"/>
      <c r="E32" s="762"/>
      <c r="F32" s="289" t="s">
        <v>107</v>
      </c>
      <c r="G32" s="247">
        <f>+AA32+BE32+CI32+DL32+DN32</f>
        <v>1705805067</v>
      </c>
      <c r="H32" s="247">
        <v>250000000</v>
      </c>
      <c r="I32" s="247"/>
      <c r="J32" s="247"/>
      <c r="K32" s="247">
        <v>250000000</v>
      </c>
      <c r="L32" s="247">
        <v>0</v>
      </c>
      <c r="M32" s="247">
        <v>250000000</v>
      </c>
      <c r="N32" s="247">
        <v>201132000</v>
      </c>
      <c r="O32" s="247">
        <v>250000000</v>
      </c>
      <c r="P32" s="247">
        <v>209100000</v>
      </c>
      <c r="Q32" s="247">
        <v>250000000</v>
      </c>
      <c r="R32" s="247">
        <v>209100000</v>
      </c>
      <c r="S32" s="247">
        <v>250000000</v>
      </c>
      <c r="T32" s="247">
        <v>209100000</v>
      </c>
      <c r="U32" s="247">
        <v>250000000</v>
      </c>
      <c r="V32" s="247">
        <v>249161000</v>
      </c>
      <c r="W32" s="247">
        <f>+U32</f>
        <v>250000000</v>
      </c>
      <c r="X32" s="247">
        <f>+U32</f>
        <v>250000000</v>
      </c>
      <c r="Y32" s="247">
        <f>+V32</f>
        <v>249161000</v>
      </c>
      <c r="Z32" s="247">
        <f>+X32</f>
        <v>250000000</v>
      </c>
      <c r="AA32" s="247">
        <f>+Y32</f>
        <v>249161000</v>
      </c>
      <c r="AB32" s="247">
        <v>390000000</v>
      </c>
      <c r="AC32" s="247">
        <v>0</v>
      </c>
      <c r="AD32" s="247">
        <v>0</v>
      </c>
      <c r="AE32" s="247">
        <f>+AF32</f>
        <v>288293000</v>
      </c>
      <c r="AF32" s="247">
        <v>288293000</v>
      </c>
      <c r="AG32" s="247">
        <v>99173000</v>
      </c>
      <c r="AH32" s="247">
        <f>+AG32</f>
        <v>99173000</v>
      </c>
      <c r="AI32" s="247">
        <v>0</v>
      </c>
      <c r="AJ32" s="247">
        <v>0</v>
      </c>
      <c r="AK32" s="247">
        <v>0</v>
      </c>
      <c r="AL32" s="247">
        <v>0</v>
      </c>
      <c r="AM32" s="247">
        <v>0</v>
      </c>
      <c r="AN32" s="247">
        <v>0</v>
      </c>
      <c r="AO32" s="247">
        <v>0</v>
      </c>
      <c r="AP32" s="247">
        <v>0</v>
      </c>
      <c r="AQ32" s="247">
        <v>0</v>
      </c>
      <c r="AR32" s="247">
        <v>0</v>
      </c>
      <c r="AS32" s="247">
        <v>0</v>
      </c>
      <c r="AT32" s="247">
        <v>0</v>
      </c>
      <c r="AU32" s="247">
        <v>64657601</v>
      </c>
      <c r="AV32" s="247">
        <v>28510600</v>
      </c>
      <c r="AW32" s="247">
        <v>29479836</v>
      </c>
      <c r="AX32" s="247">
        <v>49519100</v>
      </c>
      <c r="AY32" s="247">
        <v>2035600</v>
      </c>
      <c r="AZ32" s="247">
        <v>2035600</v>
      </c>
      <c r="BA32" s="247">
        <f t="shared" ref="BA32:BA37" si="38">+AC32+AE32+AG32+AI32+AK32+AM32+AO32+AQ32+AS32+AU32+AW32+AY32</f>
        <v>483639037</v>
      </c>
      <c r="BB32" s="247">
        <f t="shared" ref="BB32:BC37" si="39">+AC32+AE32+AG32+AI32+AK32+AM32+AO32+AQ32+AS32+AU32+AW32+AY32</f>
        <v>483639037</v>
      </c>
      <c r="BC32" s="247">
        <f t="shared" si="39"/>
        <v>467531300</v>
      </c>
      <c r="BD32" s="247">
        <f t="shared" ref="BD32:BD37" si="40">AC32+AE32+AG32+AI32+AK32+AM32+AO32+AQ32+AS32+AU32+AW32+AY32</f>
        <v>483639037</v>
      </c>
      <c r="BE32" s="247">
        <f t="shared" ref="BE32:BE37" si="41">AD32+AF32+AH32+AJ32+AL32+AN32++AP32+AR32+AT32+AV32+AX32+AZ32</f>
        <v>467531300</v>
      </c>
      <c r="BF32" s="247">
        <v>376030000</v>
      </c>
      <c r="BG32" s="247">
        <v>348906000</v>
      </c>
      <c r="BH32" s="247">
        <v>348906000</v>
      </c>
      <c r="BI32" s="247">
        <v>0</v>
      </c>
      <c r="BJ32" s="247">
        <v>0</v>
      </c>
      <c r="BK32" s="247">
        <v>0</v>
      </c>
      <c r="BL32" s="247">
        <v>0</v>
      </c>
      <c r="BM32" s="247">
        <v>0</v>
      </c>
      <c r="BN32" s="247">
        <v>0</v>
      </c>
      <c r="BO32" s="247">
        <v>0</v>
      </c>
      <c r="BP32" s="247">
        <v>0</v>
      </c>
      <c r="BQ32" s="247">
        <v>0</v>
      </c>
      <c r="BR32" s="247">
        <v>0</v>
      </c>
      <c r="BS32" s="247">
        <v>0</v>
      </c>
      <c r="BT32" s="247">
        <v>0</v>
      </c>
      <c r="BU32" s="247">
        <v>0</v>
      </c>
      <c r="BV32" s="247">
        <v>0</v>
      </c>
      <c r="BW32" s="247">
        <v>-345467</v>
      </c>
      <c r="BX32" s="247">
        <v>7424667</v>
      </c>
      <c r="BY32" s="247">
        <v>38459234</v>
      </c>
      <c r="BZ32" s="247">
        <v>18504933</v>
      </c>
      <c r="CA32" s="247">
        <v>27124000</v>
      </c>
      <c r="CB32" s="247">
        <v>24128167</v>
      </c>
      <c r="CC32" s="247">
        <v>0</v>
      </c>
      <c r="CD32" s="247">
        <v>15180000</v>
      </c>
      <c r="CE32" s="247">
        <f t="shared" si="27"/>
        <v>414143767</v>
      </c>
      <c r="CF32" s="247">
        <f t="shared" ref="CF32:CF37" si="42">+BG32+BI32+BK32+BM32+BO32+BQ32+BS32+BU32+BW32+BY32+CA32+CC32</f>
        <v>414143767</v>
      </c>
      <c r="CG32" s="247">
        <f>+BH32+BJ32+BL32+BN32+BP32+BR32+BT32+BV32+BX32+BZ32+CB32+CD32</f>
        <v>414143767</v>
      </c>
      <c r="CH32" s="247">
        <f t="shared" si="36"/>
        <v>414143767</v>
      </c>
      <c r="CI32" s="247">
        <f t="shared" si="36"/>
        <v>414143767</v>
      </c>
      <c r="CJ32" s="270">
        <v>224969000</v>
      </c>
      <c r="CK32" s="270">
        <v>0</v>
      </c>
      <c r="CL32" s="270">
        <v>0</v>
      </c>
      <c r="CM32" s="270">
        <v>95190000</v>
      </c>
      <c r="CN32" s="270">
        <v>95190000</v>
      </c>
      <c r="CO32" s="270">
        <v>85439000</v>
      </c>
      <c r="CP32" s="270">
        <v>85439000</v>
      </c>
      <c r="CQ32" s="270">
        <v>26780000</v>
      </c>
      <c r="CR32" s="270">
        <v>0</v>
      </c>
      <c r="CS32" s="270">
        <v>0</v>
      </c>
      <c r="CT32" s="270">
        <v>0</v>
      </c>
      <c r="CU32" s="270">
        <v>0</v>
      </c>
      <c r="CV32" s="415">
        <v>0</v>
      </c>
      <c r="CW32" s="270">
        <v>0</v>
      </c>
      <c r="CX32" s="270"/>
      <c r="CY32" s="270">
        <v>0</v>
      </c>
      <c r="CZ32" s="270"/>
      <c r="DA32" s="270">
        <v>0</v>
      </c>
      <c r="DB32" s="270"/>
      <c r="DC32" s="270">
        <v>0</v>
      </c>
      <c r="DD32" s="270"/>
      <c r="DE32" s="270">
        <v>0</v>
      </c>
      <c r="DF32" s="270"/>
      <c r="DG32" s="270">
        <v>17560000</v>
      </c>
      <c r="DH32" s="270"/>
      <c r="DI32" s="270">
        <f>+CK32+CM32+CO32+CQ32+CS32+CU32+CW32+CY32+DA32+DC32+DE32+DG32</f>
        <v>224969000</v>
      </c>
      <c r="DJ32" s="270">
        <f t="shared" ref="DJ32:DJ36" si="43">+CK32+CM32+CO32+CQ32+CS32+CU32</f>
        <v>207409000</v>
      </c>
      <c r="DK32" s="270">
        <f>+CL32+CN32+CP32+CR32+CT32+CV32+CX32+CZ32+DB32+DD32+DF32+DH32</f>
        <v>180629000</v>
      </c>
      <c r="DL32" s="270">
        <f t="shared" si="37"/>
        <v>224969000</v>
      </c>
      <c r="DM32" s="270">
        <f t="shared" si="37"/>
        <v>180629000</v>
      </c>
      <c r="DN32" s="247">
        <v>350000000</v>
      </c>
      <c r="DO32" s="416"/>
      <c r="DP32" s="416"/>
      <c r="DQ32" s="416"/>
      <c r="DR32" s="416"/>
      <c r="DS32" s="416"/>
      <c r="DT32" s="416"/>
      <c r="DU32" s="416"/>
      <c r="DV32" s="416"/>
      <c r="DW32" s="416"/>
      <c r="DX32" s="416"/>
      <c r="DY32" s="416"/>
      <c r="DZ32" s="416"/>
      <c r="EA32" s="416"/>
      <c r="EB32" s="416"/>
      <c r="EC32" s="416"/>
      <c r="ED32" s="416"/>
      <c r="EE32" s="416"/>
      <c r="EF32" s="416"/>
      <c r="EG32" s="416"/>
      <c r="EH32" s="416"/>
      <c r="EI32" s="416"/>
      <c r="EJ32" s="416"/>
      <c r="EK32" s="416"/>
      <c r="EL32" s="416"/>
      <c r="EM32" s="412"/>
      <c r="EN32" s="412"/>
      <c r="EO32" s="412"/>
      <c r="EP32" s="412"/>
      <c r="EQ32" s="412"/>
      <c r="ER32" s="246">
        <f>IFERROR(CV32/CU32,0)</f>
        <v>0</v>
      </c>
      <c r="ES32" s="246">
        <f t="shared" si="7"/>
        <v>0.8708831342902188</v>
      </c>
      <c r="ET32" s="246">
        <f t="shared" si="8"/>
        <v>0.8029061781845499</v>
      </c>
      <c r="EU32" s="246">
        <f t="shared" si="9"/>
        <v>0.96773391274140264</v>
      </c>
      <c r="EV32" s="246">
        <f t="shared" si="10"/>
        <v>0.76882469888923133</v>
      </c>
      <c r="EW32" s="777"/>
      <c r="EX32" s="782"/>
      <c r="EY32" s="749"/>
      <c r="EZ32" s="775"/>
      <c r="FA32" s="772"/>
    </row>
    <row r="33" spans="1:158" s="297" customFormat="1" ht="30" customHeight="1" x14ac:dyDescent="0.25">
      <c r="A33" s="801"/>
      <c r="B33" s="758"/>
      <c r="C33" s="760"/>
      <c r="D33" s="760"/>
      <c r="E33" s="762"/>
      <c r="F33" s="291" t="s">
        <v>108</v>
      </c>
      <c r="G33" s="247"/>
      <c r="H33" s="247"/>
      <c r="I33" s="247"/>
      <c r="J33" s="247"/>
      <c r="K33" s="247"/>
      <c r="L33" s="247"/>
      <c r="M33" s="247"/>
      <c r="N33" s="247"/>
      <c r="O33" s="247"/>
      <c r="P33" s="247"/>
      <c r="Q33" s="247"/>
      <c r="R33" s="247"/>
      <c r="S33" s="247"/>
      <c r="T33" s="247"/>
      <c r="U33" s="247"/>
      <c r="V33" s="247"/>
      <c r="W33" s="247"/>
      <c r="X33" s="247"/>
      <c r="Y33" s="247"/>
      <c r="Z33" s="247"/>
      <c r="AA33" s="247"/>
      <c r="AB33" s="247">
        <v>390000000</v>
      </c>
      <c r="AC33" s="247">
        <v>0</v>
      </c>
      <c r="AD33" s="247">
        <v>0</v>
      </c>
      <c r="AE33" s="247">
        <v>0</v>
      </c>
      <c r="AF33" s="247">
        <v>0</v>
      </c>
      <c r="AG33" s="247">
        <f>+[3]SPI!F200</f>
        <v>12052966</v>
      </c>
      <c r="AH33" s="247">
        <f>+AG33</f>
        <v>12052966</v>
      </c>
      <c r="AI33" s="247">
        <v>38401767</v>
      </c>
      <c r="AJ33" s="247">
        <v>38401767</v>
      </c>
      <c r="AK33" s="247">
        <v>44436000</v>
      </c>
      <c r="AL33" s="247">
        <v>44436000</v>
      </c>
      <c r="AM33" s="247">
        <v>44436000</v>
      </c>
      <c r="AN33" s="247">
        <v>44436000</v>
      </c>
      <c r="AO33" s="247">
        <v>44436000</v>
      </c>
      <c r="AP33" s="247">
        <v>44436000</v>
      </c>
      <c r="AQ33" s="247">
        <v>44436000</v>
      </c>
      <c r="AR33" s="247">
        <v>44436000</v>
      </c>
      <c r="AS33" s="247">
        <v>44436000</v>
      </c>
      <c r="AT33" s="247">
        <v>44436000</v>
      </c>
      <c r="AU33" s="247">
        <v>44436000</v>
      </c>
      <c r="AV33" s="247">
        <v>44436000</v>
      </c>
      <c r="AW33" s="247">
        <v>76744201</v>
      </c>
      <c r="AX33" s="247">
        <v>42296000</v>
      </c>
      <c r="AY33" s="247">
        <v>89824103</v>
      </c>
      <c r="AZ33" s="247">
        <v>67925233</v>
      </c>
      <c r="BA33" s="247">
        <f t="shared" si="38"/>
        <v>483639037</v>
      </c>
      <c r="BB33" s="247">
        <f t="shared" si="39"/>
        <v>483639037</v>
      </c>
      <c r="BC33" s="247">
        <f t="shared" si="39"/>
        <v>427291966</v>
      </c>
      <c r="BD33" s="247">
        <f t="shared" si="40"/>
        <v>483639037</v>
      </c>
      <c r="BE33" s="247">
        <f t="shared" si="41"/>
        <v>427291966</v>
      </c>
      <c r="BF33" s="247">
        <v>376030000</v>
      </c>
      <c r="BG33" s="247">
        <v>0</v>
      </c>
      <c r="BH33" s="247">
        <v>0</v>
      </c>
      <c r="BI33" s="247">
        <v>5394100</v>
      </c>
      <c r="BJ33" s="247">
        <v>5394100</v>
      </c>
      <c r="BK33" s="247">
        <v>38806000</v>
      </c>
      <c r="BL33" s="247">
        <v>38605333</v>
      </c>
      <c r="BM33" s="247">
        <v>38806000</v>
      </c>
      <c r="BN33" s="247">
        <v>38806000</v>
      </c>
      <c r="BO33" s="247">
        <v>38806000</v>
      </c>
      <c r="BP33" s="247">
        <v>38806000</v>
      </c>
      <c r="BQ33" s="247">
        <v>38806000</v>
      </c>
      <c r="BR33" s="247">
        <v>38806000</v>
      </c>
      <c r="BS33" s="247">
        <v>38806000</v>
      </c>
      <c r="BT33" s="247">
        <v>38806000</v>
      </c>
      <c r="BU33" s="247">
        <v>38806000</v>
      </c>
      <c r="BV33" s="247">
        <v>38806000</v>
      </c>
      <c r="BW33" s="247">
        <v>38806000</v>
      </c>
      <c r="BX33" s="247">
        <v>38806000</v>
      </c>
      <c r="BY33" s="247">
        <v>38806000</v>
      </c>
      <c r="BZ33" s="247">
        <v>23626000</v>
      </c>
      <c r="CA33" s="247">
        <v>26634067</v>
      </c>
      <c r="CB33" s="247">
        <v>31216000</v>
      </c>
      <c r="CC33" s="247">
        <v>71667600</v>
      </c>
      <c r="CD33" s="247">
        <v>52891834</v>
      </c>
      <c r="CE33" s="247">
        <f t="shared" si="27"/>
        <v>414143767</v>
      </c>
      <c r="CF33" s="247">
        <f t="shared" si="42"/>
        <v>414143767</v>
      </c>
      <c r="CG33" s="247">
        <f>+BH33+BJ33+BL33+BN33+BP33+BR33+BT33+BV33+BX33+BZ33+CB33+CD33</f>
        <v>384569267</v>
      </c>
      <c r="CH33" s="247">
        <f t="shared" si="36"/>
        <v>414143767</v>
      </c>
      <c r="CI33" s="247">
        <f t="shared" si="36"/>
        <v>384569267</v>
      </c>
      <c r="CJ33" s="270">
        <v>224969000</v>
      </c>
      <c r="CK33" s="270">
        <v>0</v>
      </c>
      <c r="CL33" s="270">
        <v>0</v>
      </c>
      <c r="CM33" s="270">
        <v>0</v>
      </c>
      <c r="CN33" s="270">
        <v>0</v>
      </c>
      <c r="CO33" s="270">
        <v>7165533</v>
      </c>
      <c r="CP33" s="270">
        <v>7165533</v>
      </c>
      <c r="CQ33" s="270">
        <v>14999967</v>
      </c>
      <c r="CR33" s="270">
        <v>12321767</v>
      </c>
      <c r="CS33" s="270">
        <v>21382000</v>
      </c>
      <c r="CT33" s="270">
        <v>18704000</v>
      </c>
      <c r="CU33" s="270">
        <v>21382000</v>
      </c>
      <c r="CV33" s="415">
        <v>18704000</v>
      </c>
      <c r="CW33" s="270">
        <v>21382000</v>
      </c>
      <c r="CX33" s="270"/>
      <c r="CY33" s="270">
        <v>21382000</v>
      </c>
      <c r="CZ33" s="270"/>
      <c r="DA33" s="270">
        <v>21382000</v>
      </c>
      <c r="DB33" s="270"/>
      <c r="DC33" s="270">
        <v>21382000</v>
      </c>
      <c r="DD33" s="270"/>
      <c r="DE33" s="270">
        <v>21382000</v>
      </c>
      <c r="DF33" s="270"/>
      <c r="DG33" s="270">
        <v>53129500</v>
      </c>
      <c r="DH33" s="270"/>
      <c r="DI33" s="270">
        <f>+CK33+CM33+CO33+CQ33+CS33+CU33+CW33+CY33+DA33+DC33+DE33+DG33</f>
        <v>224969000</v>
      </c>
      <c r="DJ33" s="270">
        <f t="shared" si="43"/>
        <v>64929500</v>
      </c>
      <c r="DK33" s="270">
        <f>+CL33+CN33+CP33+CR33+CT33+CV33+CX33+CZ33+DB33+DD33+DF33+DH33</f>
        <v>56895300</v>
      </c>
      <c r="DL33" s="270">
        <f t="shared" si="37"/>
        <v>224969000</v>
      </c>
      <c r="DM33" s="270">
        <f t="shared" si="37"/>
        <v>56895300</v>
      </c>
      <c r="DN33" s="247"/>
      <c r="DO33" s="416"/>
      <c r="DP33" s="416"/>
      <c r="DQ33" s="416"/>
      <c r="DR33" s="416"/>
      <c r="DS33" s="416"/>
      <c r="DT33" s="416"/>
      <c r="DU33" s="416"/>
      <c r="DV33" s="416"/>
      <c r="DW33" s="416"/>
      <c r="DX33" s="416"/>
      <c r="DY33" s="416"/>
      <c r="DZ33" s="416"/>
      <c r="EA33" s="416"/>
      <c r="EB33" s="416"/>
      <c r="EC33" s="416"/>
      <c r="ED33" s="416"/>
      <c r="EE33" s="416"/>
      <c r="EF33" s="416"/>
      <c r="EG33" s="416"/>
      <c r="EH33" s="416"/>
      <c r="EI33" s="416"/>
      <c r="EJ33" s="416"/>
      <c r="EK33" s="416"/>
      <c r="EL33" s="416"/>
      <c r="EM33" s="412"/>
      <c r="EN33" s="412"/>
      <c r="EO33" s="412"/>
      <c r="EP33" s="412"/>
      <c r="EQ33" s="412"/>
      <c r="ER33" s="246">
        <f t="shared" si="11"/>
        <v>0.87475446637358523</v>
      </c>
      <c r="ES33" s="246">
        <f t="shared" si="7"/>
        <v>0.8762627157147368</v>
      </c>
      <c r="ET33" s="246">
        <f t="shared" si="8"/>
        <v>0.25290284439189398</v>
      </c>
      <c r="EU33" s="246">
        <f t="shared" si="9"/>
        <v>0.9024051415883847</v>
      </c>
      <c r="EV33" s="246">
        <f t="shared" si="10"/>
        <v>0</v>
      </c>
      <c r="EW33" s="777"/>
      <c r="EX33" s="782"/>
      <c r="EY33" s="749"/>
      <c r="EZ33" s="775"/>
      <c r="FA33" s="772"/>
      <c r="FB33" s="296"/>
    </row>
    <row r="34" spans="1:158" s="255" customFormat="1" ht="30" customHeight="1" x14ac:dyDescent="0.25">
      <c r="A34" s="801"/>
      <c r="B34" s="758"/>
      <c r="C34" s="760"/>
      <c r="D34" s="760"/>
      <c r="E34" s="762"/>
      <c r="F34" s="256" t="s">
        <v>109</v>
      </c>
      <c r="G34" s="257">
        <f>BE34+CH34+CJ34+DN34</f>
        <v>9.999999999999969E-3</v>
      </c>
      <c r="H34" s="418"/>
      <c r="I34" s="418"/>
      <c r="J34" s="418"/>
      <c r="K34" s="412"/>
      <c r="L34" s="418"/>
      <c r="M34" s="412"/>
      <c r="N34" s="418"/>
      <c r="O34" s="412"/>
      <c r="P34" s="412"/>
      <c r="Q34" s="412"/>
      <c r="R34" s="412"/>
      <c r="S34" s="412"/>
      <c r="T34" s="412"/>
      <c r="U34" s="418"/>
      <c r="V34" s="412"/>
      <c r="W34" s="418"/>
      <c r="X34" s="418"/>
      <c r="Y34" s="418"/>
      <c r="Z34" s="418"/>
      <c r="AA34" s="418"/>
      <c r="AB34" s="246">
        <v>7.1999999999999981E-3</v>
      </c>
      <c r="AC34" s="246">
        <f>+AD34</f>
        <v>3.5999999999999999E-3</v>
      </c>
      <c r="AD34" s="246">
        <v>3.5999999999999999E-3</v>
      </c>
      <c r="AE34" s="246">
        <v>0</v>
      </c>
      <c r="AF34" s="246">
        <v>0</v>
      </c>
      <c r="AG34" s="246">
        <v>1.7999999999999995E-3</v>
      </c>
      <c r="AH34" s="246">
        <v>1.7999999999999995E-3</v>
      </c>
      <c r="AI34" s="246">
        <v>0</v>
      </c>
      <c r="AJ34" s="433">
        <v>0</v>
      </c>
      <c r="AK34" s="433">
        <v>0</v>
      </c>
      <c r="AL34" s="433">
        <v>0</v>
      </c>
      <c r="AM34" s="258">
        <f>+AD34-AF34-AH34-AJ34</f>
        <v>1.8000000000000004E-3</v>
      </c>
      <c r="AN34" s="258">
        <v>0</v>
      </c>
      <c r="AO34" s="258">
        <v>0</v>
      </c>
      <c r="AP34" s="258">
        <v>1.8E-3</v>
      </c>
      <c r="AQ34" s="258">
        <v>0</v>
      </c>
      <c r="AR34" s="258">
        <v>0</v>
      </c>
      <c r="AS34" s="258">
        <v>0</v>
      </c>
      <c r="AT34" s="258">
        <v>0</v>
      </c>
      <c r="AU34" s="258">
        <v>0</v>
      </c>
      <c r="AV34" s="258">
        <v>0</v>
      </c>
      <c r="AW34" s="258">
        <v>0</v>
      </c>
      <c r="AX34" s="258">
        <v>0</v>
      </c>
      <c r="AY34" s="258">
        <v>0</v>
      </c>
      <c r="AZ34" s="258">
        <v>0</v>
      </c>
      <c r="BA34" s="258">
        <f t="shared" si="38"/>
        <v>7.1999999999999998E-3</v>
      </c>
      <c r="BB34" s="258">
        <f t="shared" si="39"/>
        <v>7.1999999999999998E-3</v>
      </c>
      <c r="BC34" s="258">
        <f t="shared" si="39"/>
        <v>7.1999999999999998E-3</v>
      </c>
      <c r="BD34" s="258">
        <f t="shared" si="40"/>
        <v>7.1999999999999998E-3</v>
      </c>
      <c r="BE34" s="258">
        <f t="shared" si="41"/>
        <v>7.1999999999999998E-3</v>
      </c>
      <c r="BF34" s="259">
        <v>0</v>
      </c>
      <c r="BG34" s="259">
        <v>0</v>
      </c>
      <c r="BH34" s="259">
        <v>0</v>
      </c>
      <c r="BI34" s="259">
        <v>0</v>
      </c>
      <c r="BJ34" s="259">
        <v>0</v>
      </c>
      <c r="BK34" s="259">
        <v>0</v>
      </c>
      <c r="BL34" s="419">
        <v>0</v>
      </c>
      <c r="BM34" s="259">
        <v>0</v>
      </c>
      <c r="BN34" s="259">
        <v>0</v>
      </c>
      <c r="BO34" s="259">
        <v>0</v>
      </c>
      <c r="BP34" s="259">
        <v>0</v>
      </c>
      <c r="BQ34" s="259">
        <v>0</v>
      </c>
      <c r="BR34" s="434">
        <v>0</v>
      </c>
      <c r="BS34" s="259">
        <v>0</v>
      </c>
      <c r="BT34" s="434">
        <v>0</v>
      </c>
      <c r="BU34" s="259">
        <v>0</v>
      </c>
      <c r="BV34" s="259">
        <v>0</v>
      </c>
      <c r="BW34" s="259">
        <v>0</v>
      </c>
      <c r="BX34" s="259">
        <v>0</v>
      </c>
      <c r="BY34" s="259">
        <v>0</v>
      </c>
      <c r="BZ34" s="259">
        <v>0</v>
      </c>
      <c r="CA34" s="259">
        <v>0</v>
      </c>
      <c r="CB34" s="259">
        <v>0</v>
      </c>
      <c r="CC34" s="259">
        <v>0</v>
      </c>
      <c r="CD34" s="259">
        <v>0</v>
      </c>
      <c r="CE34" s="258">
        <f t="shared" si="27"/>
        <v>0</v>
      </c>
      <c r="CF34" s="258">
        <f t="shared" si="42"/>
        <v>0</v>
      </c>
      <c r="CG34" s="246">
        <f>+BH34+BJ34+BL34+BN34+BP34+BR34+BT34+BV34+BX34+BZ34+CB34+CD34</f>
        <v>0</v>
      </c>
      <c r="CH34" s="246">
        <f t="shared" si="36"/>
        <v>0</v>
      </c>
      <c r="CI34" s="246">
        <f t="shared" si="36"/>
        <v>0</v>
      </c>
      <c r="CJ34" s="276">
        <f>+CH31-CI31</f>
        <v>2.7999999999999692E-3</v>
      </c>
      <c r="CK34" s="276">
        <v>5.9999999999999995E-4</v>
      </c>
      <c r="CL34" s="276">
        <v>5.9999999999999995E-4</v>
      </c>
      <c r="CM34" s="276">
        <v>2.9999999999999997E-4</v>
      </c>
      <c r="CN34" s="276">
        <v>2.9999999999999997E-4</v>
      </c>
      <c r="CO34" s="276">
        <v>1.9E-3</v>
      </c>
      <c r="CP34" s="276">
        <v>1.9E-3</v>
      </c>
      <c r="CQ34" s="276">
        <v>0</v>
      </c>
      <c r="CR34" s="276">
        <v>0</v>
      </c>
      <c r="CS34" s="276">
        <v>0</v>
      </c>
      <c r="CT34" s="276">
        <v>0</v>
      </c>
      <c r="CU34" s="276">
        <v>0</v>
      </c>
      <c r="CV34" s="435">
        <v>0</v>
      </c>
      <c r="CW34" s="276">
        <v>0</v>
      </c>
      <c r="CX34" s="276"/>
      <c r="CY34" s="276">
        <v>0</v>
      </c>
      <c r="CZ34" s="276"/>
      <c r="DA34" s="276">
        <v>0</v>
      </c>
      <c r="DB34" s="276"/>
      <c r="DC34" s="276">
        <v>0</v>
      </c>
      <c r="DD34" s="276"/>
      <c r="DE34" s="276">
        <v>0</v>
      </c>
      <c r="DF34" s="276"/>
      <c r="DG34" s="276">
        <v>0</v>
      </c>
      <c r="DH34" s="276"/>
      <c r="DI34" s="277">
        <f>+CK34+CM34+CO34+CQ34+CS34+CU34+CW34+CY34+DA34+DC34+DE34+DG34</f>
        <v>2.8E-3</v>
      </c>
      <c r="DJ34" s="277">
        <f t="shared" si="43"/>
        <v>2.8E-3</v>
      </c>
      <c r="DK34" s="277">
        <f>+CL34+CN34+CP34+CR34+CT34+CV34+CX34+CZ34+DB34+DD34+DF34+DH34</f>
        <v>2.8E-3</v>
      </c>
      <c r="DL34" s="277">
        <f t="shared" si="37"/>
        <v>2.8E-3</v>
      </c>
      <c r="DM34" s="277">
        <f t="shared" si="37"/>
        <v>2.8E-3</v>
      </c>
      <c r="DN34" s="423"/>
      <c r="DO34" s="419"/>
      <c r="DP34" s="419"/>
      <c r="DQ34" s="419"/>
      <c r="DR34" s="419"/>
      <c r="DS34" s="419"/>
      <c r="DT34" s="419"/>
      <c r="DU34" s="419"/>
      <c r="DV34" s="419"/>
      <c r="DW34" s="419"/>
      <c r="DX34" s="419"/>
      <c r="DY34" s="419"/>
      <c r="DZ34" s="419"/>
      <c r="EA34" s="419"/>
      <c r="EB34" s="419"/>
      <c r="EC34" s="419"/>
      <c r="ED34" s="419"/>
      <c r="EE34" s="419"/>
      <c r="EF34" s="419"/>
      <c r="EG34" s="419"/>
      <c r="EH34" s="419"/>
      <c r="EI34" s="419"/>
      <c r="EJ34" s="419"/>
      <c r="EK34" s="419"/>
      <c r="EL34" s="419"/>
      <c r="EM34" s="412"/>
      <c r="EN34" s="412"/>
      <c r="EO34" s="412"/>
      <c r="EP34" s="412"/>
      <c r="EQ34" s="412"/>
      <c r="ER34" s="246">
        <f>IFERROR(CV34/CU34,0)</f>
        <v>0</v>
      </c>
      <c r="ES34" s="246">
        <f t="shared" si="7"/>
        <v>1</v>
      </c>
      <c r="ET34" s="246">
        <f t="shared" si="8"/>
        <v>1</v>
      </c>
      <c r="EU34" s="246">
        <f t="shared" si="9"/>
        <v>1</v>
      </c>
      <c r="EV34" s="246">
        <f t="shared" si="10"/>
        <v>1.0000000000000031</v>
      </c>
      <c r="EW34" s="777"/>
      <c r="EX34" s="782"/>
      <c r="EY34" s="749"/>
      <c r="EZ34" s="775"/>
      <c r="FA34" s="772"/>
    </row>
    <row r="35" spans="1:158" s="297" customFormat="1" ht="30" customHeight="1" x14ac:dyDescent="0.25">
      <c r="A35" s="801"/>
      <c r="B35" s="758"/>
      <c r="C35" s="760"/>
      <c r="D35" s="760"/>
      <c r="E35" s="762"/>
      <c r="F35" s="289" t="s">
        <v>110</v>
      </c>
      <c r="G35" s="247">
        <f>+AA35+BE35+CI35+DL35+DN35</f>
        <v>131717699</v>
      </c>
      <c r="H35" s="247"/>
      <c r="I35" s="247"/>
      <c r="J35" s="247"/>
      <c r="K35" s="247"/>
      <c r="L35" s="247"/>
      <c r="M35" s="247"/>
      <c r="N35" s="247"/>
      <c r="O35" s="247"/>
      <c r="P35" s="247"/>
      <c r="Q35" s="247"/>
      <c r="R35" s="247"/>
      <c r="S35" s="247"/>
      <c r="T35" s="247"/>
      <c r="U35" s="247"/>
      <c r="V35" s="247"/>
      <c r="W35" s="247"/>
      <c r="X35" s="247"/>
      <c r="Y35" s="247"/>
      <c r="Z35" s="247"/>
      <c r="AA35" s="247"/>
      <c r="AB35" s="247">
        <v>61903867</v>
      </c>
      <c r="AC35" s="247">
        <f>+AD35</f>
        <v>36540000</v>
      </c>
      <c r="AD35" s="247">
        <v>36540000</v>
      </c>
      <c r="AE35" s="247">
        <v>21003667</v>
      </c>
      <c r="AF35" s="247">
        <v>21003667</v>
      </c>
      <c r="AG35" s="247">
        <v>4360200</v>
      </c>
      <c r="AH35" s="247">
        <v>4360200</v>
      </c>
      <c r="AI35" s="247">
        <v>0</v>
      </c>
      <c r="AJ35" s="247">
        <v>0</v>
      </c>
      <c r="AK35" s="247">
        <v>0</v>
      </c>
      <c r="AL35" s="247">
        <v>0</v>
      </c>
      <c r="AM35" s="247">
        <v>0</v>
      </c>
      <c r="AN35" s="247">
        <v>0</v>
      </c>
      <c r="AO35" s="247">
        <v>0</v>
      </c>
      <c r="AP35" s="247">
        <v>0</v>
      </c>
      <c r="AQ35" s="247">
        <v>0</v>
      </c>
      <c r="AR35" s="247">
        <v>0</v>
      </c>
      <c r="AS35" s="247">
        <v>0</v>
      </c>
      <c r="AT35" s="247">
        <v>0</v>
      </c>
      <c r="AU35" s="247">
        <v>0</v>
      </c>
      <c r="AV35" s="247">
        <v>0</v>
      </c>
      <c r="AW35" s="247">
        <v>0</v>
      </c>
      <c r="AX35" s="247">
        <v>0</v>
      </c>
      <c r="AY35" s="247">
        <v>0</v>
      </c>
      <c r="AZ35" s="247">
        <v>0</v>
      </c>
      <c r="BA35" s="247">
        <f t="shared" si="38"/>
        <v>61903867</v>
      </c>
      <c r="BB35" s="247">
        <f t="shared" si="39"/>
        <v>61903867</v>
      </c>
      <c r="BC35" s="247">
        <f t="shared" si="39"/>
        <v>61903867</v>
      </c>
      <c r="BD35" s="247">
        <f t="shared" si="40"/>
        <v>61903867</v>
      </c>
      <c r="BE35" s="247">
        <f t="shared" si="41"/>
        <v>61903867</v>
      </c>
      <c r="BF35" s="247">
        <v>40239334</v>
      </c>
      <c r="BG35" s="247">
        <v>27313966</v>
      </c>
      <c r="BH35" s="247">
        <v>27313966</v>
      </c>
      <c r="BI35" s="247">
        <v>12925368</v>
      </c>
      <c r="BJ35" s="247">
        <v>1783333</v>
      </c>
      <c r="BK35" s="247">
        <v>0</v>
      </c>
      <c r="BL35" s="247">
        <v>2449700</v>
      </c>
      <c r="BM35" s="247">
        <v>0</v>
      </c>
      <c r="BN35" s="247">
        <v>1569333</v>
      </c>
      <c r="BO35" s="247">
        <v>0</v>
      </c>
      <c r="BP35" s="247">
        <v>7123000</v>
      </c>
      <c r="BQ35" s="247">
        <v>0</v>
      </c>
      <c r="BR35" s="247">
        <v>0</v>
      </c>
      <c r="BS35" s="247">
        <v>-2</v>
      </c>
      <c r="BT35" s="247">
        <v>0</v>
      </c>
      <c r="BU35" s="247">
        <v>0</v>
      </c>
      <c r="BV35" s="247">
        <v>0</v>
      </c>
      <c r="BW35" s="247">
        <v>0</v>
      </c>
      <c r="BX35" s="247">
        <v>0</v>
      </c>
      <c r="BY35" s="247">
        <v>0</v>
      </c>
      <c r="BZ35" s="247">
        <v>0</v>
      </c>
      <c r="CA35" s="247">
        <v>0</v>
      </c>
      <c r="CB35" s="247">
        <v>0</v>
      </c>
      <c r="CC35" s="247">
        <v>0</v>
      </c>
      <c r="CD35" s="247">
        <v>0</v>
      </c>
      <c r="CE35" s="247">
        <f>+BG35+BI35+BK35+BM35+BO35+BQ35+BS35+BU35+BW35+BY35+CA35+CC35</f>
        <v>40239332</v>
      </c>
      <c r="CF35" s="247">
        <f t="shared" si="42"/>
        <v>40239332</v>
      </c>
      <c r="CG35" s="247">
        <f>+BH35+BJ35+BL35+BN35+BP35+BR35+BT35+BV35+BX35+BZ35+CB35+CD35</f>
        <v>40239332</v>
      </c>
      <c r="CH35" s="247">
        <f t="shared" si="36"/>
        <v>40239332</v>
      </c>
      <c r="CI35" s="247">
        <f t="shared" si="36"/>
        <v>40239332</v>
      </c>
      <c r="CJ35" s="270">
        <f>+CI32-CI33</f>
        <v>29574500</v>
      </c>
      <c r="CK35" s="270">
        <v>12641000</v>
      </c>
      <c r="CL35" s="270">
        <v>12641000</v>
      </c>
      <c r="CM35" s="270">
        <v>9343500</v>
      </c>
      <c r="CN35" s="270">
        <v>9343500</v>
      </c>
      <c r="CO35" s="270">
        <v>7590000</v>
      </c>
      <c r="CP35" s="270">
        <v>7590000</v>
      </c>
      <c r="CQ35" s="270">
        <v>0</v>
      </c>
      <c r="CR35" s="270">
        <v>0</v>
      </c>
      <c r="CS35" s="270">
        <v>0</v>
      </c>
      <c r="CT35" s="270">
        <v>0</v>
      </c>
      <c r="CU35" s="270">
        <v>0</v>
      </c>
      <c r="CV35" s="415">
        <v>0</v>
      </c>
      <c r="CW35" s="270">
        <v>0</v>
      </c>
      <c r="CX35" s="270"/>
      <c r="CY35" s="270">
        <v>0</v>
      </c>
      <c r="CZ35" s="270"/>
      <c r="DA35" s="270">
        <v>0</v>
      </c>
      <c r="DB35" s="270"/>
      <c r="DC35" s="270">
        <v>0</v>
      </c>
      <c r="DD35" s="270"/>
      <c r="DE35" s="270">
        <v>0</v>
      </c>
      <c r="DF35" s="270"/>
      <c r="DG35" s="270">
        <v>0</v>
      </c>
      <c r="DH35" s="270"/>
      <c r="DI35" s="270">
        <f>+CK35+CM35+CO35+CQ35+CS35+CU35+CW35+CY35+DA35+DC35+DE35+DG35</f>
        <v>29574500</v>
      </c>
      <c r="DJ35" s="270">
        <f t="shared" si="43"/>
        <v>29574500</v>
      </c>
      <c r="DK35" s="270">
        <f>+CL35+CN35+CP35+CR35+CT35+CV35+CX35+CZ35+DB35+DD35+DF35+DH35</f>
        <v>29574500</v>
      </c>
      <c r="DL35" s="270">
        <f t="shared" si="37"/>
        <v>29574500</v>
      </c>
      <c r="DM35" s="270">
        <f t="shared" si="37"/>
        <v>29574500</v>
      </c>
      <c r="DN35" s="247"/>
      <c r="DO35" s="416"/>
      <c r="DP35" s="416"/>
      <c r="DQ35" s="416"/>
      <c r="DR35" s="416"/>
      <c r="DS35" s="416"/>
      <c r="DT35" s="416"/>
      <c r="DU35" s="416"/>
      <c r="DV35" s="416"/>
      <c r="DW35" s="416"/>
      <c r="DX35" s="416"/>
      <c r="DY35" s="416"/>
      <c r="DZ35" s="416"/>
      <c r="EA35" s="416"/>
      <c r="EB35" s="416"/>
      <c r="EC35" s="416"/>
      <c r="ED35" s="416"/>
      <c r="EE35" s="416"/>
      <c r="EF35" s="416"/>
      <c r="EG35" s="416"/>
      <c r="EH35" s="416"/>
      <c r="EI35" s="416"/>
      <c r="EJ35" s="416"/>
      <c r="EK35" s="416"/>
      <c r="EL35" s="416"/>
      <c r="EM35" s="412"/>
      <c r="EN35" s="412"/>
      <c r="EO35" s="412"/>
      <c r="EP35" s="412"/>
      <c r="EQ35" s="412"/>
      <c r="ER35" s="246">
        <f>IFERROR(CV35/CU35,0)</f>
        <v>0</v>
      </c>
      <c r="ES35" s="246">
        <f t="shared" si="7"/>
        <v>1</v>
      </c>
      <c r="ET35" s="246">
        <f t="shared" si="8"/>
        <v>1</v>
      </c>
      <c r="EU35" s="246">
        <f t="shared" si="9"/>
        <v>1</v>
      </c>
      <c r="EV35" s="246">
        <f t="shared" si="10"/>
        <v>1</v>
      </c>
      <c r="EW35" s="777"/>
      <c r="EX35" s="782"/>
      <c r="EY35" s="749"/>
      <c r="EZ35" s="775"/>
      <c r="FA35" s="772"/>
    </row>
    <row r="36" spans="1:158" s="255" customFormat="1" ht="30" customHeight="1" thickBot="1" x14ac:dyDescent="0.3">
      <c r="A36" s="801"/>
      <c r="B36" s="758"/>
      <c r="C36" s="760"/>
      <c r="D36" s="760"/>
      <c r="E36" s="762"/>
      <c r="F36" s="256" t="s">
        <v>111</v>
      </c>
      <c r="G36" s="260">
        <f>+G31+G34</f>
        <v>1</v>
      </c>
      <c r="H36" s="250">
        <f>+H31+H34</f>
        <v>0.125</v>
      </c>
      <c r="I36" s="250"/>
      <c r="J36" s="250"/>
      <c r="K36" s="250">
        <v>0.125</v>
      </c>
      <c r="L36" s="250">
        <v>0</v>
      </c>
      <c r="M36" s="250">
        <v>0.125</v>
      </c>
      <c r="N36" s="250">
        <v>0</v>
      </c>
      <c r="O36" s="250">
        <v>0.125</v>
      </c>
      <c r="P36" s="250">
        <f>+P31</f>
        <v>0.05</v>
      </c>
      <c r="Q36" s="250">
        <v>0.125</v>
      </c>
      <c r="R36" s="250">
        <f>+R31</f>
        <v>7.4999999999999997E-2</v>
      </c>
      <c r="S36" s="250">
        <v>0.125</v>
      </c>
      <c r="T36" s="250">
        <f>+T31</f>
        <v>7.5999999999999998E-2</v>
      </c>
      <c r="U36" s="250">
        <v>0.125</v>
      </c>
      <c r="V36" s="250">
        <v>0.1178</v>
      </c>
      <c r="W36" s="250">
        <f>+W31</f>
        <v>0.125</v>
      </c>
      <c r="X36" s="250">
        <f t="shared" ref="X36:AA37" si="44">+X31</f>
        <v>0.125</v>
      </c>
      <c r="Y36" s="250">
        <f t="shared" si="44"/>
        <v>0.1178</v>
      </c>
      <c r="Z36" s="250">
        <f t="shared" si="44"/>
        <v>0.125</v>
      </c>
      <c r="AA36" s="250">
        <f t="shared" si="44"/>
        <v>0.1178</v>
      </c>
      <c r="AB36" s="250">
        <f t="shared" ref="AB36:AZ37" si="45">+AB31+AB34</f>
        <v>0.25719999999999998</v>
      </c>
      <c r="AC36" s="250">
        <f t="shared" si="45"/>
        <v>3.5999999999999999E-3</v>
      </c>
      <c r="AD36" s="250">
        <f t="shared" si="45"/>
        <v>3.5999999999999999E-3</v>
      </c>
      <c r="AE36" s="250">
        <f t="shared" si="45"/>
        <v>2.2700000000000001E-2</v>
      </c>
      <c r="AF36" s="250">
        <f t="shared" si="45"/>
        <v>2.2700000000000001E-2</v>
      </c>
      <c r="AG36" s="250">
        <f t="shared" si="45"/>
        <v>2.4500000000000001E-2</v>
      </c>
      <c r="AH36" s="250">
        <f t="shared" si="45"/>
        <v>2.4500000000000001E-2</v>
      </c>
      <c r="AI36" s="250">
        <f t="shared" si="45"/>
        <v>2.2700000000000001E-2</v>
      </c>
      <c r="AJ36" s="250">
        <f t="shared" si="45"/>
        <v>2.2700000000000001E-2</v>
      </c>
      <c r="AK36" s="250">
        <f t="shared" si="45"/>
        <v>2.2700000000000001E-2</v>
      </c>
      <c r="AL36" s="250">
        <f t="shared" si="45"/>
        <v>2.2700000000000001E-2</v>
      </c>
      <c r="AM36" s="250">
        <f t="shared" si="45"/>
        <v>2.4500000000000001E-2</v>
      </c>
      <c r="AN36" s="250">
        <f t="shared" si="45"/>
        <v>2.2700000000000001E-2</v>
      </c>
      <c r="AO36" s="250">
        <f t="shared" si="45"/>
        <v>2.2700000000000001E-2</v>
      </c>
      <c r="AP36" s="250">
        <f t="shared" si="45"/>
        <v>2.4500000000000001E-2</v>
      </c>
      <c r="AQ36" s="250">
        <f t="shared" si="45"/>
        <v>2.2700000000000001E-2</v>
      </c>
      <c r="AR36" s="250">
        <f t="shared" si="45"/>
        <v>2.2700000000000001E-2</v>
      </c>
      <c r="AS36" s="250">
        <f t="shared" si="45"/>
        <v>2.2700000000000001E-2</v>
      </c>
      <c r="AT36" s="250">
        <f>+AT31+AT34</f>
        <v>2.2700000000000001E-2</v>
      </c>
      <c r="AU36" s="250">
        <f t="shared" si="45"/>
        <v>2.2700000000000001E-2</v>
      </c>
      <c r="AV36" s="250">
        <f t="shared" si="45"/>
        <v>2.2700000000000001E-2</v>
      </c>
      <c r="AW36" s="250">
        <f t="shared" si="45"/>
        <v>2.2700000000000001E-2</v>
      </c>
      <c r="AX36" s="250">
        <f t="shared" si="45"/>
        <v>2.2700000000000001E-2</v>
      </c>
      <c r="AY36" s="250">
        <f t="shared" si="45"/>
        <v>2.3E-2</v>
      </c>
      <c r="AZ36" s="250">
        <f t="shared" si="45"/>
        <v>2.3E-2</v>
      </c>
      <c r="BA36" s="261">
        <f t="shared" si="38"/>
        <v>0.25719999999999998</v>
      </c>
      <c r="BB36" s="261">
        <f t="shared" si="39"/>
        <v>0.25719999999999998</v>
      </c>
      <c r="BC36" s="261">
        <f t="shared" si="39"/>
        <v>0.25719999999999998</v>
      </c>
      <c r="BD36" s="261">
        <f t="shared" si="40"/>
        <v>0.25719999999999998</v>
      </c>
      <c r="BE36" s="261">
        <f t="shared" si="41"/>
        <v>0.25719999999999998</v>
      </c>
      <c r="BF36" s="250">
        <f>+BF31+BF34</f>
        <v>0.25</v>
      </c>
      <c r="BG36" s="250">
        <f>+BG31+BG34</f>
        <v>0</v>
      </c>
      <c r="BH36" s="250">
        <f t="shared" ref="BH36:CI37" si="46">+BH31+BH34</f>
        <v>0</v>
      </c>
      <c r="BI36" s="250">
        <f t="shared" si="46"/>
        <v>2.4E-2</v>
      </c>
      <c r="BJ36" s="250">
        <f t="shared" si="46"/>
        <v>2.4E-2</v>
      </c>
      <c r="BK36" s="250">
        <f t="shared" si="46"/>
        <v>2.4E-2</v>
      </c>
      <c r="BL36" s="250">
        <f t="shared" si="46"/>
        <v>2.4E-2</v>
      </c>
      <c r="BM36" s="250">
        <f t="shared" si="46"/>
        <v>2.4E-2</v>
      </c>
      <c r="BN36" s="250">
        <f t="shared" si="46"/>
        <v>2.4E-2</v>
      </c>
      <c r="BO36" s="250">
        <f t="shared" si="46"/>
        <v>2.4E-2</v>
      </c>
      <c r="BP36" s="250">
        <f t="shared" si="46"/>
        <v>2.4E-2</v>
      </c>
      <c r="BQ36" s="250">
        <f t="shared" si="46"/>
        <v>2.4E-2</v>
      </c>
      <c r="BR36" s="250">
        <f t="shared" si="46"/>
        <v>2.4E-2</v>
      </c>
      <c r="BS36" s="250">
        <f t="shared" si="46"/>
        <v>2.4E-2</v>
      </c>
      <c r="BT36" s="250">
        <f t="shared" si="46"/>
        <v>2.4E-2</v>
      </c>
      <c r="BU36" s="250">
        <f t="shared" si="46"/>
        <v>2.4E-2</v>
      </c>
      <c r="BV36" s="250">
        <f t="shared" si="46"/>
        <v>2.2700000000000001E-2</v>
      </c>
      <c r="BW36" s="250">
        <f t="shared" si="46"/>
        <v>2.4E-2</v>
      </c>
      <c r="BX36" s="250">
        <f t="shared" si="46"/>
        <v>2.53E-2</v>
      </c>
      <c r="BY36" s="250">
        <f t="shared" si="46"/>
        <v>2.4E-2</v>
      </c>
      <c r="BZ36" s="250">
        <f t="shared" si="46"/>
        <v>2.1100000000000001E-2</v>
      </c>
      <c r="CA36" s="250">
        <f t="shared" si="46"/>
        <v>2.4E-2</v>
      </c>
      <c r="CB36" s="250">
        <f t="shared" si="46"/>
        <v>2.69E-2</v>
      </c>
      <c r="CC36" s="250">
        <f t="shared" si="46"/>
        <v>0.01</v>
      </c>
      <c r="CD36" s="250">
        <f t="shared" si="46"/>
        <v>7.1999999999999998E-3</v>
      </c>
      <c r="CE36" s="250">
        <f t="shared" si="46"/>
        <v>0.24999999999999997</v>
      </c>
      <c r="CF36" s="250">
        <f t="shared" si="42"/>
        <v>0.24999999999999997</v>
      </c>
      <c r="CG36" s="250">
        <f t="shared" si="46"/>
        <v>0.2472</v>
      </c>
      <c r="CH36" s="250">
        <f t="shared" si="46"/>
        <v>0.24999999999999997</v>
      </c>
      <c r="CI36" s="250">
        <f t="shared" si="46"/>
        <v>0.2472</v>
      </c>
      <c r="CJ36" s="278">
        <f>+CJ31+CJ34</f>
        <v>0.25279999999999997</v>
      </c>
      <c r="CK36" s="278">
        <f t="shared" ref="CK36:DH36" si="47">+CK31+CK34</f>
        <v>5.9999999999999995E-4</v>
      </c>
      <c r="CL36" s="278">
        <f t="shared" si="47"/>
        <v>5.9999999999999995E-4</v>
      </c>
      <c r="CM36" s="278">
        <v>2.4300000000000002E-2</v>
      </c>
      <c r="CN36" s="278">
        <f t="shared" si="47"/>
        <v>2.4300000000000002E-2</v>
      </c>
      <c r="CO36" s="278">
        <f t="shared" si="47"/>
        <v>2.5899999999999999E-2</v>
      </c>
      <c r="CP36" s="278">
        <f t="shared" si="47"/>
        <v>2.5899999999999999E-2</v>
      </c>
      <c r="CQ36" s="278">
        <f t="shared" si="47"/>
        <v>2.4E-2</v>
      </c>
      <c r="CR36" s="278">
        <f t="shared" si="47"/>
        <v>2.4E-2</v>
      </c>
      <c r="CS36" s="278">
        <f t="shared" si="47"/>
        <v>2.4E-2</v>
      </c>
      <c r="CT36" s="278">
        <f t="shared" si="47"/>
        <v>2.4E-2</v>
      </c>
      <c r="CU36" s="278">
        <f t="shared" si="47"/>
        <v>2.4E-2</v>
      </c>
      <c r="CV36" s="278">
        <f t="shared" si="47"/>
        <v>2.35E-2</v>
      </c>
      <c r="CW36" s="278">
        <f t="shared" si="47"/>
        <v>2.4E-2</v>
      </c>
      <c r="CX36" s="278">
        <f t="shared" si="47"/>
        <v>0</v>
      </c>
      <c r="CY36" s="278">
        <f t="shared" si="47"/>
        <v>2.4E-2</v>
      </c>
      <c r="CZ36" s="278">
        <f t="shared" si="47"/>
        <v>0</v>
      </c>
      <c r="DA36" s="278">
        <f t="shared" si="47"/>
        <v>2.4E-2</v>
      </c>
      <c r="DB36" s="278">
        <f t="shared" si="47"/>
        <v>0</v>
      </c>
      <c r="DC36" s="278">
        <f t="shared" si="47"/>
        <v>2.4E-2</v>
      </c>
      <c r="DD36" s="278">
        <f t="shared" si="47"/>
        <v>0</v>
      </c>
      <c r="DE36" s="278">
        <f t="shared" si="47"/>
        <v>2.4E-2</v>
      </c>
      <c r="DF36" s="278">
        <f t="shared" si="47"/>
        <v>0</v>
      </c>
      <c r="DG36" s="278">
        <f t="shared" si="47"/>
        <v>0.01</v>
      </c>
      <c r="DH36" s="278">
        <f t="shared" si="47"/>
        <v>0</v>
      </c>
      <c r="DI36" s="278">
        <f>+DI31+DI34</f>
        <v>0.25279999999999997</v>
      </c>
      <c r="DJ36" s="278">
        <f t="shared" si="43"/>
        <v>0.12279999999999999</v>
      </c>
      <c r="DK36" s="278">
        <f>+DK31+DK34</f>
        <v>0.12229999999999999</v>
      </c>
      <c r="DL36" s="278">
        <f>+DL31+DL34</f>
        <v>0.25279999999999997</v>
      </c>
      <c r="DM36" s="278">
        <f>+DM31+DM34</f>
        <v>0.12229999999999999</v>
      </c>
      <c r="DN36" s="250">
        <v>0.125</v>
      </c>
      <c r="DO36" s="249"/>
      <c r="DP36" s="249"/>
      <c r="DQ36" s="249"/>
      <c r="DR36" s="249"/>
      <c r="DS36" s="249"/>
      <c r="DT36" s="249"/>
      <c r="DU36" s="249"/>
      <c r="DV36" s="249"/>
      <c r="DW36" s="249"/>
      <c r="DX36" s="249"/>
      <c r="DY36" s="249"/>
      <c r="DZ36" s="249"/>
      <c r="EA36" s="249"/>
      <c r="EB36" s="249"/>
      <c r="EC36" s="249"/>
      <c r="ED36" s="249"/>
      <c r="EE36" s="249"/>
      <c r="EF36" s="249"/>
      <c r="EG36" s="249"/>
      <c r="EH36" s="249"/>
      <c r="EI36" s="249"/>
      <c r="EJ36" s="249"/>
      <c r="EK36" s="249"/>
      <c r="EL36" s="249"/>
      <c r="EM36" s="424"/>
      <c r="EN36" s="424"/>
      <c r="EO36" s="424"/>
      <c r="EP36" s="424"/>
      <c r="EQ36" s="424"/>
      <c r="ER36" s="250">
        <f t="shared" si="11"/>
        <v>0.97916666666666663</v>
      </c>
      <c r="ES36" s="250">
        <f t="shared" si="7"/>
        <v>0.99592833876221498</v>
      </c>
      <c r="ET36" s="250">
        <f t="shared" si="8"/>
        <v>0.48378164556962028</v>
      </c>
      <c r="EU36" s="250">
        <f t="shared" si="9"/>
        <v>0.98609271523178799</v>
      </c>
      <c r="EV36" s="250">
        <f t="shared" si="10"/>
        <v>0.74449999999999994</v>
      </c>
      <c r="EW36" s="777"/>
      <c r="EX36" s="782"/>
      <c r="EY36" s="749"/>
      <c r="EZ36" s="775"/>
      <c r="FA36" s="772"/>
    </row>
    <row r="37" spans="1:158" s="31" customFormat="1" ht="30" customHeight="1" thickBot="1" x14ac:dyDescent="0.3">
      <c r="A37" s="801"/>
      <c r="B37" s="808"/>
      <c r="C37" s="779"/>
      <c r="D37" s="779"/>
      <c r="E37" s="780"/>
      <c r="F37" s="293" t="s">
        <v>112</v>
      </c>
      <c r="G37" s="251">
        <f>+G32+G35</f>
        <v>1837522766</v>
      </c>
      <c r="H37" s="251">
        <f>+H32+H35</f>
        <v>250000000</v>
      </c>
      <c r="I37" s="251"/>
      <c r="J37" s="251"/>
      <c r="K37" s="251">
        <v>250000000</v>
      </c>
      <c r="L37" s="251">
        <v>0</v>
      </c>
      <c r="M37" s="251">
        <v>250000000</v>
      </c>
      <c r="N37" s="251">
        <f>+N32</f>
        <v>201132000</v>
      </c>
      <c r="O37" s="251">
        <v>250000000</v>
      </c>
      <c r="P37" s="251">
        <f>+P32</f>
        <v>209100000</v>
      </c>
      <c r="Q37" s="251">
        <v>250000000</v>
      </c>
      <c r="R37" s="251">
        <f>+R32</f>
        <v>209100000</v>
      </c>
      <c r="S37" s="251">
        <f>+S32</f>
        <v>250000000</v>
      </c>
      <c r="T37" s="251">
        <f>+T32</f>
        <v>209100000</v>
      </c>
      <c r="U37" s="251">
        <v>250000000</v>
      </c>
      <c r="V37" s="251">
        <v>249161000</v>
      </c>
      <c r="W37" s="251">
        <f>+W32</f>
        <v>250000000</v>
      </c>
      <c r="X37" s="251">
        <f t="shared" si="44"/>
        <v>250000000</v>
      </c>
      <c r="Y37" s="251">
        <f t="shared" si="44"/>
        <v>249161000</v>
      </c>
      <c r="Z37" s="251">
        <f t="shared" si="44"/>
        <v>250000000</v>
      </c>
      <c r="AA37" s="251">
        <f t="shared" si="44"/>
        <v>249161000</v>
      </c>
      <c r="AB37" s="251">
        <f>+AB32+AB35</f>
        <v>451903867</v>
      </c>
      <c r="AC37" s="251">
        <f>+AC32+AC35</f>
        <v>36540000</v>
      </c>
      <c r="AD37" s="251">
        <f>+AD32+AD35</f>
        <v>36540000</v>
      </c>
      <c r="AE37" s="251">
        <f t="shared" si="45"/>
        <v>309296667</v>
      </c>
      <c r="AF37" s="251">
        <f t="shared" si="45"/>
        <v>309296667</v>
      </c>
      <c r="AG37" s="251">
        <f t="shared" si="45"/>
        <v>103533200</v>
      </c>
      <c r="AH37" s="251">
        <f t="shared" si="45"/>
        <v>103533200</v>
      </c>
      <c r="AI37" s="251">
        <f t="shared" si="45"/>
        <v>0</v>
      </c>
      <c r="AJ37" s="251">
        <f t="shared" si="45"/>
        <v>0</v>
      </c>
      <c r="AK37" s="251">
        <f>+AK32+AK35</f>
        <v>0</v>
      </c>
      <c r="AL37" s="251">
        <f>+AL32+AL35</f>
        <v>0</v>
      </c>
      <c r="AM37" s="251">
        <f t="shared" si="45"/>
        <v>0</v>
      </c>
      <c r="AN37" s="251">
        <f t="shared" si="45"/>
        <v>0</v>
      </c>
      <c r="AO37" s="251">
        <f t="shared" si="45"/>
        <v>0</v>
      </c>
      <c r="AP37" s="251">
        <f t="shared" si="45"/>
        <v>0</v>
      </c>
      <c r="AQ37" s="251">
        <f t="shared" si="45"/>
        <v>0</v>
      </c>
      <c r="AR37" s="251">
        <f t="shared" si="45"/>
        <v>0</v>
      </c>
      <c r="AS37" s="251">
        <f>+AS32+AS35</f>
        <v>0</v>
      </c>
      <c r="AT37" s="251">
        <f>+AT32+AT35</f>
        <v>0</v>
      </c>
      <c r="AU37" s="251">
        <f t="shared" si="45"/>
        <v>64657601</v>
      </c>
      <c r="AV37" s="251">
        <f t="shared" si="45"/>
        <v>28510600</v>
      </c>
      <c r="AW37" s="251">
        <f>+AW32+AW35</f>
        <v>29479836</v>
      </c>
      <c r="AX37" s="251">
        <f>+AX32+AX35</f>
        <v>49519100</v>
      </c>
      <c r="AY37" s="251">
        <f t="shared" si="45"/>
        <v>2035600</v>
      </c>
      <c r="AZ37" s="251">
        <f t="shared" si="45"/>
        <v>2035600</v>
      </c>
      <c r="BA37" s="251">
        <f t="shared" si="38"/>
        <v>545542904</v>
      </c>
      <c r="BB37" s="251">
        <f t="shared" si="39"/>
        <v>545542904</v>
      </c>
      <c r="BC37" s="251">
        <f t="shared" si="39"/>
        <v>529435167</v>
      </c>
      <c r="BD37" s="251">
        <f t="shared" si="40"/>
        <v>545542904</v>
      </c>
      <c r="BE37" s="251">
        <f t="shared" si="41"/>
        <v>529435167</v>
      </c>
      <c r="BF37" s="251">
        <f>+BF32+BF35</f>
        <v>416269334</v>
      </c>
      <c r="BG37" s="251">
        <f>+BG32+BG35</f>
        <v>376219966</v>
      </c>
      <c r="BH37" s="251">
        <f t="shared" si="46"/>
        <v>376219966</v>
      </c>
      <c r="BI37" s="251">
        <f t="shared" si="46"/>
        <v>12925368</v>
      </c>
      <c r="BJ37" s="251">
        <f t="shared" si="46"/>
        <v>1783333</v>
      </c>
      <c r="BK37" s="251">
        <f t="shared" si="46"/>
        <v>0</v>
      </c>
      <c r="BL37" s="251">
        <f t="shared" si="46"/>
        <v>2449700</v>
      </c>
      <c r="BM37" s="251">
        <f t="shared" si="46"/>
        <v>0</v>
      </c>
      <c r="BN37" s="251">
        <f t="shared" si="46"/>
        <v>1569333</v>
      </c>
      <c r="BO37" s="251">
        <f t="shared" si="46"/>
        <v>0</v>
      </c>
      <c r="BP37" s="251">
        <f t="shared" si="46"/>
        <v>7123000</v>
      </c>
      <c r="BQ37" s="251">
        <f t="shared" si="46"/>
        <v>0</v>
      </c>
      <c r="BR37" s="251">
        <f t="shared" si="46"/>
        <v>0</v>
      </c>
      <c r="BS37" s="251">
        <f t="shared" si="46"/>
        <v>-2</v>
      </c>
      <c r="BT37" s="251">
        <f t="shared" si="46"/>
        <v>0</v>
      </c>
      <c r="BU37" s="251">
        <f t="shared" si="46"/>
        <v>0</v>
      </c>
      <c r="BV37" s="251">
        <f t="shared" si="46"/>
        <v>0</v>
      </c>
      <c r="BW37" s="251">
        <f t="shared" si="46"/>
        <v>-345467</v>
      </c>
      <c r="BX37" s="251">
        <f t="shared" si="46"/>
        <v>7424667</v>
      </c>
      <c r="BY37" s="251">
        <f t="shared" si="46"/>
        <v>38459234</v>
      </c>
      <c r="BZ37" s="251">
        <f t="shared" si="46"/>
        <v>18504933</v>
      </c>
      <c r="CA37" s="251">
        <f t="shared" si="46"/>
        <v>27124000</v>
      </c>
      <c r="CB37" s="251">
        <f t="shared" si="46"/>
        <v>24128167</v>
      </c>
      <c r="CC37" s="251">
        <f t="shared" si="46"/>
        <v>0</v>
      </c>
      <c r="CD37" s="251">
        <f t="shared" si="46"/>
        <v>15180000</v>
      </c>
      <c r="CE37" s="251">
        <f t="shared" si="46"/>
        <v>454383099</v>
      </c>
      <c r="CF37" s="251">
        <f t="shared" si="42"/>
        <v>454383099</v>
      </c>
      <c r="CG37" s="251">
        <f t="shared" si="46"/>
        <v>454383099</v>
      </c>
      <c r="CH37" s="251">
        <f t="shared" si="46"/>
        <v>454383099</v>
      </c>
      <c r="CI37" s="251">
        <f t="shared" si="46"/>
        <v>454383099</v>
      </c>
      <c r="CJ37" s="272">
        <f>+CJ32+CJ35</f>
        <v>254543500</v>
      </c>
      <c r="CK37" s="272">
        <f t="shared" ref="CK37:DH37" si="48">+CK32+CK35</f>
        <v>12641000</v>
      </c>
      <c r="CL37" s="272">
        <f t="shared" si="48"/>
        <v>12641000</v>
      </c>
      <c r="CM37" s="272">
        <f t="shared" si="48"/>
        <v>104533500</v>
      </c>
      <c r="CN37" s="272">
        <f t="shared" si="48"/>
        <v>104533500</v>
      </c>
      <c r="CO37" s="272">
        <f t="shared" si="48"/>
        <v>93029000</v>
      </c>
      <c r="CP37" s="272">
        <f t="shared" si="48"/>
        <v>93029000</v>
      </c>
      <c r="CQ37" s="272">
        <f t="shared" si="48"/>
        <v>26780000</v>
      </c>
      <c r="CR37" s="272">
        <f t="shared" si="48"/>
        <v>0</v>
      </c>
      <c r="CS37" s="272">
        <f t="shared" si="48"/>
        <v>0</v>
      </c>
      <c r="CT37" s="272">
        <f t="shared" si="48"/>
        <v>0</v>
      </c>
      <c r="CU37" s="272">
        <f t="shared" si="48"/>
        <v>0</v>
      </c>
      <c r="CV37" s="272">
        <f t="shared" si="48"/>
        <v>0</v>
      </c>
      <c r="CW37" s="272">
        <f t="shared" si="48"/>
        <v>0</v>
      </c>
      <c r="CX37" s="272">
        <f t="shared" si="48"/>
        <v>0</v>
      </c>
      <c r="CY37" s="272">
        <f t="shared" si="48"/>
        <v>0</v>
      </c>
      <c r="CZ37" s="272">
        <f t="shared" si="48"/>
        <v>0</v>
      </c>
      <c r="DA37" s="272">
        <f t="shared" si="48"/>
        <v>0</v>
      </c>
      <c r="DB37" s="272">
        <f t="shared" si="48"/>
        <v>0</v>
      </c>
      <c r="DC37" s="272">
        <f t="shared" si="48"/>
        <v>0</v>
      </c>
      <c r="DD37" s="272">
        <f t="shared" si="48"/>
        <v>0</v>
      </c>
      <c r="DE37" s="272">
        <f t="shared" si="48"/>
        <v>0</v>
      </c>
      <c r="DF37" s="272">
        <f t="shared" si="48"/>
        <v>0</v>
      </c>
      <c r="DG37" s="272">
        <f t="shared" si="48"/>
        <v>17560000</v>
      </c>
      <c r="DH37" s="272">
        <f t="shared" si="48"/>
        <v>0</v>
      </c>
      <c r="DI37" s="273">
        <f>+DI32+DI35</f>
        <v>254543500</v>
      </c>
      <c r="DJ37" s="273">
        <f>+CK37+CM37+CO37+CQ37+CS37+CU37</f>
        <v>236983500</v>
      </c>
      <c r="DK37" s="251">
        <f>+DK32++DK35</f>
        <v>210203500</v>
      </c>
      <c r="DL37" s="251">
        <f>+DL32++DL35</f>
        <v>254543500</v>
      </c>
      <c r="DM37" s="251">
        <f>+DM32++DM35</f>
        <v>210203500</v>
      </c>
      <c r="DN37" s="251">
        <v>350000000</v>
      </c>
      <c r="DO37" s="294"/>
      <c r="DP37" s="294"/>
      <c r="DQ37" s="294"/>
      <c r="DR37" s="294"/>
      <c r="DS37" s="294"/>
      <c r="DT37" s="294"/>
      <c r="DU37" s="294"/>
      <c r="DV37" s="294"/>
      <c r="DW37" s="294"/>
      <c r="DX37" s="294"/>
      <c r="DY37" s="294"/>
      <c r="DZ37" s="294"/>
      <c r="EA37" s="294"/>
      <c r="EB37" s="294"/>
      <c r="EC37" s="294"/>
      <c r="ED37" s="294"/>
      <c r="EE37" s="294"/>
      <c r="EF37" s="294"/>
      <c r="EG37" s="294"/>
      <c r="EH37" s="294"/>
      <c r="EI37" s="294"/>
      <c r="EJ37" s="294"/>
      <c r="EK37" s="294"/>
      <c r="EL37" s="294"/>
      <c r="EM37" s="295"/>
      <c r="EN37" s="294"/>
      <c r="EO37" s="294"/>
      <c r="EP37" s="294"/>
      <c r="EQ37" s="295"/>
      <c r="ER37" s="439">
        <f>IFERROR(CV37/CU37,0)</f>
        <v>0</v>
      </c>
      <c r="ES37" s="439">
        <f>+DK37/DJ37</f>
        <v>0.88699635206670502</v>
      </c>
      <c r="ET37" s="439">
        <f t="shared" si="8"/>
        <v>0.82580580529457637</v>
      </c>
      <c r="EU37" s="439">
        <f t="shared" si="9"/>
        <v>0.97059220018987258</v>
      </c>
      <c r="EV37" s="440">
        <f t="shared" si="10"/>
        <v>0.78539585615125929</v>
      </c>
      <c r="EW37" s="778"/>
      <c r="EX37" s="783"/>
      <c r="EY37" s="750"/>
      <c r="EZ37" s="776"/>
      <c r="FA37" s="773"/>
    </row>
    <row r="38" spans="1:158" s="290" customFormat="1" ht="24.75" customHeight="1" thickBot="1" x14ac:dyDescent="0.3">
      <c r="A38" s="786" t="s">
        <v>116</v>
      </c>
      <c r="B38" s="787"/>
      <c r="C38" s="787"/>
      <c r="D38" s="787"/>
      <c r="E38" s="788"/>
      <c r="F38" s="298" t="s">
        <v>117</v>
      </c>
      <c r="G38" s="441">
        <f>+G11+G18+G25+G32</f>
        <v>21730404981</v>
      </c>
      <c r="H38" s="441">
        <f t="shared" ref="H38:BS38" si="49">+H11+H18+H25+H32</f>
        <v>2410000000</v>
      </c>
      <c r="I38" s="441">
        <f t="shared" si="49"/>
        <v>0</v>
      </c>
      <c r="J38" s="441">
        <f t="shared" si="49"/>
        <v>0</v>
      </c>
      <c r="K38" s="441">
        <f t="shared" si="49"/>
        <v>2410000000</v>
      </c>
      <c r="L38" s="441">
        <f t="shared" si="49"/>
        <v>430855000</v>
      </c>
      <c r="M38" s="441">
        <f t="shared" si="49"/>
        <v>2410000000</v>
      </c>
      <c r="N38" s="441">
        <f t="shared" si="49"/>
        <v>1967968000</v>
      </c>
      <c r="O38" s="441">
        <f t="shared" si="49"/>
        <v>2410000000</v>
      </c>
      <c r="P38" s="441">
        <f t="shared" si="49"/>
        <v>1988602000</v>
      </c>
      <c r="Q38" s="441">
        <f t="shared" si="49"/>
        <v>2410000000</v>
      </c>
      <c r="R38" s="441">
        <f t="shared" si="49"/>
        <v>1988602000</v>
      </c>
      <c r="S38" s="441">
        <f t="shared" si="49"/>
        <v>2410000000</v>
      </c>
      <c r="T38" s="441">
        <f t="shared" si="49"/>
        <v>2178974000</v>
      </c>
      <c r="U38" s="441">
        <f t="shared" si="49"/>
        <v>2410000000</v>
      </c>
      <c r="V38" s="441">
        <f t="shared" si="49"/>
        <v>2398540480</v>
      </c>
      <c r="W38" s="441">
        <f t="shared" si="49"/>
        <v>2410000000</v>
      </c>
      <c r="X38" s="441">
        <f t="shared" si="49"/>
        <v>2410000000</v>
      </c>
      <c r="Y38" s="441">
        <f t="shared" si="49"/>
        <v>2398540480</v>
      </c>
      <c r="Z38" s="441">
        <f t="shared" si="49"/>
        <v>2410000000</v>
      </c>
      <c r="AA38" s="441">
        <f t="shared" si="49"/>
        <v>2398540480</v>
      </c>
      <c r="AB38" s="441">
        <f t="shared" si="49"/>
        <v>4564236000</v>
      </c>
      <c r="AC38" s="441">
        <f t="shared" si="49"/>
        <v>0</v>
      </c>
      <c r="AD38" s="441">
        <f t="shared" si="49"/>
        <v>0</v>
      </c>
      <c r="AE38" s="441">
        <f t="shared" si="49"/>
        <v>2641756000</v>
      </c>
      <c r="AF38" s="441">
        <f t="shared" si="49"/>
        <v>2641756000</v>
      </c>
      <c r="AG38" s="441">
        <f t="shared" si="49"/>
        <v>963878000</v>
      </c>
      <c r="AH38" s="441">
        <f t="shared" si="49"/>
        <v>963878000</v>
      </c>
      <c r="AI38" s="441">
        <f t="shared" si="49"/>
        <v>179072000</v>
      </c>
      <c r="AJ38" s="441">
        <f t="shared" si="49"/>
        <v>179072000</v>
      </c>
      <c r="AK38" s="441">
        <f t="shared" si="49"/>
        <v>24066000</v>
      </c>
      <c r="AL38" s="441">
        <f t="shared" si="49"/>
        <v>24066000</v>
      </c>
      <c r="AM38" s="441">
        <f t="shared" si="49"/>
        <v>333770000</v>
      </c>
      <c r="AN38" s="441">
        <f t="shared" si="49"/>
        <v>277938000</v>
      </c>
      <c r="AO38" s="441">
        <f t="shared" si="49"/>
        <v>13500000</v>
      </c>
      <c r="AP38" s="441">
        <f t="shared" si="49"/>
        <v>3025600</v>
      </c>
      <c r="AQ38" s="441">
        <f t="shared" si="49"/>
        <v>13752000</v>
      </c>
      <c r="AR38" s="441">
        <f t="shared" si="49"/>
        <v>13752000</v>
      </c>
      <c r="AS38" s="441">
        <f t="shared" si="49"/>
        <v>471965633</v>
      </c>
      <c r="AT38" s="441">
        <f t="shared" si="49"/>
        <v>274630133</v>
      </c>
      <c r="AU38" s="441">
        <f t="shared" si="49"/>
        <v>113586101</v>
      </c>
      <c r="AV38" s="441">
        <f t="shared" si="49"/>
        <v>102055100</v>
      </c>
      <c r="AW38" s="441">
        <f t="shared" si="49"/>
        <v>36920836</v>
      </c>
      <c r="AX38" s="441">
        <f t="shared" si="49"/>
        <v>109417100</v>
      </c>
      <c r="AY38" s="441">
        <f t="shared" si="49"/>
        <v>85530567</v>
      </c>
      <c r="AZ38" s="441">
        <f t="shared" si="49"/>
        <v>80444133</v>
      </c>
      <c r="BA38" s="441">
        <f t="shared" si="49"/>
        <v>4877797137</v>
      </c>
      <c r="BB38" s="441">
        <f t="shared" si="49"/>
        <v>4877797137</v>
      </c>
      <c r="BC38" s="441">
        <f t="shared" si="49"/>
        <v>4670034066</v>
      </c>
      <c r="BD38" s="441">
        <f t="shared" si="49"/>
        <v>4877797137</v>
      </c>
      <c r="BE38" s="441">
        <f t="shared" si="49"/>
        <v>4670034066</v>
      </c>
      <c r="BF38" s="441">
        <f t="shared" si="49"/>
        <v>6265502000</v>
      </c>
      <c r="BG38" s="441">
        <f t="shared" si="49"/>
        <v>5977658000</v>
      </c>
      <c r="BH38" s="441">
        <f t="shared" si="49"/>
        <v>5977658000</v>
      </c>
      <c r="BI38" s="441">
        <f t="shared" si="49"/>
        <v>8000000</v>
      </c>
      <c r="BJ38" s="441">
        <f t="shared" si="49"/>
        <v>0</v>
      </c>
      <c r="BK38" s="441">
        <f t="shared" si="49"/>
        <v>26862000</v>
      </c>
      <c r="BL38" s="441">
        <f t="shared" si="49"/>
        <v>0</v>
      </c>
      <c r="BM38" s="441">
        <f t="shared" si="49"/>
        <v>31304000</v>
      </c>
      <c r="BN38" s="441">
        <f t="shared" si="49"/>
        <v>27504000</v>
      </c>
      <c r="BO38" s="441">
        <f t="shared" si="49"/>
        <v>27391000</v>
      </c>
      <c r="BP38" s="441">
        <f t="shared" si="49"/>
        <v>0</v>
      </c>
      <c r="BQ38" s="441">
        <f t="shared" si="49"/>
        <v>0</v>
      </c>
      <c r="BR38" s="441">
        <f t="shared" si="49"/>
        <v>0</v>
      </c>
      <c r="BS38" s="441">
        <f t="shared" si="49"/>
        <v>0</v>
      </c>
      <c r="BT38" s="441">
        <f t="shared" ref="BT38:DM38" si="50">+BT11+BT18+BT25+BT32</f>
        <v>0</v>
      </c>
      <c r="BU38" s="441">
        <f t="shared" si="50"/>
        <v>0</v>
      </c>
      <c r="BV38" s="441">
        <f t="shared" si="50"/>
        <v>73919000</v>
      </c>
      <c r="BW38" s="441">
        <f t="shared" si="50"/>
        <v>-41477267</v>
      </c>
      <c r="BX38" s="441">
        <f t="shared" si="50"/>
        <v>-33707133</v>
      </c>
      <c r="BY38" s="441">
        <f t="shared" si="50"/>
        <v>135519200</v>
      </c>
      <c r="BZ38" s="441">
        <f t="shared" si="50"/>
        <v>98949899</v>
      </c>
      <c r="CA38" s="441">
        <f t="shared" si="50"/>
        <v>580083675</v>
      </c>
      <c r="CB38" s="441">
        <f t="shared" si="50"/>
        <v>530595070</v>
      </c>
      <c r="CC38" s="441">
        <f t="shared" si="50"/>
        <v>409720226</v>
      </c>
      <c r="CD38" s="441">
        <f t="shared" si="50"/>
        <v>432574599</v>
      </c>
      <c r="CE38" s="441">
        <f t="shared" si="50"/>
        <v>7155060834</v>
      </c>
      <c r="CF38" s="441">
        <f t="shared" si="50"/>
        <v>7155060834</v>
      </c>
      <c r="CG38" s="441">
        <f t="shared" si="50"/>
        <v>7107493435</v>
      </c>
      <c r="CH38" s="441">
        <f t="shared" si="50"/>
        <v>7155060834</v>
      </c>
      <c r="CI38" s="441">
        <f t="shared" si="50"/>
        <v>7107493435</v>
      </c>
      <c r="CJ38" s="442">
        <f t="shared" si="50"/>
        <v>4914337000</v>
      </c>
      <c r="CK38" s="442">
        <f t="shared" si="50"/>
        <v>840000000</v>
      </c>
      <c r="CL38" s="442">
        <f t="shared" si="50"/>
        <v>840000000</v>
      </c>
      <c r="CM38" s="442">
        <f t="shared" si="50"/>
        <v>203846500</v>
      </c>
      <c r="CN38" s="442">
        <f t="shared" si="50"/>
        <v>203846500</v>
      </c>
      <c r="CO38" s="442">
        <f t="shared" si="50"/>
        <v>3309319500</v>
      </c>
      <c r="CP38" s="442">
        <f t="shared" si="50"/>
        <v>3309319500</v>
      </c>
      <c r="CQ38" s="442">
        <f t="shared" si="50"/>
        <v>347625333</v>
      </c>
      <c r="CR38" s="442">
        <f t="shared" si="50"/>
        <v>284157333</v>
      </c>
      <c r="CS38" s="442">
        <f t="shared" si="50"/>
        <v>38000000</v>
      </c>
      <c r="CT38" s="442">
        <f t="shared" si="50"/>
        <v>0</v>
      </c>
      <c r="CU38" s="442">
        <f t="shared" si="50"/>
        <v>0</v>
      </c>
      <c r="CV38" s="442">
        <f t="shared" si="50"/>
        <v>0</v>
      </c>
      <c r="CW38" s="442">
        <f t="shared" si="50"/>
        <v>0</v>
      </c>
      <c r="CX38" s="442">
        <f t="shared" si="50"/>
        <v>0</v>
      </c>
      <c r="CY38" s="442">
        <f t="shared" si="50"/>
        <v>14172000</v>
      </c>
      <c r="CZ38" s="442">
        <f t="shared" si="50"/>
        <v>0</v>
      </c>
      <c r="DA38" s="442">
        <f t="shared" si="50"/>
        <v>0</v>
      </c>
      <c r="DB38" s="442">
        <f t="shared" si="50"/>
        <v>0</v>
      </c>
      <c r="DC38" s="442">
        <f t="shared" si="50"/>
        <v>0</v>
      </c>
      <c r="DD38" s="442">
        <f t="shared" si="50"/>
        <v>0</v>
      </c>
      <c r="DE38" s="442">
        <f t="shared" si="50"/>
        <v>0</v>
      </c>
      <c r="DF38" s="442">
        <f t="shared" si="50"/>
        <v>0</v>
      </c>
      <c r="DG38" s="442">
        <f t="shared" si="50"/>
        <v>161373667</v>
      </c>
      <c r="DH38" s="442">
        <f t="shared" si="50"/>
        <v>0</v>
      </c>
      <c r="DI38" s="442">
        <f t="shared" si="50"/>
        <v>4914337000</v>
      </c>
      <c r="DJ38" s="442">
        <f t="shared" si="50"/>
        <v>4738791333</v>
      </c>
      <c r="DK38" s="441">
        <f t="shared" si="50"/>
        <v>4637323333</v>
      </c>
      <c r="DL38" s="441">
        <f t="shared" si="50"/>
        <v>4914337000</v>
      </c>
      <c r="DM38" s="441">
        <f t="shared" si="50"/>
        <v>4637323333</v>
      </c>
      <c r="DN38" s="443">
        <f>+DN11+DN18+DN25+DN32</f>
        <v>2640000000</v>
      </c>
      <c r="DO38" s="262"/>
      <c r="DP38" s="263"/>
      <c r="DQ38" s="263"/>
      <c r="DR38" s="263"/>
      <c r="DS38" s="263"/>
      <c r="DT38" s="263"/>
      <c r="DU38" s="263"/>
      <c r="DV38" s="263"/>
      <c r="DW38" s="263"/>
      <c r="DX38" s="263"/>
      <c r="DY38" s="263"/>
      <c r="DZ38" s="263"/>
      <c r="EA38" s="263"/>
      <c r="EB38" s="263"/>
      <c r="EC38" s="263"/>
      <c r="ED38" s="263"/>
      <c r="EE38" s="263"/>
      <c r="EF38" s="263"/>
      <c r="EG38" s="263"/>
      <c r="EH38" s="263"/>
      <c r="EI38" s="263"/>
      <c r="EJ38" s="263"/>
      <c r="EK38" s="263"/>
      <c r="EL38" s="263"/>
      <c r="EM38" s="263"/>
      <c r="EN38" s="263"/>
      <c r="EO38" s="263"/>
      <c r="EP38" s="263"/>
      <c r="EQ38" s="264"/>
      <c r="ER38" s="689"/>
      <c r="ES38" s="690"/>
      <c r="ET38" s="690"/>
      <c r="EU38" s="690"/>
      <c r="EV38" s="690"/>
      <c r="EW38" s="690"/>
      <c r="EX38" s="690"/>
      <c r="EY38" s="690"/>
      <c r="EZ38" s="690"/>
      <c r="FA38" s="691"/>
    </row>
    <row r="39" spans="1:158" s="290" customFormat="1" ht="24.75" customHeight="1" thickBot="1" x14ac:dyDescent="0.3">
      <c r="A39" s="789"/>
      <c r="B39" s="790"/>
      <c r="C39" s="790"/>
      <c r="D39" s="790"/>
      <c r="E39" s="791"/>
      <c r="F39" s="289" t="s">
        <v>118</v>
      </c>
      <c r="G39" s="441">
        <f>+G14+G21+G28+G35</f>
        <v>2359519031</v>
      </c>
      <c r="H39" s="441">
        <f t="shared" ref="H39:BS39" si="51">+H14+H21+H28+H35</f>
        <v>0</v>
      </c>
      <c r="I39" s="441">
        <f t="shared" si="51"/>
        <v>0</v>
      </c>
      <c r="J39" s="441">
        <f t="shared" si="51"/>
        <v>0</v>
      </c>
      <c r="K39" s="441">
        <f t="shared" si="51"/>
        <v>0</v>
      </c>
      <c r="L39" s="441">
        <f t="shared" si="51"/>
        <v>0</v>
      </c>
      <c r="M39" s="441">
        <f t="shared" si="51"/>
        <v>0</v>
      </c>
      <c r="N39" s="441">
        <f t="shared" si="51"/>
        <v>0</v>
      </c>
      <c r="O39" s="441">
        <f t="shared" si="51"/>
        <v>0</v>
      </c>
      <c r="P39" s="441">
        <f t="shared" si="51"/>
        <v>0</v>
      </c>
      <c r="Q39" s="441">
        <f t="shared" si="51"/>
        <v>0</v>
      </c>
      <c r="R39" s="441">
        <f t="shared" si="51"/>
        <v>0</v>
      </c>
      <c r="S39" s="441">
        <f t="shared" si="51"/>
        <v>0</v>
      </c>
      <c r="T39" s="441">
        <f t="shared" si="51"/>
        <v>0</v>
      </c>
      <c r="U39" s="441">
        <f t="shared" si="51"/>
        <v>0</v>
      </c>
      <c r="V39" s="441">
        <f t="shared" si="51"/>
        <v>0</v>
      </c>
      <c r="W39" s="441">
        <f t="shared" si="51"/>
        <v>0</v>
      </c>
      <c r="X39" s="441">
        <f t="shared" si="51"/>
        <v>0</v>
      </c>
      <c r="Y39" s="441">
        <f t="shared" si="51"/>
        <v>0</v>
      </c>
      <c r="Z39" s="441">
        <f t="shared" si="51"/>
        <v>0</v>
      </c>
      <c r="AA39" s="441">
        <f t="shared" si="51"/>
        <v>0</v>
      </c>
      <c r="AB39" s="441">
        <f t="shared" si="51"/>
        <v>724017139</v>
      </c>
      <c r="AC39" s="441">
        <f t="shared" si="51"/>
        <v>287863134</v>
      </c>
      <c r="AD39" s="441">
        <f t="shared" si="51"/>
        <v>287863134</v>
      </c>
      <c r="AE39" s="441">
        <f t="shared" si="51"/>
        <v>237472966</v>
      </c>
      <c r="AF39" s="441">
        <f t="shared" si="51"/>
        <v>237472966</v>
      </c>
      <c r="AG39" s="441">
        <f t="shared" si="51"/>
        <v>118740567</v>
      </c>
      <c r="AH39" s="441">
        <f t="shared" si="51"/>
        <v>118740567</v>
      </c>
      <c r="AI39" s="441">
        <f t="shared" si="51"/>
        <v>32518933</v>
      </c>
      <c r="AJ39" s="441">
        <f t="shared" si="51"/>
        <v>32518933</v>
      </c>
      <c r="AK39" s="441">
        <f t="shared" si="51"/>
        <v>16944400</v>
      </c>
      <c r="AL39" s="441">
        <f t="shared" si="51"/>
        <v>16944400</v>
      </c>
      <c r="AM39" s="441">
        <f t="shared" si="51"/>
        <v>23597497</v>
      </c>
      <c r="AN39" s="441">
        <f t="shared" si="51"/>
        <v>18880530</v>
      </c>
      <c r="AO39" s="441">
        <f t="shared" si="51"/>
        <v>2685600</v>
      </c>
      <c r="AP39" s="441">
        <f t="shared" si="51"/>
        <v>1902300</v>
      </c>
      <c r="AQ39" s="441">
        <f t="shared" si="51"/>
        <v>0</v>
      </c>
      <c r="AR39" s="441">
        <f t="shared" si="51"/>
        <v>2814667</v>
      </c>
      <c r="AS39" s="441">
        <f t="shared" si="51"/>
        <v>0</v>
      </c>
      <c r="AT39" s="441">
        <f t="shared" si="51"/>
        <v>2685600</v>
      </c>
      <c r="AU39" s="441">
        <f t="shared" si="51"/>
        <v>0</v>
      </c>
      <c r="AV39" s="441">
        <f t="shared" si="51"/>
        <v>0</v>
      </c>
      <c r="AW39" s="441">
        <f t="shared" si="51"/>
        <v>0</v>
      </c>
      <c r="AX39" s="441">
        <f t="shared" si="51"/>
        <v>0</v>
      </c>
      <c r="AY39" s="441">
        <f t="shared" si="51"/>
        <v>0</v>
      </c>
      <c r="AZ39" s="441">
        <f t="shared" si="51"/>
        <v>0</v>
      </c>
      <c r="BA39" s="441">
        <f t="shared" si="51"/>
        <v>719823097</v>
      </c>
      <c r="BB39" s="441">
        <f t="shared" si="51"/>
        <v>719823097</v>
      </c>
      <c r="BC39" s="441">
        <f t="shared" si="51"/>
        <v>719823097</v>
      </c>
      <c r="BD39" s="441">
        <f t="shared" si="51"/>
        <v>719823097</v>
      </c>
      <c r="BE39" s="441">
        <f t="shared" si="51"/>
        <v>719823097</v>
      </c>
      <c r="BF39" s="441">
        <f t="shared" si="51"/>
        <v>622591480</v>
      </c>
      <c r="BG39" s="441">
        <f t="shared" si="51"/>
        <v>247267331</v>
      </c>
      <c r="BH39" s="441">
        <f t="shared" si="51"/>
        <v>247267331</v>
      </c>
      <c r="BI39" s="441">
        <f t="shared" si="51"/>
        <v>243025368</v>
      </c>
      <c r="BJ39" s="441">
        <f t="shared" si="51"/>
        <v>202589667</v>
      </c>
      <c r="BK39" s="441">
        <f t="shared" si="51"/>
        <v>132298781</v>
      </c>
      <c r="BL39" s="441">
        <f t="shared" si="51"/>
        <v>43808449</v>
      </c>
      <c r="BM39" s="441">
        <f t="shared" si="51"/>
        <v>-25846000</v>
      </c>
      <c r="BN39" s="441">
        <f t="shared" si="51"/>
        <v>21318866</v>
      </c>
      <c r="BO39" s="441">
        <f t="shared" si="51"/>
        <v>-9956000</v>
      </c>
      <c r="BP39" s="441">
        <f t="shared" si="51"/>
        <v>20922999</v>
      </c>
      <c r="BQ39" s="441">
        <f t="shared" si="51"/>
        <v>-5370400</v>
      </c>
      <c r="BR39" s="441">
        <f t="shared" si="51"/>
        <v>2301600</v>
      </c>
      <c r="BS39" s="441">
        <f t="shared" si="51"/>
        <v>-2</v>
      </c>
      <c r="BT39" s="441">
        <f t="shared" ref="BT39:DM39" si="52">+BT14+BT21+BT28+BT35</f>
        <v>6726200</v>
      </c>
      <c r="BU39" s="441">
        <f t="shared" si="52"/>
        <v>0</v>
      </c>
      <c r="BV39" s="441">
        <f t="shared" si="52"/>
        <v>8213700</v>
      </c>
      <c r="BW39" s="441">
        <f t="shared" si="52"/>
        <v>0</v>
      </c>
      <c r="BX39" s="441">
        <f t="shared" si="52"/>
        <v>2940933</v>
      </c>
      <c r="BY39" s="441">
        <f t="shared" si="52"/>
        <v>0</v>
      </c>
      <c r="BZ39" s="441">
        <f t="shared" si="52"/>
        <v>0</v>
      </c>
      <c r="CA39" s="441">
        <f t="shared" si="52"/>
        <v>0</v>
      </c>
      <c r="CB39" s="441">
        <f t="shared" si="52"/>
        <v>0</v>
      </c>
      <c r="CC39" s="441">
        <f t="shared" si="52"/>
        <v>0</v>
      </c>
      <c r="CD39" s="441">
        <f t="shared" si="52"/>
        <v>0</v>
      </c>
      <c r="CE39" s="441">
        <f t="shared" si="52"/>
        <v>581419078</v>
      </c>
      <c r="CF39" s="441">
        <f t="shared" si="52"/>
        <v>581419078</v>
      </c>
      <c r="CG39" s="441">
        <f t="shared" si="52"/>
        <v>556089745</v>
      </c>
      <c r="CH39" s="441">
        <f t="shared" si="52"/>
        <v>581419078</v>
      </c>
      <c r="CI39" s="441">
        <f t="shared" si="52"/>
        <v>556089745</v>
      </c>
      <c r="CJ39" s="442">
        <f t="shared" si="52"/>
        <v>1083606189</v>
      </c>
      <c r="CK39" s="442">
        <f t="shared" si="52"/>
        <v>200068434</v>
      </c>
      <c r="CL39" s="442">
        <f t="shared" si="52"/>
        <v>200068434</v>
      </c>
      <c r="CM39" s="442">
        <f t="shared" si="52"/>
        <v>360201502</v>
      </c>
      <c r="CN39" s="442">
        <f t="shared" si="52"/>
        <v>360201502</v>
      </c>
      <c r="CO39" s="442">
        <f t="shared" si="52"/>
        <v>178610790</v>
      </c>
      <c r="CP39" s="442">
        <f t="shared" si="52"/>
        <v>178610790</v>
      </c>
      <c r="CQ39" s="442">
        <f t="shared" si="52"/>
        <v>180350365</v>
      </c>
      <c r="CR39" s="442">
        <f t="shared" si="52"/>
        <v>184397166</v>
      </c>
      <c r="CS39" s="442">
        <f>+CS14+CS21+CS28+CS35</f>
        <v>53415632</v>
      </c>
      <c r="CT39" s="442">
        <f t="shared" si="52"/>
        <v>47441721</v>
      </c>
      <c r="CU39" s="442">
        <f t="shared" si="52"/>
        <v>37623467</v>
      </c>
      <c r="CV39" s="442">
        <f t="shared" si="52"/>
        <v>7046772</v>
      </c>
      <c r="CW39" s="442">
        <f t="shared" si="52"/>
        <v>41663322</v>
      </c>
      <c r="CX39" s="442">
        <f t="shared" si="52"/>
        <v>0</v>
      </c>
      <c r="CY39" s="442">
        <f t="shared" si="52"/>
        <v>0</v>
      </c>
      <c r="CZ39" s="442">
        <f t="shared" si="52"/>
        <v>0</v>
      </c>
      <c r="DA39" s="442">
        <f t="shared" si="52"/>
        <v>0</v>
      </c>
      <c r="DB39" s="442">
        <f t="shared" si="52"/>
        <v>0</v>
      </c>
      <c r="DC39" s="442">
        <f t="shared" si="52"/>
        <v>31672677</v>
      </c>
      <c r="DD39" s="442">
        <f t="shared" si="52"/>
        <v>0</v>
      </c>
      <c r="DE39" s="442">
        <f t="shared" si="52"/>
        <v>0</v>
      </c>
      <c r="DF39" s="442">
        <f t="shared" si="52"/>
        <v>0</v>
      </c>
      <c r="DG39" s="442">
        <f t="shared" si="52"/>
        <v>0</v>
      </c>
      <c r="DH39" s="442">
        <f t="shared" si="52"/>
        <v>0</v>
      </c>
      <c r="DI39" s="442">
        <f t="shared" si="52"/>
        <v>1083606189</v>
      </c>
      <c r="DJ39" s="442">
        <f t="shared" si="52"/>
        <v>1010270190</v>
      </c>
      <c r="DK39" s="441">
        <f t="shared" si="52"/>
        <v>977766385</v>
      </c>
      <c r="DL39" s="441">
        <f t="shared" si="52"/>
        <v>1083606189</v>
      </c>
      <c r="DM39" s="441">
        <f t="shared" si="52"/>
        <v>977766385</v>
      </c>
      <c r="DN39" s="443">
        <f>+DN14+DN21+DN28+DN35</f>
        <v>0</v>
      </c>
      <c r="DO39" s="265"/>
      <c r="DP39" s="248"/>
      <c r="DQ39" s="248"/>
      <c r="DR39" s="248"/>
      <c r="DS39" s="248"/>
      <c r="DT39" s="248"/>
      <c r="DU39" s="248"/>
      <c r="DV39" s="248"/>
      <c r="DW39" s="248"/>
      <c r="DX39" s="248"/>
      <c r="DY39" s="248"/>
      <c r="DZ39" s="248"/>
      <c r="EA39" s="248"/>
      <c r="EB39" s="248"/>
      <c r="EC39" s="248"/>
      <c r="ED39" s="248"/>
      <c r="EE39" s="248"/>
      <c r="EF39" s="248"/>
      <c r="EG39" s="248"/>
      <c r="EH39" s="248"/>
      <c r="EI39" s="248"/>
      <c r="EJ39" s="248"/>
      <c r="EK39" s="248"/>
      <c r="EL39" s="248"/>
      <c r="EM39" s="248"/>
      <c r="EN39" s="248"/>
      <c r="EO39" s="248"/>
      <c r="EP39" s="248"/>
      <c r="EQ39" s="266"/>
      <c r="ER39" s="692"/>
      <c r="ES39" s="693"/>
      <c r="ET39" s="693"/>
      <c r="EU39" s="693"/>
      <c r="EV39" s="693"/>
      <c r="EW39" s="693"/>
      <c r="EX39" s="693"/>
      <c r="EY39" s="693"/>
      <c r="EZ39" s="693"/>
      <c r="FA39" s="694"/>
    </row>
    <row r="40" spans="1:158" s="290" customFormat="1" ht="24.75" customHeight="1" thickBot="1" x14ac:dyDescent="0.3">
      <c r="A40" s="792"/>
      <c r="B40" s="793"/>
      <c r="C40" s="793"/>
      <c r="D40" s="793"/>
      <c r="E40" s="794"/>
      <c r="F40" s="299" t="s">
        <v>119</v>
      </c>
      <c r="G40" s="441">
        <f>+G38+G39</f>
        <v>24089924012</v>
      </c>
      <c r="H40" s="441">
        <f t="shared" ref="H40:BS40" si="53">+H38+H39</f>
        <v>2410000000</v>
      </c>
      <c r="I40" s="441">
        <f t="shared" si="53"/>
        <v>0</v>
      </c>
      <c r="J40" s="441">
        <f t="shared" si="53"/>
        <v>0</v>
      </c>
      <c r="K40" s="441">
        <f t="shared" si="53"/>
        <v>2410000000</v>
      </c>
      <c r="L40" s="441">
        <f t="shared" si="53"/>
        <v>430855000</v>
      </c>
      <c r="M40" s="441">
        <f t="shared" si="53"/>
        <v>2410000000</v>
      </c>
      <c r="N40" s="441">
        <f t="shared" si="53"/>
        <v>1967968000</v>
      </c>
      <c r="O40" s="441">
        <f t="shared" si="53"/>
        <v>2410000000</v>
      </c>
      <c r="P40" s="441">
        <f t="shared" si="53"/>
        <v>1988602000</v>
      </c>
      <c r="Q40" s="441">
        <f t="shared" si="53"/>
        <v>2410000000</v>
      </c>
      <c r="R40" s="441">
        <f t="shared" si="53"/>
        <v>1988602000</v>
      </c>
      <c r="S40" s="441">
        <f t="shared" si="53"/>
        <v>2410000000</v>
      </c>
      <c r="T40" s="441">
        <f t="shared" si="53"/>
        <v>2178974000</v>
      </c>
      <c r="U40" s="441">
        <f t="shared" si="53"/>
        <v>2410000000</v>
      </c>
      <c r="V40" s="441">
        <f t="shared" si="53"/>
        <v>2398540480</v>
      </c>
      <c r="W40" s="441">
        <f t="shared" si="53"/>
        <v>2410000000</v>
      </c>
      <c r="X40" s="441">
        <f t="shared" si="53"/>
        <v>2410000000</v>
      </c>
      <c r="Y40" s="441">
        <f t="shared" si="53"/>
        <v>2398540480</v>
      </c>
      <c r="Z40" s="441">
        <f t="shared" si="53"/>
        <v>2410000000</v>
      </c>
      <c r="AA40" s="441">
        <f t="shared" si="53"/>
        <v>2398540480</v>
      </c>
      <c r="AB40" s="441">
        <f t="shared" si="53"/>
        <v>5288253139</v>
      </c>
      <c r="AC40" s="441">
        <f t="shared" si="53"/>
        <v>287863134</v>
      </c>
      <c r="AD40" s="441">
        <f t="shared" si="53"/>
        <v>287863134</v>
      </c>
      <c r="AE40" s="441">
        <f t="shared" si="53"/>
        <v>2879228966</v>
      </c>
      <c r="AF40" s="441">
        <f t="shared" si="53"/>
        <v>2879228966</v>
      </c>
      <c r="AG40" s="441">
        <f t="shared" si="53"/>
        <v>1082618567</v>
      </c>
      <c r="AH40" s="441">
        <f t="shared" si="53"/>
        <v>1082618567</v>
      </c>
      <c r="AI40" s="441">
        <f t="shared" si="53"/>
        <v>211590933</v>
      </c>
      <c r="AJ40" s="441">
        <f t="shared" si="53"/>
        <v>211590933</v>
      </c>
      <c r="AK40" s="441">
        <f t="shared" si="53"/>
        <v>41010400</v>
      </c>
      <c r="AL40" s="441">
        <f t="shared" si="53"/>
        <v>41010400</v>
      </c>
      <c r="AM40" s="441">
        <f t="shared" si="53"/>
        <v>357367497</v>
      </c>
      <c r="AN40" s="441">
        <f t="shared" si="53"/>
        <v>296818530</v>
      </c>
      <c r="AO40" s="441">
        <f t="shared" si="53"/>
        <v>16185600</v>
      </c>
      <c r="AP40" s="441">
        <f t="shared" si="53"/>
        <v>4927900</v>
      </c>
      <c r="AQ40" s="441">
        <f t="shared" si="53"/>
        <v>13752000</v>
      </c>
      <c r="AR40" s="441">
        <f t="shared" si="53"/>
        <v>16566667</v>
      </c>
      <c r="AS40" s="441">
        <f t="shared" si="53"/>
        <v>471965633</v>
      </c>
      <c r="AT40" s="441">
        <f t="shared" si="53"/>
        <v>277315733</v>
      </c>
      <c r="AU40" s="441">
        <f t="shared" si="53"/>
        <v>113586101</v>
      </c>
      <c r="AV40" s="441">
        <f t="shared" si="53"/>
        <v>102055100</v>
      </c>
      <c r="AW40" s="441">
        <f t="shared" si="53"/>
        <v>36920836</v>
      </c>
      <c r="AX40" s="441">
        <f t="shared" si="53"/>
        <v>109417100</v>
      </c>
      <c r="AY40" s="441">
        <f t="shared" si="53"/>
        <v>85530567</v>
      </c>
      <c r="AZ40" s="441">
        <f t="shared" si="53"/>
        <v>80444133</v>
      </c>
      <c r="BA40" s="441">
        <f t="shared" si="53"/>
        <v>5597620234</v>
      </c>
      <c r="BB40" s="441">
        <f t="shared" si="53"/>
        <v>5597620234</v>
      </c>
      <c r="BC40" s="441">
        <f t="shared" si="53"/>
        <v>5389857163</v>
      </c>
      <c r="BD40" s="441">
        <f t="shared" si="53"/>
        <v>5597620234</v>
      </c>
      <c r="BE40" s="441">
        <f t="shared" si="53"/>
        <v>5389857163</v>
      </c>
      <c r="BF40" s="441">
        <f t="shared" si="53"/>
        <v>6888093480</v>
      </c>
      <c r="BG40" s="441">
        <f t="shared" si="53"/>
        <v>6224925331</v>
      </c>
      <c r="BH40" s="441">
        <f t="shared" si="53"/>
        <v>6224925331</v>
      </c>
      <c r="BI40" s="441">
        <f t="shared" si="53"/>
        <v>251025368</v>
      </c>
      <c r="BJ40" s="441">
        <f t="shared" si="53"/>
        <v>202589667</v>
      </c>
      <c r="BK40" s="441">
        <f t="shared" si="53"/>
        <v>159160781</v>
      </c>
      <c r="BL40" s="441">
        <f t="shared" si="53"/>
        <v>43808449</v>
      </c>
      <c r="BM40" s="441">
        <f t="shared" si="53"/>
        <v>5458000</v>
      </c>
      <c r="BN40" s="441">
        <f t="shared" si="53"/>
        <v>48822866</v>
      </c>
      <c r="BO40" s="441">
        <f t="shared" si="53"/>
        <v>17435000</v>
      </c>
      <c r="BP40" s="441">
        <f t="shared" si="53"/>
        <v>20922999</v>
      </c>
      <c r="BQ40" s="441">
        <f t="shared" si="53"/>
        <v>-5370400</v>
      </c>
      <c r="BR40" s="441">
        <f t="shared" si="53"/>
        <v>2301600</v>
      </c>
      <c r="BS40" s="441">
        <f t="shared" si="53"/>
        <v>-2</v>
      </c>
      <c r="BT40" s="441">
        <f t="shared" ref="BT40:DM40" si="54">+BT38+BT39</f>
        <v>6726200</v>
      </c>
      <c r="BU40" s="441">
        <f t="shared" si="54"/>
        <v>0</v>
      </c>
      <c r="BV40" s="441">
        <f t="shared" si="54"/>
        <v>82132700</v>
      </c>
      <c r="BW40" s="441">
        <f t="shared" si="54"/>
        <v>-41477267</v>
      </c>
      <c r="BX40" s="441">
        <f t="shared" si="54"/>
        <v>-30766200</v>
      </c>
      <c r="BY40" s="441">
        <f t="shared" si="54"/>
        <v>135519200</v>
      </c>
      <c r="BZ40" s="441">
        <f t="shared" si="54"/>
        <v>98949899</v>
      </c>
      <c r="CA40" s="441">
        <f t="shared" si="54"/>
        <v>580083675</v>
      </c>
      <c r="CB40" s="441">
        <f t="shared" si="54"/>
        <v>530595070</v>
      </c>
      <c r="CC40" s="441">
        <f t="shared" si="54"/>
        <v>409720226</v>
      </c>
      <c r="CD40" s="441">
        <f t="shared" si="54"/>
        <v>432574599</v>
      </c>
      <c r="CE40" s="441">
        <f t="shared" si="54"/>
        <v>7736479912</v>
      </c>
      <c r="CF40" s="441">
        <f t="shared" si="54"/>
        <v>7736479912</v>
      </c>
      <c r="CG40" s="441">
        <f t="shared" si="54"/>
        <v>7663583180</v>
      </c>
      <c r="CH40" s="441">
        <f t="shared" si="54"/>
        <v>7736479912</v>
      </c>
      <c r="CI40" s="441">
        <f t="shared" si="54"/>
        <v>7663583180</v>
      </c>
      <c r="CJ40" s="442">
        <f t="shared" si="54"/>
        <v>5997943189</v>
      </c>
      <c r="CK40" s="442">
        <f t="shared" si="54"/>
        <v>1040068434</v>
      </c>
      <c r="CL40" s="442">
        <f t="shared" si="54"/>
        <v>1040068434</v>
      </c>
      <c r="CM40" s="442">
        <f t="shared" si="54"/>
        <v>564048002</v>
      </c>
      <c r="CN40" s="442">
        <f t="shared" si="54"/>
        <v>564048002</v>
      </c>
      <c r="CO40" s="442">
        <f t="shared" si="54"/>
        <v>3487930290</v>
      </c>
      <c r="CP40" s="442">
        <f t="shared" si="54"/>
        <v>3487930290</v>
      </c>
      <c r="CQ40" s="442">
        <f t="shared" si="54"/>
        <v>527975698</v>
      </c>
      <c r="CR40" s="442">
        <f t="shared" si="54"/>
        <v>468554499</v>
      </c>
      <c r="CS40" s="442">
        <f t="shared" si="54"/>
        <v>91415632</v>
      </c>
      <c r="CT40" s="442">
        <f t="shared" si="54"/>
        <v>47441721</v>
      </c>
      <c r="CU40" s="442">
        <f t="shared" si="54"/>
        <v>37623467</v>
      </c>
      <c r="CV40" s="442">
        <f t="shared" si="54"/>
        <v>7046772</v>
      </c>
      <c r="CW40" s="442">
        <f t="shared" si="54"/>
        <v>41663322</v>
      </c>
      <c r="CX40" s="442">
        <f t="shared" si="54"/>
        <v>0</v>
      </c>
      <c r="CY40" s="442">
        <f t="shared" si="54"/>
        <v>14172000</v>
      </c>
      <c r="CZ40" s="442">
        <f t="shared" si="54"/>
        <v>0</v>
      </c>
      <c r="DA40" s="442">
        <f t="shared" si="54"/>
        <v>0</v>
      </c>
      <c r="DB40" s="442">
        <f t="shared" si="54"/>
        <v>0</v>
      </c>
      <c r="DC40" s="442">
        <f t="shared" si="54"/>
        <v>31672677</v>
      </c>
      <c r="DD40" s="442">
        <f t="shared" si="54"/>
        <v>0</v>
      </c>
      <c r="DE40" s="442">
        <f t="shared" si="54"/>
        <v>0</v>
      </c>
      <c r="DF40" s="442">
        <f t="shared" si="54"/>
        <v>0</v>
      </c>
      <c r="DG40" s="442">
        <f t="shared" si="54"/>
        <v>161373667</v>
      </c>
      <c r="DH40" s="442">
        <f t="shared" si="54"/>
        <v>0</v>
      </c>
      <c r="DI40" s="442">
        <f t="shared" si="54"/>
        <v>5997943189</v>
      </c>
      <c r="DJ40" s="442">
        <f t="shared" si="54"/>
        <v>5749061523</v>
      </c>
      <c r="DK40" s="441">
        <f t="shared" si="54"/>
        <v>5615089718</v>
      </c>
      <c r="DL40" s="441">
        <f t="shared" si="54"/>
        <v>5997943189</v>
      </c>
      <c r="DM40" s="441">
        <f t="shared" si="54"/>
        <v>5615089718</v>
      </c>
      <c r="DN40" s="443">
        <f>+DN38+DN39</f>
        <v>2640000000</v>
      </c>
      <c r="DO40" s="436"/>
      <c r="DP40" s="437"/>
      <c r="DQ40" s="437"/>
      <c r="DR40" s="437"/>
      <c r="DS40" s="437"/>
      <c r="DT40" s="437"/>
      <c r="DU40" s="437"/>
      <c r="DV40" s="437"/>
      <c r="DW40" s="437"/>
      <c r="DX40" s="437"/>
      <c r="DY40" s="437"/>
      <c r="DZ40" s="437"/>
      <c r="EA40" s="437"/>
      <c r="EB40" s="437"/>
      <c r="EC40" s="437"/>
      <c r="ED40" s="437"/>
      <c r="EE40" s="437"/>
      <c r="EF40" s="437"/>
      <c r="EG40" s="437"/>
      <c r="EH40" s="437"/>
      <c r="EI40" s="437"/>
      <c r="EJ40" s="437"/>
      <c r="EK40" s="437"/>
      <c r="EL40" s="437"/>
      <c r="EM40" s="437"/>
      <c r="EN40" s="437"/>
      <c r="EO40" s="437"/>
      <c r="EP40" s="437"/>
      <c r="EQ40" s="438"/>
      <c r="ER40" s="695"/>
      <c r="ES40" s="696"/>
      <c r="ET40" s="696"/>
      <c r="EU40" s="696"/>
      <c r="EV40" s="696"/>
      <c r="EW40" s="696"/>
      <c r="EX40" s="696"/>
      <c r="EY40" s="696"/>
      <c r="EZ40" s="696"/>
      <c r="FA40" s="697"/>
    </row>
    <row r="41" spans="1:158" ht="18.600000000000001" customHeight="1" x14ac:dyDescent="0.25">
      <c r="H41" s="267"/>
      <c r="I41" s="267"/>
      <c r="J41" s="267"/>
      <c r="K41" s="267"/>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row>
    <row r="42" spans="1:158" ht="18.600000000000001" customHeight="1" x14ac:dyDescent="0.25">
      <c r="F42" s="303" t="s">
        <v>82</v>
      </c>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304"/>
      <c r="BD42" s="279"/>
      <c r="BE42" s="304"/>
      <c r="BW42" s="279"/>
      <c r="BX42" s="279"/>
      <c r="BY42" s="279"/>
      <c r="BZ42" s="279"/>
      <c r="CA42" s="279"/>
      <c r="CB42" s="279"/>
      <c r="CC42" s="279"/>
      <c r="CD42" s="279"/>
      <c r="CE42" s="279"/>
      <c r="CF42" s="279"/>
      <c r="CG42" s="279"/>
      <c r="CH42" s="279"/>
      <c r="CI42" s="305"/>
      <c r="CQ42" s="306"/>
      <c r="CS42" s="306"/>
      <c r="CU42" s="306"/>
    </row>
    <row r="43" spans="1:158" ht="18.600000000000001" customHeight="1" x14ac:dyDescent="0.25">
      <c r="F43" s="307" t="s">
        <v>83</v>
      </c>
      <c r="G43" s="795" t="s">
        <v>84</v>
      </c>
      <c r="H43" s="795"/>
      <c r="I43" s="795"/>
      <c r="J43" s="795"/>
      <c r="K43" s="795"/>
      <c r="L43" s="795"/>
      <c r="M43" s="795"/>
      <c r="N43" s="796" t="s">
        <v>85</v>
      </c>
      <c r="O43" s="796"/>
      <c r="P43" s="796"/>
      <c r="Q43" s="796"/>
      <c r="R43" s="796"/>
      <c r="S43" s="796"/>
      <c r="T43" s="796"/>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7"/>
      <c r="AY43" s="797"/>
      <c r="AZ43" s="797"/>
      <c r="BA43" s="797"/>
      <c r="BB43" s="797"/>
      <c r="BC43" s="797"/>
      <c r="BD43" s="797"/>
      <c r="BE43" s="797"/>
      <c r="CH43" s="306"/>
      <c r="CI43" s="306"/>
      <c r="CQ43" s="306"/>
      <c r="CS43" s="306"/>
      <c r="CU43" s="306"/>
    </row>
    <row r="44" spans="1:158" ht="18.600000000000001" customHeight="1" x14ac:dyDescent="0.25">
      <c r="F44" s="308">
        <v>13</v>
      </c>
      <c r="G44" s="784" t="s">
        <v>120</v>
      </c>
      <c r="H44" s="784"/>
      <c r="I44" s="784"/>
      <c r="J44" s="784"/>
      <c r="K44" s="784"/>
      <c r="L44" s="784"/>
      <c r="M44" s="784"/>
      <c r="N44" s="785" t="s">
        <v>87</v>
      </c>
      <c r="O44" s="785"/>
      <c r="P44" s="785"/>
      <c r="Q44" s="785"/>
      <c r="R44" s="785"/>
      <c r="S44" s="785"/>
      <c r="T44" s="785"/>
      <c r="U44" s="798"/>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799"/>
      <c r="AY44" s="799"/>
      <c r="AZ44" s="799"/>
      <c r="BA44" s="799"/>
      <c r="BB44" s="799"/>
      <c r="BC44" s="799"/>
      <c r="BD44" s="799"/>
      <c r="BE44" s="799"/>
      <c r="CI44" s="306"/>
    </row>
    <row r="45" spans="1:158" ht="18.600000000000001" customHeight="1" x14ac:dyDescent="0.25">
      <c r="F45" s="308">
        <v>14</v>
      </c>
      <c r="G45" s="784" t="s">
        <v>88</v>
      </c>
      <c r="H45" s="784"/>
      <c r="I45" s="784"/>
      <c r="J45" s="784"/>
      <c r="K45" s="784"/>
      <c r="L45" s="784"/>
      <c r="M45" s="784"/>
      <c r="N45" s="785" t="s">
        <v>89</v>
      </c>
      <c r="O45" s="785"/>
      <c r="P45" s="785"/>
      <c r="Q45" s="785"/>
      <c r="R45" s="785"/>
      <c r="S45" s="785"/>
      <c r="T45" s="785"/>
      <c r="AZ45" s="306"/>
      <c r="BA45" s="306"/>
      <c r="BD45" s="306"/>
      <c r="BE45" s="306"/>
      <c r="BF45" s="309"/>
      <c r="CC45" s="306"/>
    </row>
    <row r="46" spans="1:158" ht="18.600000000000001" customHeight="1" x14ac:dyDescent="0.25">
      <c r="AH46" s="310"/>
      <c r="AI46" s="310"/>
      <c r="AJ46" s="310"/>
      <c r="AK46" s="310"/>
      <c r="AL46" s="310"/>
      <c r="AM46" s="310"/>
      <c r="AN46" s="310"/>
      <c r="AO46" s="310"/>
      <c r="AP46" s="310"/>
      <c r="AQ46" s="310"/>
      <c r="AR46" s="310"/>
      <c r="AS46" s="310"/>
      <c r="AT46" s="310"/>
      <c r="AU46" s="310"/>
      <c r="AV46" s="310"/>
      <c r="AW46" s="310"/>
      <c r="AX46" s="310"/>
      <c r="BF46" s="268"/>
      <c r="CJ46" s="269"/>
      <c r="CK46" s="269"/>
      <c r="CL46" s="269"/>
      <c r="CM46" s="269"/>
      <c r="CN46" s="269"/>
      <c r="CO46" s="269"/>
      <c r="CP46" s="269"/>
      <c r="CQ46" s="269"/>
      <c r="CR46" s="269"/>
      <c r="CS46" s="269"/>
      <c r="CT46" s="269"/>
      <c r="CU46" s="269"/>
      <c r="CV46" s="269"/>
      <c r="CW46" s="269"/>
      <c r="CX46" s="269"/>
      <c r="CY46" s="269"/>
      <c r="CZ46" s="269"/>
      <c r="DA46" s="269"/>
      <c r="DB46" s="269"/>
      <c r="DC46" s="269"/>
      <c r="DD46" s="269"/>
      <c r="DE46" s="269"/>
      <c r="DF46" s="269"/>
      <c r="DG46" s="269"/>
      <c r="DH46" s="269"/>
    </row>
    <row r="47" spans="1:158" ht="18.600000000000001" customHeight="1" x14ac:dyDescent="0.25">
      <c r="BE47" s="306"/>
      <c r="BF47" s="311"/>
      <c r="CJ47" s="269"/>
      <c r="CK47" s="269"/>
      <c r="CL47" s="269"/>
      <c r="CM47" s="269"/>
      <c r="CN47" s="269"/>
      <c r="CO47" s="269"/>
      <c r="CP47" s="269"/>
      <c r="CQ47" s="269"/>
      <c r="CR47" s="269"/>
      <c r="CS47" s="269"/>
      <c r="CT47" s="269"/>
      <c r="CU47" s="269"/>
      <c r="CV47" s="269"/>
      <c r="CW47" s="269"/>
      <c r="CX47" s="269"/>
      <c r="CY47" s="269"/>
      <c r="CZ47" s="269"/>
      <c r="DA47" s="269"/>
      <c r="DB47" s="269"/>
      <c r="DC47" s="269"/>
      <c r="DD47" s="269"/>
      <c r="DE47" s="269"/>
      <c r="DF47" s="269"/>
      <c r="DG47" s="269"/>
      <c r="DH47" s="269"/>
    </row>
    <row r="48" spans="1:158" ht="18.600000000000001" customHeight="1" x14ac:dyDescent="0.25">
      <c r="G48" s="312"/>
      <c r="CJ48" s="269"/>
      <c r="CK48" s="269"/>
      <c r="CL48" s="269"/>
      <c r="CM48" s="269"/>
      <c r="CN48" s="269"/>
      <c r="CO48" s="269"/>
      <c r="CP48" s="269"/>
      <c r="CQ48" s="269"/>
      <c r="CR48" s="269"/>
      <c r="CS48" s="269"/>
      <c r="CT48" s="269"/>
      <c r="CU48" s="269"/>
      <c r="CV48" s="269"/>
      <c r="CW48" s="269"/>
      <c r="CX48" s="269"/>
      <c r="CY48" s="269"/>
      <c r="CZ48" s="269"/>
      <c r="DA48" s="269"/>
      <c r="DB48" s="269"/>
      <c r="DC48" s="269"/>
      <c r="DD48" s="269"/>
      <c r="DE48" s="269"/>
      <c r="DF48" s="269"/>
      <c r="DG48" s="269"/>
      <c r="DH48" s="269"/>
      <c r="DN48" s="269"/>
      <c r="DO48" s="269"/>
      <c r="DP48" s="269"/>
      <c r="DQ48" s="269"/>
      <c r="DR48" s="269"/>
      <c r="DS48" s="269"/>
      <c r="DT48" s="269"/>
      <c r="DU48" s="269"/>
      <c r="DV48" s="269"/>
      <c r="DW48" s="269"/>
      <c r="DX48" s="269"/>
      <c r="DY48" s="269"/>
      <c r="DZ48" s="269"/>
      <c r="EA48" s="269"/>
      <c r="EB48" s="269"/>
      <c r="EC48" s="269"/>
      <c r="ED48" s="269"/>
      <c r="EE48" s="269"/>
      <c r="EF48" s="269"/>
    </row>
    <row r="49" spans="7:112" ht="18.600000000000001" customHeight="1" x14ac:dyDescent="0.25">
      <c r="BF49" s="313"/>
      <c r="CJ49" s="269"/>
      <c r="CK49" s="269"/>
      <c r="CL49" s="269"/>
      <c r="CM49" s="269"/>
      <c r="CN49" s="269"/>
      <c r="CO49" s="269"/>
      <c r="CP49" s="269"/>
      <c r="CQ49" s="269"/>
      <c r="CR49" s="269"/>
      <c r="CS49" s="269"/>
      <c r="CT49" s="269"/>
      <c r="CU49" s="269"/>
      <c r="CV49" s="269"/>
      <c r="CW49" s="269"/>
      <c r="CX49" s="269"/>
      <c r="CY49" s="269"/>
      <c r="CZ49" s="269"/>
      <c r="DA49" s="269"/>
      <c r="DB49" s="269"/>
      <c r="DC49" s="269"/>
      <c r="DD49" s="269"/>
      <c r="DE49" s="269"/>
      <c r="DF49" s="269"/>
      <c r="DG49" s="269"/>
      <c r="DH49" s="269"/>
    </row>
    <row r="50" spans="7:112" ht="18.600000000000001" customHeight="1" x14ac:dyDescent="0.25">
      <c r="G50" s="312"/>
      <c r="Q50" s="312"/>
    </row>
    <row r="51" spans="7:112" ht="18.600000000000001" customHeight="1" x14ac:dyDescent="0.25">
      <c r="BF51" s="310"/>
      <c r="CJ51" s="314"/>
      <c r="CK51" s="314"/>
      <c r="CL51" s="314"/>
      <c r="CM51" s="314"/>
      <c r="CN51" s="314"/>
      <c r="CO51" s="314"/>
      <c r="CP51" s="314"/>
      <c r="CQ51" s="314"/>
      <c r="CR51" s="314"/>
      <c r="CS51" s="314"/>
      <c r="CT51" s="314"/>
      <c r="CU51" s="314"/>
      <c r="CV51" s="314"/>
      <c r="CW51" s="314"/>
      <c r="CX51" s="314"/>
      <c r="CY51" s="314"/>
      <c r="CZ51" s="314"/>
      <c r="DA51" s="314"/>
      <c r="DB51" s="314"/>
      <c r="DC51" s="314"/>
      <c r="DD51" s="314"/>
      <c r="DE51" s="314"/>
      <c r="DF51" s="314"/>
      <c r="DG51" s="314"/>
      <c r="DH51" s="314"/>
    </row>
    <row r="53" spans="7:112" ht="18.600000000000001" customHeight="1" x14ac:dyDescent="0.25">
      <c r="BF53" s="310"/>
      <c r="CJ53" s="310"/>
      <c r="CK53" s="310"/>
      <c r="CL53" s="310"/>
      <c r="CM53" s="310"/>
      <c r="CN53" s="310"/>
      <c r="CO53" s="310"/>
      <c r="CP53" s="310"/>
      <c r="CQ53" s="310"/>
      <c r="CR53" s="310"/>
      <c r="CS53" s="310"/>
      <c r="CT53" s="310"/>
      <c r="CU53" s="310"/>
      <c r="CV53" s="310"/>
      <c r="CW53" s="310"/>
      <c r="CX53" s="310"/>
      <c r="CY53" s="310"/>
      <c r="CZ53" s="310"/>
      <c r="DA53" s="310"/>
      <c r="DB53" s="310"/>
      <c r="DC53" s="310"/>
      <c r="DD53" s="310"/>
      <c r="DE53" s="310"/>
      <c r="DF53" s="310"/>
      <c r="DG53" s="310"/>
      <c r="DH53" s="310"/>
    </row>
  </sheetData>
  <sheetProtection formatCells="0" formatColumns="0" formatRows="0" insertHyperlinks="0" sort="0" autoFilter="0" pivotTables="0"/>
  <mergeCells count="73">
    <mergeCell ref="G45:M45"/>
    <mergeCell ref="N45:T45"/>
    <mergeCell ref="FA31:FA37"/>
    <mergeCell ref="A38:E40"/>
    <mergeCell ref="G43:M43"/>
    <mergeCell ref="N43:T43"/>
    <mergeCell ref="U43:BE43"/>
    <mergeCell ref="G44:M44"/>
    <mergeCell ref="N44:T44"/>
    <mergeCell ref="U44:BE44"/>
    <mergeCell ref="A10:A37"/>
    <mergeCell ref="EX24:EX30"/>
    <mergeCell ref="EY24:EY30"/>
    <mergeCell ref="EZ24:EZ30"/>
    <mergeCell ref="FA24:FA30"/>
    <mergeCell ref="B31:B37"/>
    <mergeCell ref="EZ17:EZ23"/>
    <mergeCell ref="FA17:FA23"/>
    <mergeCell ref="EY31:EY37"/>
    <mergeCell ref="EZ31:EZ37"/>
    <mergeCell ref="B24:B30"/>
    <mergeCell ref="C24:C30"/>
    <mergeCell ref="D24:D30"/>
    <mergeCell ref="E24:E30"/>
    <mergeCell ref="EW24:EW30"/>
    <mergeCell ref="C31:C37"/>
    <mergeCell ref="D31:D37"/>
    <mergeCell ref="E31:E37"/>
    <mergeCell ref="EW31:EW37"/>
    <mergeCell ref="EX31:EX37"/>
    <mergeCell ref="EX10:EX16"/>
    <mergeCell ref="EY10:EY16"/>
    <mergeCell ref="EZ10:EZ16"/>
    <mergeCell ref="FA10:FA16"/>
    <mergeCell ref="B17:B23"/>
    <mergeCell ref="C17:C23"/>
    <mergeCell ref="D17:D23"/>
    <mergeCell ref="E17:E23"/>
    <mergeCell ref="EW17:EW23"/>
    <mergeCell ref="EX17:EX23"/>
    <mergeCell ref="B10:B16"/>
    <mergeCell ref="C10:C16"/>
    <mergeCell ref="D10:D16"/>
    <mergeCell ref="E10:E16"/>
    <mergeCell ref="EW10:EW16"/>
    <mergeCell ref="EY17:EY23"/>
    <mergeCell ref="FA7:FA9"/>
    <mergeCell ref="H8:AA8"/>
    <mergeCell ref="AB8:BE8"/>
    <mergeCell ref="BF8:CI8"/>
    <mergeCell ref="CJ8:DM8"/>
    <mergeCell ref="DN8:EQ8"/>
    <mergeCell ref="EV7:EV9"/>
    <mergeCell ref="EW7:EW9"/>
    <mergeCell ref="EX7:EX9"/>
    <mergeCell ref="EY7:EY9"/>
    <mergeCell ref="EZ7:EZ9"/>
    <mergeCell ref="ER38:FA40"/>
    <mergeCell ref="A4:E4"/>
    <mergeCell ref="F4:FA4"/>
    <mergeCell ref="A1:E3"/>
    <mergeCell ref="F1:FA1"/>
    <mergeCell ref="F2:FA2"/>
    <mergeCell ref="F3:EQ3"/>
    <mergeCell ref="ER3:FA3"/>
    <mergeCell ref="A5:E5"/>
    <mergeCell ref="F5:FA5"/>
    <mergeCell ref="A7:G8"/>
    <mergeCell ref="H7:EQ7"/>
    <mergeCell ref="ER7:ER9"/>
    <mergeCell ref="ES7:ES9"/>
    <mergeCell ref="ET7:ET9"/>
    <mergeCell ref="EU7:EU9"/>
  </mergeCells>
  <dataValidations count="3">
    <dataValidation type="list" allowBlank="1" showInputMessage="1" showErrorMessage="1" sqref="D10:D37" xr:uid="{00000000-0002-0000-0200-000000000000}">
      <formula1>"suma, creciente"</formula1>
    </dataValidation>
    <dataValidation type="textLength" operator="lessThan" allowBlank="1" showInputMessage="1" showErrorMessage="1" sqref="EW10:EW37 EZ10:EZ37" xr:uid="{00000000-0002-0000-0200-000001000000}">
      <formula1>2000</formula1>
    </dataValidation>
    <dataValidation type="textLength" operator="lessThan" allowBlank="1" showInputMessage="1" showErrorMessage="1" sqref="EX10:EY37" xr:uid="{00000000-0002-0000-0200-000002000000}">
      <formula1>500</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tabColor rgb="FFFFFFCC"/>
  </sheetPr>
  <dimension ref="A1:AI33"/>
  <sheetViews>
    <sheetView showGridLines="0" topLeftCell="A22" zoomScale="115" zoomScaleNormal="115" zoomScalePageLayoutView="85" workbookViewId="0">
      <selection activeCell="C22" sqref="C22:Z22"/>
    </sheetView>
  </sheetViews>
  <sheetFormatPr baseColWidth="10" defaultColWidth="11.42578125" defaultRowHeight="15" x14ac:dyDescent="0.25"/>
  <cols>
    <col min="1" max="1" width="7.28515625" customWidth="1"/>
    <col min="2" max="2" width="29.140625" customWidth="1"/>
    <col min="3" max="26" width="16.42578125" customWidth="1"/>
    <col min="27" max="27" width="13.7109375" bestFit="1" customWidth="1"/>
    <col min="28" max="28" width="15.140625" customWidth="1"/>
    <col min="29" max="29" width="12.7109375" bestFit="1" customWidth="1"/>
    <col min="33" max="33" width="15.7109375" customWidth="1"/>
  </cols>
  <sheetData>
    <row r="1" spans="1:34" x14ac:dyDescent="0.25">
      <c r="C1" s="127"/>
      <c r="D1" s="127"/>
      <c r="E1" s="127"/>
      <c r="F1" s="127"/>
      <c r="K1" s="128"/>
      <c r="L1" s="128"/>
      <c r="M1" s="42"/>
      <c r="N1" s="42"/>
      <c r="Q1" s="127"/>
      <c r="R1" s="127"/>
      <c r="U1" s="42"/>
      <c r="V1" s="42"/>
      <c r="W1" s="127"/>
      <c r="X1" s="127"/>
    </row>
    <row r="2" spans="1:34" ht="39" customHeight="1" x14ac:dyDescent="0.25">
      <c r="A2" s="129">
        <v>1</v>
      </c>
      <c r="B2" s="130" t="s">
        <v>339</v>
      </c>
      <c r="C2" s="813" t="s">
        <v>147</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5"/>
    </row>
    <row r="3" spans="1:34" ht="26.25" customHeight="1" x14ac:dyDescent="0.25">
      <c r="B3" s="679" t="s">
        <v>340</v>
      </c>
      <c r="C3" s="681" t="s">
        <v>237</v>
      </c>
      <c r="D3" s="682"/>
      <c r="E3" s="681" t="s">
        <v>238</v>
      </c>
      <c r="F3" s="682"/>
      <c r="G3" s="681" t="s">
        <v>239</v>
      </c>
      <c r="H3" s="682"/>
      <c r="I3" s="681" t="s">
        <v>240</v>
      </c>
      <c r="J3" s="682"/>
      <c r="K3" s="681" t="s">
        <v>241</v>
      </c>
      <c r="L3" s="682"/>
      <c r="M3" s="681" t="s">
        <v>242</v>
      </c>
      <c r="N3" s="682"/>
      <c r="O3" s="681" t="s">
        <v>229</v>
      </c>
      <c r="P3" s="682"/>
      <c r="Q3" s="681" t="s">
        <v>231</v>
      </c>
      <c r="R3" s="682"/>
      <c r="S3" s="681" t="s">
        <v>232</v>
      </c>
      <c r="T3" s="682"/>
      <c r="U3" s="681" t="s">
        <v>233</v>
      </c>
      <c r="V3" s="682"/>
      <c r="W3" s="681" t="s">
        <v>234</v>
      </c>
      <c r="X3" s="682"/>
      <c r="Y3" s="681" t="s">
        <v>235</v>
      </c>
      <c r="Z3" s="682"/>
      <c r="AA3" s="687" t="s">
        <v>341</v>
      </c>
      <c r="AB3" s="685" t="s">
        <v>342</v>
      </c>
      <c r="AC3" s="685" t="s">
        <v>343</v>
      </c>
    </row>
    <row r="4" spans="1:34" s="131" customFormat="1" ht="34.5" customHeight="1" x14ac:dyDescent="0.2">
      <c r="B4" s="680"/>
      <c r="C4" s="132" t="s">
        <v>344</v>
      </c>
      <c r="D4" s="132" t="s">
        <v>345</v>
      </c>
      <c r="E4" s="132" t="s">
        <v>344</v>
      </c>
      <c r="F4" s="132" t="s">
        <v>345</v>
      </c>
      <c r="G4" s="132" t="s">
        <v>344</v>
      </c>
      <c r="H4" s="132" t="s">
        <v>345</v>
      </c>
      <c r="I4" s="132" t="s">
        <v>344</v>
      </c>
      <c r="J4" s="132" t="s">
        <v>345</v>
      </c>
      <c r="K4" s="132" t="s">
        <v>344</v>
      </c>
      <c r="L4" s="132" t="s">
        <v>345</v>
      </c>
      <c r="M4" s="132" t="s">
        <v>344</v>
      </c>
      <c r="N4" s="132" t="s">
        <v>345</v>
      </c>
      <c r="O4" s="132" t="s">
        <v>344</v>
      </c>
      <c r="P4" s="132" t="s">
        <v>345</v>
      </c>
      <c r="Q4" s="132" t="s">
        <v>344</v>
      </c>
      <c r="R4" s="132" t="s">
        <v>345</v>
      </c>
      <c r="S4" s="132" t="s">
        <v>344</v>
      </c>
      <c r="T4" s="132" t="s">
        <v>345</v>
      </c>
      <c r="U4" s="132" t="s">
        <v>344</v>
      </c>
      <c r="V4" s="132" t="s">
        <v>345</v>
      </c>
      <c r="W4" s="132" t="s">
        <v>344</v>
      </c>
      <c r="X4" s="132" t="s">
        <v>345</v>
      </c>
      <c r="Y4" s="132" t="s">
        <v>344</v>
      </c>
      <c r="Z4" s="132" t="s">
        <v>345</v>
      </c>
      <c r="AA4" s="688"/>
      <c r="AB4" s="685"/>
      <c r="AC4" s="685"/>
      <c r="AG4" s="182">
        <f>+INVERSIÓN!CJ11</f>
        <v>3996329000</v>
      </c>
      <c r="AH4" s="183">
        <f>+AG4/$AG$8</f>
        <v>0.81319799598603026</v>
      </c>
    </row>
    <row r="5" spans="1:34" ht="30" customHeight="1" x14ac:dyDescent="0.25">
      <c r="B5" s="133" t="s">
        <v>346</v>
      </c>
      <c r="C5" s="134">
        <v>2331</v>
      </c>
      <c r="D5" s="134">
        <v>2331</v>
      </c>
      <c r="E5" s="134">
        <v>2949</v>
      </c>
      <c r="F5" s="134">
        <v>2949</v>
      </c>
      <c r="G5" s="134">
        <v>2763</v>
      </c>
      <c r="H5" s="134">
        <v>2763</v>
      </c>
      <c r="I5" s="134">
        <f>2500-I7</f>
        <v>2350</v>
      </c>
      <c r="J5" s="134"/>
      <c r="K5" s="134">
        <f>2500-K7</f>
        <v>2350</v>
      </c>
      <c r="L5" s="134"/>
      <c r="M5" s="134">
        <v>2350</v>
      </c>
      <c r="N5" s="134"/>
      <c r="O5" s="134">
        <f>2500-O7</f>
        <v>2350</v>
      </c>
      <c r="P5" s="134"/>
      <c r="Q5" s="134">
        <f>2500-Q7</f>
        <v>2350</v>
      </c>
      <c r="R5" s="134"/>
      <c r="S5" s="134">
        <v>2350</v>
      </c>
      <c r="T5" s="134"/>
      <c r="U5" s="134">
        <f>2500-U7</f>
        <v>2350</v>
      </c>
      <c r="V5" s="134"/>
      <c r="W5" s="134">
        <f>2500-W7</f>
        <v>2350</v>
      </c>
      <c r="X5" s="134"/>
      <c r="Y5" s="134">
        <v>1082</v>
      </c>
      <c r="Z5" s="134"/>
      <c r="AA5" s="134">
        <f>+C5+E5+G5+I5+K5+M5+O5+Q5+S5+U5+W5+Y5</f>
        <v>27925</v>
      </c>
      <c r="AB5" s="135">
        <f t="shared" ref="AB5:AC7" si="0">+C5</f>
        <v>2331</v>
      </c>
      <c r="AC5" s="135">
        <f t="shared" si="0"/>
        <v>2331</v>
      </c>
      <c r="AD5" s="136">
        <f>+AA5*$AD$8/$AA$8</f>
        <v>0.76879308010020997</v>
      </c>
      <c r="AG5" s="29">
        <f>+INVERSIÓN!CJ18</f>
        <v>39681000</v>
      </c>
      <c r="AH5" s="183">
        <f>+AG5/$AG$8</f>
        <v>8.0745378267709361E-3</v>
      </c>
    </row>
    <row r="6" spans="1:34" ht="30" customHeight="1" x14ac:dyDescent="0.25">
      <c r="B6" s="133" t="s">
        <v>347</v>
      </c>
      <c r="C6" s="134"/>
      <c r="D6" s="134"/>
      <c r="E6" s="134"/>
      <c r="F6" s="134"/>
      <c r="G6" s="134">
        <v>1</v>
      </c>
      <c r="H6" s="134">
        <v>1</v>
      </c>
      <c r="I6" s="134"/>
      <c r="J6" s="134"/>
      <c r="K6" s="134"/>
      <c r="L6" s="134"/>
      <c r="M6" s="134">
        <v>3</v>
      </c>
      <c r="N6" s="134"/>
      <c r="O6" s="134"/>
      <c r="P6" s="134"/>
      <c r="Q6" s="134"/>
      <c r="R6" s="134"/>
      <c r="S6" s="134">
        <v>3</v>
      </c>
      <c r="T6" s="134"/>
      <c r="U6" s="134"/>
      <c r="V6" s="134"/>
      <c r="W6" s="134"/>
      <c r="X6" s="134"/>
      <c r="Y6" s="134">
        <v>3</v>
      </c>
      <c r="Z6" s="134"/>
      <c r="AA6" s="134">
        <f>+C6+E6+G6+I6+K6+M6+O6+Q6+S6+U6+W6+Y6</f>
        <v>10</v>
      </c>
      <c r="AB6" s="135">
        <f t="shared" si="0"/>
        <v>0</v>
      </c>
      <c r="AC6" s="135">
        <f t="shared" si="0"/>
        <v>0</v>
      </c>
      <c r="AD6" s="136">
        <f>+AA6*$AD$8/$AA$8</f>
        <v>2.7530638499559889E-4</v>
      </c>
      <c r="AG6" s="29">
        <f>+INVERSIÓN!CJ25</f>
        <v>653358000</v>
      </c>
      <c r="AH6" s="183">
        <f>+AG6/$AG$8</f>
        <v>0.13294936834816171</v>
      </c>
    </row>
    <row r="7" spans="1:34" ht="30" customHeight="1" x14ac:dyDescent="0.25">
      <c r="B7" s="133" t="s">
        <v>348</v>
      </c>
      <c r="C7" s="134">
        <v>47</v>
      </c>
      <c r="D7" s="134">
        <v>47</v>
      </c>
      <c r="E7" s="134">
        <v>129</v>
      </c>
      <c r="F7" s="134">
        <v>129</v>
      </c>
      <c r="G7" s="134">
        <v>183</v>
      </c>
      <c r="H7" s="134">
        <v>183</v>
      </c>
      <c r="I7" s="134">
        <v>150</v>
      </c>
      <c r="J7" s="134"/>
      <c r="K7" s="134">
        <v>150</v>
      </c>
      <c r="L7" s="134"/>
      <c r="M7" s="134">
        <v>147</v>
      </c>
      <c r="N7" s="134"/>
      <c r="O7" s="134">
        <v>150</v>
      </c>
      <c r="P7" s="134"/>
      <c r="Q7" s="134">
        <v>150</v>
      </c>
      <c r="R7" s="134"/>
      <c r="S7" s="134">
        <v>147</v>
      </c>
      <c r="T7" s="134"/>
      <c r="U7" s="134">
        <v>150</v>
      </c>
      <c r="V7" s="134"/>
      <c r="W7" s="134">
        <v>150</v>
      </c>
      <c r="X7" s="134"/>
      <c r="Y7" s="134">
        <v>50</v>
      </c>
      <c r="Z7" s="134"/>
      <c r="AA7" s="134">
        <f>+C7+E7+G7+I7+K7+M7+O7+Q7+S7+U7+W7+Y7</f>
        <v>1603</v>
      </c>
      <c r="AB7" s="135">
        <f t="shared" si="0"/>
        <v>47</v>
      </c>
      <c r="AC7" s="135">
        <f t="shared" si="0"/>
        <v>47</v>
      </c>
      <c r="AD7" s="136">
        <f>+AA7*$AD$8/$AA$8</f>
        <v>4.4131613514794506E-2</v>
      </c>
      <c r="AG7" s="29">
        <f>+INVERSIÓN!CJ32</f>
        <v>224969000</v>
      </c>
      <c r="AH7" s="183">
        <f>+AG7/$AG$8</f>
        <v>4.5778097839037087E-2</v>
      </c>
    </row>
    <row r="8" spans="1:34" ht="30" customHeight="1" x14ac:dyDescent="0.25">
      <c r="B8" s="124" t="s">
        <v>341</v>
      </c>
      <c r="C8" s="139">
        <f>SUM(C5:C7)</f>
        <v>2378</v>
      </c>
      <c r="D8" s="139">
        <f>SUM(D5:D7)</f>
        <v>2378</v>
      </c>
      <c r="E8" s="139">
        <f t="shared" ref="E8:Y8" si="1">SUM(E5:E7)</f>
        <v>3078</v>
      </c>
      <c r="F8" s="139">
        <f>SUM(F5:F7)</f>
        <v>3078</v>
      </c>
      <c r="G8" s="139">
        <f t="shared" si="1"/>
        <v>2947</v>
      </c>
      <c r="H8" s="139">
        <f>SUM(H5:H7)</f>
        <v>2947</v>
      </c>
      <c r="I8" s="139">
        <f t="shared" si="1"/>
        <v>2500</v>
      </c>
      <c r="J8" s="139">
        <f t="shared" si="1"/>
        <v>0</v>
      </c>
      <c r="K8" s="139">
        <f t="shared" si="1"/>
        <v>2500</v>
      </c>
      <c r="L8" s="139">
        <f t="shared" si="1"/>
        <v>0</v>
      </c>
      <c r="M8" s="139">
        <f>SUM(M5:M7)</f>
        <v>2500</v>
      </c>
      <c r="N8" s="139">
        <f>SUM(N5:N7)</f>
        <v>0</v>
      </c>
      <c r="O8" s="139">
        <f t="shared" si="1"/>
        <v>2500</v>
      </c>
      <c r="P8" s="139"/>
      <c r="Q8" s="139">
        <f t="shared" si="1"/>
        <v>2500</v>
      </c>
      <c r="R8" s="139"/>
      <c r="S8" s="139">
        <f t="shared" si="1"/>
        <v>2500</v>
      </c>
      <c r="T8" s="139"/>
      <c r="U8" s="139">
        <f t="shared" si="1"/>
        <v>2500</v>
      </c>
      <c r="V8" s="139"/>
      <c r="W8" s="139">
        <f t="shared" si="1"/>
        <v>2500</v>
      </c>
      <c r="X8" s="139"/>
      <c r="Y8" s="139">
        <f t="shared" si="1"/>
        <v>1135</v>
      </c>
      <c r="Z8" s="139"/>
      <c r="AA8" s="139">
        <f>SUM(AA5:AA7)</f>
        <v>29538</v>
      </c>
      <c r="AB8" s="139">
        <f>SUM(AB5:AB7)</f>
        <v>2378</v>
      </c>
      <c r="AC8" s="139">
        <f>SUM(AC5:AC7)</f>
        <v>2378</v>
      </c>
      <c r="AD8" s="136">
        <v>0.81320000000000003</v>
      </c>
      <c r="AE8" s="42"/>
      <c r="AF8" s="137"/>
      <c r="AG8" s="29">
        <f>SUM(AG4:AG7)</f>
        <v>4914337000</v>
      </c>
      <c r="AH8" s="183">
        <f>+AG8/$AG$8</f>
        <v>1</v>
      </c>
    </row>
    <row r="9" spans="1:34" x14ac:dyDescent="0.25">
      <c r="B9" s="140"/>
      <c r="AE9" s="42"/>
    </row>
    <row r="10" spans="1:34" ht="39" customHeight="1" x14ac:dyDescent="0.25">
      <c r="B10" s="130" t="s">
        <v>339</v>
      </c>
      <c r="C10" s="820" t="s">
        <v>147</v>
      </c>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row>
    <row r="11" spans="1:34" ht="26.25" customHeight="1" x14ac:dyDescent="0.25">
      <c r="B11" s="679" t="s">
        <v>340</v>
      </c>
      <c r="C11" s="686" t="s">
        <v>237</v>
      </c>
      <c r="D11" s="686"/>
      <c r="E11" s="686" t="s">
        <v>238</v>
      </c>
      <c r="F11" s="686"/>
      <c r="G11" s="686" t="s">
        <v>239</v>
      </c>
      <c r="H11" s="686"/>
      <c r="I11" s="686" t="s">
        <v>240</v>
      </c>
      <c r="J11" s="686"/>
      <c r="K11" s="681" t="s">
        <v>241</v>
      </c>
      <c r="L11" s="682"/>
      <c r="M11" s="686" t="s">
        <v>242</v>
      </c>
      <c r="N11" s="686"/>
      <c r="O11" s="686" t="s">
        <v>229</v>
      </c>
      <c r="P11" s="686"/>
      <c r="Q11" s="686" t="s">
        <v>231</v>
      </c>
      <c r="R11" s="686"/>
      <c r="S11" s="686" t="s">
        <v>232</v>
      </c>
      <c r="T11" s="686"/>
      <c r="U11" s="686" t="s">
        <v>233</v>
      </c>
      <c r="V11" s="686"/>
      <c r="W11" s="686" t="s">
        <v>234</v>
      </c>
      <c r="X11" s="686"/>
      <c r="Y11" s="686" t="s">
        <v>235</v>
      </c>
      <c r="Z11" s="686"/>
      <c r="AA11" s="686" t="s">
        <v>341</v>
      </c>
      <c r="AB11" s="685" t="s">
        <v>342</v>
      </c>
      <c r="AC11" s="685" t="s">
        <v>343</v>
      </c>
      <c r="AG11" s="141"/>
    </row>
    <row r="12" spans="1:34" s="32" customFormat="1" ht="34.5" customHeight="1" x14ac:dyDescent="0.2">
      <c r="B12" s="680"/>
      <c r="C12" s="142" t="s">
        <v>344</v>
      </c>
      <c r="D12" s="142" t="s">
        <v>345</v>
      </c>
      <c r="E12" s="142" t="s">
        <v>344</v>
      </c>
      <c r="F12" s="142" t="s">
        <v>345</v>
      </c>
      <c r="G12" s="142" t="s">
        <v>344</v>
      </c>
      <c r="H12" s="142" t="s">
        <v>345</v>
      </c>
      <c r="I12" s="142" t="s">
        <v>344</v>
      </c>
      <c r="J12" s="142" t="s">
        <v>345</v>
      </c>
      <c r="K12" s="142" t="s">
        <v>344</v>
      </c>
      <c r="L12" s="142" t="s">
        <v>345</v>
      </c>
      <c r="M12" s="142" t="s">
        <v>344</v>
      </c>
      <c r="N12" s="142" t="s">
        <v>345</v>
      </c>
      <c r="O12" s="142" t="s">
        <v>344</v>
      </c>
      <c r="P12" s="142" t="s">
        <v>345</v>
      </c>
      <c r="Q12" s="142" t="s">
        <v>344</v>
      </c>
      <c r="R12" s="142" t="s">
        <v>345</v>
      </c>
      <c r="S12" s="142" t="s">
        <v>344</v>
      </c>
      <c r="T12" s="142" t="s">
        <v>345</v>
      </c>
      <c r="U12" s="142" t="s">
        <v>344</v>
      </c>
      <c r="V12" s="142" t="s">
        <v>345</v>
      </c>
      <c r="W12" s="142" t="s">
        <v>344</v>
      </c>
      <c r="X12" s="142" t="s">
        <v>345</v>
      </c>
      <c r="Y12" s="142" t="s">
        <v>344</v>
      </c>
      <c r="Z12" s="142" t="s">
        <v>345</v>
      </c>
      <c r="AA12" s="686"/>
      <c r="AB12" s="685"/>
      <c r="AC12" s="685"/>
      <c r="AE12" s="143"/>
      <c r="AG12" s="144"/>
    </row>
    <row r="13" spans="1:34" ht="30" customHeight="1" x14ac:dyDescent="0.25">
      <c r="B13" s="133" t="s">
        <v>346</v>
      </c>
      <c r="C13" s="112">
        <f t="shared" ref="C13:Z13" si="2">+C5/$AA$5</f>
        <v>8.3473589973142345E-2</v>
      </c>
      <c r="D13" s="112">
        <f t="shared" si="2"/>
        <v>8.3473589973142345E-2</v>
      </c>
      <c r="E13" s="112">
        <f t="shared" si="2"/>
        <v>0.10560429722470904</v>
      </c>
      <c r="F13" s="112">
        <f t="shared" si="2"/>
        <v>0.10560429722470904</v>
      </c>
      <c r="G13" s="112">
        <f t="shared" si="2"/>
        <v>9.8943598925693821E-2</v>
      </c>
      <c r="H13" s="112">
        <f t="shared" si="2"/>
        <v>9.8943598925693821E-2</v>
      </c>
      <c r="I13" s="112">
        <f t="shared" si="2"/>
        <v>8.4153983885407346E-2</v>
      </c>
      <c r="J13" s="112">
        <f t="shared" si="2"/>
        <v>0</v>
      </c>
      <c r="K13" s="112">
        <f t="shared" si="2"/>
        <v>8.4153983885407346E-2</v>
      </c>
      <c r="L13" s="112">
        <f t="shared" si="2"/>
        <v>0</v>
      </c>
      <c r="M13" s="112">
        <f t="shared" si="2"/>
        <v>8.4153983885407346E-2</v>
      </c>
      <c r="N13" s="112">
        <f t="shared" si="2"/>
        <v>0</v>
      </c>
      <c r="O13" s="112">
        <f t="shared" si="2"/>
        <v>8.4153983885407346E-2</v>
      </c>
      <c r="P13" s="112">
        <f t="shared" si="2"/>
        <v>0</v>
      </c>
      <c r="Q13" s="112">
        <f t="shared" si="2"/>
        <v>8.4153983885407346E-2</v>
      </c>
      <c r="R13" s="112">
        <f t="shared" si="2"/>
        <v>0</v>
      </c>
      <c r="S13" s="112">
        <f t="shared" si="2"/>
        <v>8.4153983885407346E-2</v>
      </c>
      <c r="T13" s="112">
        <f t="shared" si="2"/>
        <v>0</v>
      </c>
      <c r="U13" s="112">
        <f t="shared" si="2"/>
        <v>8.4153983885407346E-2</v>
      </c>
      <c r="V13" s="112">
        <f t="shared" si="2"/>
        <v>0</v>
      </c>
      <c r="W13" s="112">
        <f t="shared" si="2"/>
        <v>8.4153983885407346E-2</v>
      </c>
      <c r="X13" s="112">
        <f t="shared" si="2"/>
        <v>0</v>
      </c>
      <c r="Y13" s="112">
        <f t="shared" si="2"/>
        <v>3.8746642793196062E-2</v>
      </c>
      <c r="Z13" s="80">
        <f t="shared" si="2"/>
        <v>0</v>
      </c>
      <c r="AA13" s="112">
        <f>+C13+E13+G13+I13+K13+M13+O13+Q13+S13+U13+W13+Y13</f>
        <v>0.99999999999999989</v>
      </c>
      <c r="AB13" s="112">
        <f t="shared" ref="AB13:AC15" si="3">+C13</f>
        <v>8.3473589973142345E-2</v>
      </c>
      <c r="AC13" s="112">
        <f t="shared" si="3"/>
        <v>8.3473589973142345E-2</v>
      </c>
      <c r="AE13" s="138"/>
      <c r="AG13" s="174"/>
      <c r="AH13" s="141"/>
    </row>
    <row r="14" spans="1:34" ht="30" customHeight="1" x14ac:dyDescent="0.25">
      <c r="B14" s="133" t="s">
        <v>347</v>
      </c>
      <c r="C14" s="112">
        <f t="shared" ref="C14:Z14" si="4">+C6/$AA$6</f>
        <v>0</v>
      </c>
      <c r="D14" s="112">
        <f t="shared" si="4"/>
        <v>0</v>
      </c>
      <c r="E14" s="112">
        <f t="shared" si="4"/>
        <v>0</v>
      </c>
      <c r="F14" s="112">
        <f t="shared" si="4"/>
        <v>0</v>
      </c>
      <c r="G14" s="112">
        <f t="shared" si="4"/>
        <v>0.1</v>
      </c>
      <c r="H14" s="112">
        <f t="shared" si="4"/>
        <v>0.1</v>
      </c>
      <c r="I14" s="112">
        <f t="shared" si="4"/>
        <v>0</v>
      </c>
      <c r="J14" s="112">
        <f t="shared" si="4"/>
        <v>0</v>
      </c>
      <c r="K14" s="112">
        <f t="shared" si="4"/>
        <v>0</v>
      </c>
      <c r="L14" s="112">
        <f t="shared" si="4"/>
        <v>0</v>
      </c>
      <c r="M14" s="112">
        <f t="shared" si="4"/>
        <v>0.3</v>
      </c>
      <c r="N14" s="112">
        <f t="shared" si="4"/>
        <v>0</v>
      </c>
      <c r="O14" s="112">
        <f t="shared" si="4"/>
        <v>0</v>
      </c>
      <c r="P14" s="112">
        <f t="shared" si="4"/>
        <v>0</v>
      </c>
      <c r="Q14" s="112">
        <f t="shared" si="4"/>
        <v>0</v>
      </c>
      <c r="R14" s="112">
        <f t="shared" si="4"/>
        <v>0</v>
      </c>
      <c r="S14" s="112">
        <f t="shared" si="4"/>
        <v>0.3</v>
      </c>
      <c r="T14" s="112">
        <f t="shared" si="4"/>
        <v>0</v>
      </c>
      <c r="U14" s="112">
        <f t="shared" si="4"/>
        <v>0</v>
      </c>
      <c r="V14" s="112">
        <f t="shared" si="4"/>
        <v>0</v>
      </c>
      <c r="W14" s="112">
        <f t="shared" si="4"/>
        <v>0</v>
      </c>
      <c r="X14" s="112">
        <f t="shared" si="4"/>
        <v>0</v>
      </c>
      <c r="Y14" s="112">
        <f t="shared" si="4"/>
        <v>0.3</v>
      </c>
      <c r="Z14" s="80">
        <f t="shared" si="4"/>
        <v>0</v>
      </c>
      <c r="AA14" s="112">
        <f>+C14+E14+G14+I14+K14+M14+O14+Q14+S14+U14+W14+Y14</f>
        <v>1</v>
      </c>
      <c r="AB14" s="112">
        <f t="shared" si="3"/>
        <v>0</v>
      </c>
      <c r="AC14" s="112">
        <f t="shared" si="3"/>
        <v>0</v>
      </c>
      <c r="AE14" s="145"/>
      <c r="AG14" s="42"/>
    </row>
    <row r="15" spans="1:34" ht="30" customHeight="1" x14ac:dyDescent="0.25">
      <c r="B15" s="133" t="s">
        <v>348</v>
      </c>
      <c r="C15" s="112">
        <f t="shared" ref="C15:Z15" si="5">+C7/$AA$7</f>
        <v>2.9320024953212728E-2</v>
      </c>
      <c r="D15" s="112">
        <f t="shared" si="5"/>
        <v>2.9320024953212728E-2</v>
      </c>
      <c r="E15" s="112">
        <f t="shared" si="5"/>
        <v>8.0474111041796637E-2</v>
      </c>
      <c r="F15" s="112">
        <f t="shared" si="5"/>
        <v>8.0474111041796637E-2</v>
      </c>
      <c r="G15" s="112">
        <f t="shared" si="5"/>
        <v>0.1141609482220836</v>
      </c>
      <c r="H15" s="112">
        <f t="shared" si="5"/>
        <v>0.1141609482220836</v>
      </c>
      <c r="I15" s="112">
        <f t="shared" si="5"/>
        <v>9.3574547723019333E-2</v>
      </c>
      <c r="J15" s="112">
        <f t="shared" si="5"/>
        <v>0</v>
      </c>
      <c r="K15" s="112">
        <f t="shared" si="5"/>
        <v>9.3574547723019333E-2</v>
      </c>
      <c r="L15" s="112">
        <f t="shared" si="5"/>
        <v>0</v>
      </c>
      <c r="M15" s="112">
        <f t="shared" si="5"/>
        <v>9.1703056768558958E-2</v>
      </c>
      <c r="N15" s="112">
        <f t="shared" si="5"/>
        <v>0</v>
      </c>
      <c r="O15" s="112">
        <f t="shared" si="5"/>
        <v>9.3574547723019333E-2</v>
      </c>
      <c r="P15" s="112">
        <f t="shared" si="5"/>
        <v>0</v>
      </c>
      <c r="Q15" s="112">
        <f t="shared" si="5"/>
        <v>9.3574547723019333E-2</v>
      </c>
      <c r="R15" s="112">
        <f t="shared" si="5"/>
        <v>0</v>
      </c>
      <c r="S15" s="112">
        <f t="shared" si="5"/>
        <v>9.1703056768558958E-2</v>
      </c>
      <c r="T15" s="112">
        <f t="shared" si="5"/>
        <v>0</v>
      </c>
      <c r="U15" s="112">
        <f t="shared" si="5"/>
        <v>9.3574547723019333E-2</v>
      </c>
      <c r="V15" s="112">
        <f t="shared" si="5"/>
        <v>0</v>
      </c>
      <c r="W15" s="112">
        <f t="shared" si="5"/>
        <v>9.3574547723019333E-2</v>
      </c>
      <c r="X15" s="112">
        <f t="shared" si="5"/>
        <v>0</v>
      </c>
      <c r="Y15" s="112">
        <f t="shared" si="5"/>
        <v>3.1191515907673113E-2</v>
      </c>
      <c r="Z15" s="80">
        <f t="shared" si="5"/>
        <v>0</v>
      </c>
      <c r="AA15" s="112">
        <f>+C15+E15+G15+I15+K15+M15+O15+Q15+S15+U15+W15+Y15</f>
        <v>0.99999999999999989</v>
      </c>
      <c r="AB15" s="112">
        <f t="shared" si="3"/>
        <v>2.9320024953212728E-2</v>
      </c>
      <c r="AC15" s="112">
        <f t="shared" si="3"/>
        <v>2.9320024953212728E-2</v>
      </c>
    </row>
    <row r="17" spans="1:35" ht="39" customHeight="1" x14ac:dyDescent="0.25">
      <c r="A17" s="129">
        <v>3</v>
      </c>
      <c r="B17" s="130" t="s">
        <v>349</v>
      </c>
      <c r="C17" s="813" t="s">
        <v>151</v>
      </c>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5"/>
    </row>
    <row r="18" spans="1:35" ht="26.25" customHeight="1" x14ac:dyDescent="0.25">
      <c r="B18" s="816" t="s">
        <v>340</v>
      </c>
      <c r="C18" s="818" t="s">
        <v>237</v>
      </c>
      <c r="D18" s="819"/>
      <c r="E18" s="818" t="s">
        <v>238</v>
      </c>
      <c r="F18" s="819"/>
      <c r="G18" s="818" t="s">
        <v>239</v>
      </c>
      <c r="H18" s="819"/>
      <c r="I18" s="818" t="s">
        <v>240</v>
      </c>
      <c r="J18" s="819"/>
      <c r="K18" s="818" t="s">
        <v>241</v>
      </c>
      <c r="L18" s="819"/>
      <c r="M18" s="818" t="s">
        <v>242</v>
      </c>
      <c r="N18" s="819"/>
      <c r="O18" s="818" t="s">
        <v>229</v>
      </c>
      <c r="P18" s="819"/>
      <c r="Q18" s="818" t="s">
        <v>231</v>
      </c>
      <c r="R18" s="819"/>
      <c r="S18" s="818" t="s">
        <v>232</v>
      </c>
      <c r="T18" s="819"/>
      <c r="U18" s="818" t="s">
        <v>233</v>
      </c>
      <c r="V18" s="819"/>
      <c r="W18" s="818" t="s">
        <v>234</v>
      </c>
      <c r="X18" s="819"/>
      <c r="Y18" s="818" t="s">
        <v>235</v>
      </c>
      <c r="Z18" s="819"/>
      <c r="AA18" s="811" t="s">
        <v>341</v>
      </c>
      <c r="AB18" s="810" t="s">
        <v>342</v>
      </c>
      <c r="AC18" s="810" t="s">
        <v>343</v>
      </c>
    </row>
    <row r="19" spans="1:35" s="131" customFormat="1" ht="34.5" customHeight="1" thickBot="1" x14ac:dyDescent="0.25">
      <c r="B19" s="817"/>
      <c r="C19" s="132" t="s">
        <v>344</v>
      </c>
      <c r="D19" s="132" t="s">
        <v>345</v>
      </c>
      <c r="E19" s="132" t="s">
        <v>344</v>
      </c>
      <c r="F19" s="132" t="s">
        <v>345</v>
      </c>
      <c r="G19" s="132" t="s">
        <v>344</v>
      </c>
      <c r="H19" s="132" t="s">
        <v>345</v>
      </c>
      <c r="I19" s="132" t="s">
        <v>344</v>
      </c>
      <c r="J19" s="132" t="s">
        <v>345</v>
      </c>
      <c r="K19" s="132" t="s">
        <v>344</v>
      </c>
      <c r="L19" s="132" t="s">
        <v>345</v>
      </c>
      <c r="M19" s="132" t="s">
        <v>344</v>
      </c>
      <c r="N19" s="132" t="s">
        <v>345</v>
      </c>
      <c r="O19" s="132" t="s">
        <v>344</v>
      </c>
      <c r="P19" s="132" t="s">
        <v>345</v>
      </c>
      <c r="Q19" s="132" t="s">
        <v>344</v>
      </c>
      <c r="R19" s="132" t="s">
        <v>345</v>
      </c>
      <c r="S19" s="132" t="s">
        <v>344</v>
      </c>
      <c r="T19" s="132" t="s">
        <v>345</v>
      </c>
      <c r="U19" s="132" t="s">
        <v>344</v>
      </c>
      <c r="V19" s="132" t="s">
        <v>345</v>
      </c>
      <c r="W19" s="132" t="s">
        <v>344</v>
      </c>
      <c r="X19" s="132" t="s">
        <v>345</v>
      </c>
      <c r="Y19" s="132" t="s">
        <v>344</v>
      </c>
      <c r="Z19" s="132" t="s">
        <v>345</v>
      </c>
      <c r="AA19" s="812"/>
      <c r="AB19" s="810"/>
      <c r="AC19" s="810"/>
    </row>
    <row r="20" spans="1:35" ht="54" customHeight="1" x14ac:dyDescent="0.25">
      <c r="B20" s="133" t="s">
        <v>350</v>
      </c>
      <c r="C20" s="146">
        <v>613</v>
      </c>
      <c r="D20" s="146">
        <v>613</v>
      </c>
      <c r="E20" s="146">
        <v>389</v>
      </c>
      <c r="F20" s="146">
        <v>389</v>
      </c>
      <c r="G20" s="146">
        <v>285</v>
      </c>
      <c r="H20" s="146">
        <v>285</v>
      </c>
      <c r="I20" s="146">
        <v>445</v>
      </c>
      <c r="J20" s="146"/>
      <c r="K20" s="146">
        <v>490</v>
      </c>
      <c r="L20" s="146"/>
      <c r="M20" s="146">
        <v>540</v>
      </c>
      <c r="N20" s="146"/>
      <c r="O20" s="146">
        <v>540</v>
      </c>
      <c r="P20" s="146"/>
      <c r="Q20" s="146">
        <v>540</v>
      </c>
      <c r="R20" s="146"/>
      <c r="S20" s="146">
        <v>540</v>
      </c>
      <c r="T20" s="146"/>
      <c r="U20" s="146">
        <v>540</v>
      </c>
      <c r="V20" s="146"/>
      <c r="W20" s="146">
        <v>540</v>
      </c>
      <c r="X20" s="146"/>
      <c r="Y20" s="146">
        <v>450</v>
      </c>
      <c r="Z20" s="146"/>
      <c r="AA20" s="134">
        <f>+C20+E20+G20+I20+K20+M20+O20+Q20+S20+U20+W20+Y20</f>
        <v>5912</v>
      </c>
      <c r="AB20" s="135">
        <f>+C20</f>
        <v>613</v>
      </c>
      <c r="AC20" s="135">
        <f>+D20</f>
        <v>613</v>
      </c>
      <c r="AD20" s="136">
        <f>+AA20*$AD$22/$AA$22</f>
        <v>0.13047240119561607</v>
      </c>
      <c r="AF20" s="141"/>
      <c r="AI20" s="141"/>
    </row>
    <row r="21" spans="1:35" ht="54" customHeight="1" x14ac:dyDescent="0.25">
      <c r="B21" s="133" t="s">
        <v>351</v>
      </c>
      <c r="C21" s="134">
        <v>5</v>
      </c>
      <c r="D21" s="134">
        <v>5</v>
      </c>
      <c r="E21" s="134">
        <v>8</v>
      </c>
      <c r="F21" s="134">
        <v>8</v>
      </c>
      <c r="G21" s="134">
        <v>15</v>
      </c>
      <c r="H21" s="134">
        <v>15</v>
      </c>
      <c r="I21" s="134">
        <v>5</v>
      </c>
      <c r="J21" s="134"/>
      <c r="K21" s="134">
        <v>10</v>
      </c>
      <c r="L21" s="134"/>
      <c r="M21" s="134">
        <v>10</v>
      </c>
      <c r="N21" s="134"/>
      <c r="O21" s="134">
        <v>10</v>
      </c>
      <c r="P21" s="134"/>
      <c r="Q21" s="134">
        <v>10</v>
      </c>
      <c r="R21" s="134"/>
      <c r="S21" s="134">
        <v>10</v>
      </c>
      <c r="T21" s="134"/>
      <c r="U21" s="134">
        <v>10</v>
      </c>
      <c r="V21" s="134"/>
      <c r="W21" s="134">
        <v>10</v>
      </c>
      <c r="X21" s="134"/>
      <c r="Y21" s="134">
        <v>7</v>
      </c>
      <c r="Z21" s="134"/>
      <c r="AA21" s="134">
        <f>+C21+E21+G21+I21+K21+M21+O21+Q21+S21+U21+W21+Y21</f>
        <v>110</v>
      </c>
      <c r="AB21" s="135">
        <f>+C21</f>
        <v>5</v>
      </c>
      <c r="AC21" s="135">
        <f>+D21</f>
        <v>5</v>
      </c>
      <c r="AD21" s="136">
        <f>+AA21*$AD$22/$AA$22</f>
        <v>2.4275988043839258E-3</v>
      </c>
      <c r="AF21" s="147"/>
    </row>
    <row r="22" spans="1:35" ht="30" customHeight="1" x14ac:dyDescent="0.25">
      <c r="B22" s="124" t="s">
        <v>341</v>
      </c>
      <c r="C22" s="139">
        <f t="shared" ref="C22:O22" si="6">SUM(C20:C21)</f>
        <v>618</v>
      </c>
      <c r="D22" s="139">
        <f t="shared" si="6"/>
        <v>618</v>
      </c>
      <c r="E22" s="139">
        <f t="shared" si="6"/>
        <v>397</v>
      </c>
      <c r="F22" s="139">
        <f t="shared" si="6"/>
        <v>397</v>
      </c>
      <c r="G22" s="139">
        <f t="shared" si="6"/>
        <v>300</v>
      </c>
      <c r="H22" s="139">
        <f t="shared" si="6"/>
        <v>300</v>
      </c>
      <c r="I22" s="139">
        <f t="shared" si="6"/>
        <v>450</v>
      </c>
      <c r="J22" s="139">
        <f t="shared" si="6"/>
        <v>0</v>
      </c>
      <c r="K22" s="139">
        <f t="shared" si="6"/>
        <v>500</v>
      </c>
      <c r="L22" s="139">
        <f t="shared" si="6"/>
        <v>0</v>
      </c>
      <c r="M22" s="139">
        <f t="shared" si="6"/>
        <v>550</v>
      </c>
      <c r="N22" s="139">
        <f t="shared" si="6"/>
        <v>0</v>
      </c>
      <c r="O22" s="139">
        <f t="shared" si="6"/>
        <v>550</v>
      </c>
      <c r="P22" s="139"/>
      <c r="Q22" s="139">
        <f>SUM(Q20:Q21)</f>
        <v>550</v>
      </c>
      <c r="R22" s="139"/>
      <c r="S22" s="139">
        <f>SUM(S20:S21)</f>
        <v>550</v>
      </c>
      <c r="T22" s="139"/>
      <c r="U22" s="139">
        <f>SUM(U20:U21)</f>
        <v>550</v>
      </c>
      <c r="V22" s="139"/>
      <c r="W22" s="139">
        <f>SUM(W20:W21)</f>
        <v>550</v>
      </c>
      <c r="X22" s="139"/>
      <c r="Y22" s="139">
        <f>SUM(Y20:Y21)</f>
        <v>457</v>
      </c>
      <c r="Z22" s="139"/>
      <c r="AA22" s="139">
        <f>SUM(AA20:AA21)</f>
        <v>6022</v>
      </c>
      <c r="AB22" s="139">
        <f>SUM(AB20:AB21)</f>
        <v>618</v>
      </c>
      <c r="AC22" s="139">
        <f>SUM(AC20:AC21)</f>
        <v>618</v>
      </c>
      <c r="AD22" s="136">
        <v>0.13289999999999999</v>
      </c>
      <c r="AF22" s="148"/>
    </row>
    <row r="23" spans="1:35" x14ac:dyDescent="0.25">
      <c r="B23" s="140"/>
    </row>
    <row r="24" spans="1:35" ht="39" customHeight="1" x14ac:dyDescent="0.25">
      <c r="B24" s="130" t="s">
        <v>349</v>
      </c>
      <c r="C24" s="813" t="s">
        <v>151</v>
      </c>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5"/>
    </row>
    <row r="25" spans="1:35" ht="26.25" customHeight="1" x14ac:dyDescent="0.25">
      <c r="B25" s="816" t="s">
        <v>340</v>
      </c>
      <c r="C25" s="809" t="s">
        <v>237</v>
      </c>
      <c r="D25" s="809"/>
      <c r="E25" s="809" t="s">
        <v>238</v>
      </c>
      <c r="F25" s="809"/>
      <c r="G25" s="809" t="s">
        <v>239</v>
      </c>
      <c r="H25" s="809"/>
      <c r="I25" s="809" t="s">
        <v>240</v>
      </c>
      <c r="J25" s="809"/>
      <c r="K25" s="809" t="s">
        <v>241</v>
      </c>
      <c r="L25" s="809"/>
      <c r="M25" s="809" t="s">
        <v>242</v>
      </c>
      <c r="N25" s="809"/>
      <c r="O25" s="809" t="s">
        <v>229</v>
      </c>
      <c r="P25" s="809"/>
      <c r="Q25" s="809" t="s">
        <v>231</v>
      </c>
      <c r="R25" s="809"/>
      <c r="S25" s="809" t="s">
        <v>232</v>
      </c>
      <c r="T25" s="809"/>
      <c r="U25" s="809" t="s">
        <v>233</v>
      </c>
      <c r="V25" s="809"/>
      <c r="W25" s="809" t="s">
        <v>234</v>
      </c>
      <c r="X25" s="809"/>
      <c r="Y25" s="809" t="s">
        <v>235</v>
      </c>
      <c r="Z25" s="809"/>
      <c r="AA25" s="809" t="s">
        <v>341</v>
      </c>
      <c r="AB25" s="810" t="s">
        <v>342</v>
      </c>
      <c r="AC25" s="810" t="s">
        <v>343</v>
      </c>
    </row>
    <row r="26" spans="1:35" s="32" customFormat="1" ht="34.5" customHeight="1" x14ac:dyDescent="0.2">
      <c r="B26" s="817"/>
      <c r="C26" s="142" t="s">
        <v>344</v>
      </c>
      <c r="D26" s="142" t="s">
        <v>345</v>
      </c>
      <c r="E26" s="142" t="s">
        <v>344</v>
      </c>
      <c r="F26" s="142" t="s">
        <v>345</v>
      </c>
      <c r="G26" s="142" t="s">
        <v>344</v>
      </c>
      <c r="H26" s="142" t="s">
        <v>345</v>
      </c>
      <c r="I26" s="142" t="s">
        <v>344</v>
      </c>
      <c r="J26" s="142" t="s">
        <v>345</v>
      </c>
      <c r="K26" s="142" t="s">
        <v>344</v>
      </c>
      <c r="L26" s="142" t="s">
        <v>345</v>
      </c>
      <c r="M26" s="142" t="s">
        <v>344</v>
      </c>
      <c r="N26" s="142" t="s">
        <v>345</v>
      </c>
      <c r="O26" s="142" t="s">
        <v>344</v>
      </c>
      <c r="P26" s="142" t="s">
        <v>345</v>
      </c>
      <c r="Q26" s="142" t="s">
        <v>344</v>
      </c>
      <c r="R26" s="142" t="s">
        <v>345</v>
      </c>
      <c r="S26" s="142" t="s">
        <v>344</v>
      </c>
      <c r="T26" s="142" t="s">
        <v>345</v>
      </c>
      <c r="U26" s="142" t="s">
        <v>344</v>
      </c>
      <c r="V26" s="142" t="s">
        <v>345</v>
      </c>
      <c r="W26" s="142" t="s">
        <v>344</v>
      </c>
      <c r="X26" s="142" t="s">
        <v>345</v>
      </c>
      <c r="Y26" s="142" t="s">
        <v>344</v>
      </c>
      <c r="Z26" s="142" t="s">
        <v>345</v>
      </c>
      <c r="AA26" s="809"/>
      <c r="AB26" s="810"/>
      <c r="AC26" s="810"/>
    </row>
    <row r="27" spans="1:35" ht="54.75" customHeight="1" x14ac:dyDescent="0.25">
      <c r="B27" s="133" t="s">
        <v>350</v>
      </c>
      <c r="C27" s="112">
        <f>+C20/$AA$20</f>
        <v>0.10368741542625169</v>
      </c>
      <c r="D27" s="112">
        <f>+D20/$AA$20</f>
        <v>0.10368741542625169</v>
      </c>
      <c r="E27" s="112">
        <f>+E20/$AA$20</f>
        <v>6.5798376184032475E-2</v>
      </c>
      <c r="F27" s="112">
        <f t="shared" ref="F27:Z27" si="7">+F20/$AA$20</f>
        <v>6.5798376184032475E-2</v>
      </c>
      <c r="G27" s="112">
        <f>+G20/$AA$20</f>
        <v>4.8207036535859268E-2</v>
      </c>
      <c r="H27" s="112">
        <f t="shared" si="7"/>
        <v>4.8207036535859268E-2</v>
      </c>
      <c r="I27" s="112">
        <f>+I20/$AA$20</f>
        <v>7.5270635994587276E-2</v>
      </c>
      <c r="J27" s="112">
        <f t="shared" si="7"/>
        <v>0</v>
      </c>
      <c r="K27" s="112">
        <f>+K20/$AA$20</f>
        <v>8.288227334235454E-2</v>
      </c>
      <c r="L27" s="112">
        <f t="shared" si="7"/>
        <v>0</v>
      </c>
      <c r="M27" s="112">
        <f t="shared" si="7"/>
        <v>9.1339648173207041E-2</v>
      </c>
      <c r="N27" s="112">
        <f t="shared" si="7"/>
        <v>0</v>
      </c>
      <c r="O27" s="112">
        <f t="shared" si="7"/>
        <v>9.1339648173207041E-2</v>
      </c>
      <c r="P27" s="112">
        <f t="shared" si="7"/>
        <v>0</v>
      </c>
      <c r="Q27" s="112">
        <f t="shared" si="7"/>
        <v>9.1339648173207041E-2</v>
      </c>
      <c r="R27" s="112">
        <f t="shared" si="7"/>
        <v>0</v>
      </c>
      <c r="S27" s="112">
        <f t="shared" si="7"/>
        <v>9.1339648173207041E-2</v>
      </c>
      <c r="T27" s="112">
        <f t="shared" si="7"/>
        <v>0</v>
      </c>
      <c r="U27" s="112">
        <f t="shared" si="7"/>
        <v>9.1339648173207041E-2</v>
      </c>
      <c r="V27" s="112">
        <f t="shared" si="7"/>
        <v>0</v>
      </c>
      <c r="W27" s="112">
        <f t="shared" si="7"/>
        <v>9.1339648173207041E-2</v>
      </c>
      <c r="X27" s="112">
        <f t="shared" si="7"/>
        <v>0</v>
      </c>
      <c r="Y27" s="112">
        <f t="shared" si="7"/>
        <v>7.6116373477672528E-2</v>
      </c>
      <c r="Z27" s="80">
        <f t="shared" si="7"/>
        <v>0</v>
      </c>
      <c r="AA27" s="112">
        <f>+C27+E27+G27+I27+K27+M27+O27+Q27+S27+U27+W27+Y27</f>
        <v>1</v>
      </c>
      <c r="AB27" s="112">
        <f>+C27</f>
        <v>0.10368741542625169</v>
      </c>
      <c r="AC27" s="112">
        <f>+D27</f>
        <v>0.10368741542625169</v>
      </c>
      <c r="AG27" s="42"/>
      <c r="AH27" s="141"/>
    </row>
    <row r="28" spans="1:35" ht="54.75" customHeight="1" x14ac:dyDescent="0.25">
      <c r="B28" s="133" t="s">
        <v>351</v>
      </c>
      <c r="C28" s="112">
        <f>+C21/$AA$21</f>
        <v>4.5454545454545456E-2</v>
      </c>
      <c r="D28" s="112">
        <f t="shared" ref="D28:Z28" si="8">+D21/$AA$21</f>
        <v>4.5454545454545456E-2</v>
      </c>
      <c r="E28" s="112">
        <f t="shared" si="8"/>
        <v>7.2727272727272724E-2</v>
      </c>
      <c r="F28" s="112">
        <f t="shared" si="8"/>
        <v>7.2727272727272724E-2</v>
      </c>
      <c r="G28" s="112">
        <f t="shared" si="8"/>
        <v>0.13636363636363635</v>
      </c>
      <c r="H28" s="112">
        <f t="shared" si="8"/>
        <v>0.13636363636363635</v>
      </c>
      <c r="I28" s="112">
        <f>+I21/$AA$21</f>
        <v>4.5454545454545456E-2</v>
      </c>
      <c r="J28" s="112">
        <f t="shared" si="8"/>
        <v>0</v>
      </c>
      <c r="K28" s="112">
        <f>+K21/$AA$21</f>
        <v>9.0909090909090912E-2</v>
      </c>
      <c r="L28" s="112">
        <f t="shared" si="8"/>
        <v>0</v>
      </c>
      <c r="M28" s="112">
        <f t="shared" si="8"/>
        <v>9.0909090909090912E-2</v>
      </c>
      <c r="N28" s="112">
        <f t="shared" si="8"/>
        <v>0</v>
      </c>
      <c r="O28" s="112">
        <f t="shared" si="8"/>
        <v>9.0909090909090912E-2</v>
      </c>
      <c r="P28" s="112">
        <f t="shared" si="8"/>
        <v>0</v>
      </c>
      <c r="Q28" s="112">
        <f t="shared" si="8"/>
        <v>9.0909090909090912E-2</v>
      </c>
      <c r="R28" s="112">
        <f t="shared" si="8"/>
        <v>0</v>
      </c>
      <c r="S28" s="112">
        <f>+S21/$AA$21</f>
        <v>9.0909090909090912E-2</v>
      </c>
      <c r="T28" s="112">
        <f t="shared" si="8"/>
        <v>0</v>
      </c>
      <c r="U28" s="112">
        <f t="shared" si="8"/>
        <v>9.0909090909090912E-2</v>
      </c>
      <c r="V28" s="112">
        <f t="shared" si="8"/>
        <v>0</v>
      </c>
      <c r="W28" s="112">
        <f t="shared" si="8"/>
        <v>9.0909090909090912E-2</v>
      </c>
      <c r="X28" s="112">
        <f t="shared" si="8"/>
        <v>0</v>
      </c>
      <c r="Y28" s="112">
        <f>+Y21/$AA$21</f>
        <v>6.363636363636363E-2</v>
      </c>
      <c r="Z28" s="80">
        <f t="shared" si="8"/>
        <v>0</v>
      </c>
      <c r="AA28" s="112">
        <f>+C28+E28+G28+I28+K28+M28+O28+Q28+S28+U28+W28+Y28</f>
        <v>1.0000000000000002</v>
      </c>
      <c r="AB28" s="112">
        <f>+C28</f>
        <v>4.5454545454545456E-2</v>
      </c>
      <c r="AC28" s="112">
        <f>+D28</f>
        <v>4.5454545454545456E-2</v>
      </c>
      <c r="AG28" s="42"/>
    </row>
    <row r="32" spans="1:35" x14ac:dyDescent="0.25">
      <c r="G32">
        <v>115000</v>
      </c>
      <c r="I32" s="141">
        <v>0.15</v>
      </c>
      <c r="J32">
        <v>24000</v>
      </c>
      <c r="K32" s="141"/>
    </row>
    <row r="33" spans="7:11" x14ac:dyDescent="0.25">
      <c r="G33" s="29">
        <f>+INVERSIÓN!DM15</f>
        <v>16120</v>
      </c>
      <c r="I33" s="174">
        <f>+G33*I32/G32</f>
        <v>2.102608695652174E-2</v>
      </c>
      <c r="J33" s="29">
        <v>7925</v>
      </c>
      <c r="K33" s="138"/>
    </row>
  </sheetData>
  <mergeCells count="68">
    <mergeCell ref="C2:AC2"/>
    <mergeCell ref="B3:B4"/>
    <mergeCell ref="C3:D3"/>
    <mergeCell ref="E3:F3"/>
    <mergeCell ref="G3:H3"/>
    <mergeCell ref="I3:J3"/>
    <mergeCell ref="K3:L3"/>
    <mergeCell ref="M3:N3"/>
    <mergeCell ref="O3:P3"/>
    <mergeCell ref="Q3:R3"/>
    <mergeCell ref="AC3:AC4"/>
    <mergeCell ref="S3:T3"/>
    <mergeCell ref="U3:V3"/>
    <mergeCell ref="W3:X3"/>
    <mergeCell ref="Y3:Z3"/>
    <mergeCell ref="AA3:AA4"/>
    <mergeCell ref="C10:AC10"/>
    <mergeCell ref="B11:B12"/>
    <mergeCell ref="C11:D11"/>
    <mergeCell ref="E11:F11"/>
    <mergeCell ref="G11:H11"/>
    <mergeCell ref="I11:J11"/>
    <mergeCell ref="K11:L11"/>
    <mergeCell ref="M11:N11"/>
    <mergeCell ref="O11:P11"/>
    <mergeCell ref="AA11:AA12"/>
    <mergeCell ref="AB3:AB4"/>
    <mergeCell ref="AB11:AB12"/>
    <mergeCell ref="AC11:AC12"/>
    <mergeCell ref="C17:AC17"/>
    <mergeCell ref="B18:B19"/>
    <mergeCell ref="C18:D18"/>
    <mergeCell ref="E18:F18"/>
    <mergeCell ref="G18:H18"/>
    <mergeCell ref="I18:J18"/>
    <mergeCell ref="K18:L18"/>
    <mergeCell ref="M18:N18"/>
    <mergeCell ref="Q11:R11"/>
    <mergeCell ref="S11:T11"/>
    <mergeCell ref="U11:V11"/>
    <mergeCell ref="W11:X11"/>
    <mergeCell ref="Y11:Z11"/>
    <mergeCell ref="AA18:AA19"/>
    <mergeCell ref="AB18:AB19"/>
    <mergeCell ref="AC18:AC19"/>
    <mergeCell ref="C24:AC24"/>
    <mergeCell ref="B25:B26"/>
    <mergeCell ref="C25:D25"/>
    <mergeCell ref="E25:F25"/>
    <mergeCell ref="G25:H25"/>
    <mergeCell ref="I25:J25"/>
    <mergeCell ref="K25:L25"/>
    <mergeCell ref="O18:P18"/>
    <mergeCell ref="Q18:R18"/>
    <mergeCell ref="S18:T18"/>
    <mergeCell ref="U18:V18"/>
    <mergeCell ref="W18:X18"/>
    <mergeCell ref="Y18:Z18"/>
    <mergeCell ref="Y25:Z25"/>
    <mergeCell ref="AA25:AA26"/>
    <mergeCell ref="AB25:AB26"/>
    <mergeCell ref="AC25:AC26"/>
    <mergeCell ref="M25:N25"/>
    <mergeCell ref="O25:P25"/>
    <mergeCell ref="Q25:R25"/>
    <mergeCell ref="S25:T25"/>
    <mergeCell ref="U25:V25"/>
    <mergeCell ref="W25:X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F45"/>
  <sheetViews>
    <sheetView showGridLines="0" workbookViewId="0">
      <selection activeCell="D22" sqref="D22"/>
    </sheetView>
  </sheetViews>
  <sheetFormatPr baseColWidth="10" defaultColWidth="11.42578125" defaultRowHeight="12.75" x14ac:dyDescent="0.25"/>
  <cols>
    <col min="1" max="1" width="17.42578125" style="151" customWidth="1"/>
    <col min="2" max="2" width="24.28515625" style="151" customWidth="1"/>
    <col min="3" max="3" width="24.140625" style="151" customWidth="1"/>
    <col min="4" max="4" width="20.140625" style="151" customWidth="1"/>
    <col min="5" max="5" width="19.85546875" style="160" customWidth="1"/>
    <col min="6" max="6" width="20.7109375" style="151" customWidth="1"/>
    <col min="7" max="16384" width="11.42578125" style="151"/>
  </cols>
  <sheetData>
    <row r="1" spans="1:5" ht="17.25" customHeight="1" x14ac:dyDescent="0.25">
      <c r="A1" s="149" t="s">
        <v>355</v>
      </c>
      <c r="B1" s="149" t="s">
        <v>356</v>
      </c>
      <c r="C1" s="184">
        <f>+INVERSIÓN!CJ10</f>
        <v>28500</v>
      </c>
      <c r="D1" s="149" t="s">
        <v>357</v>
      </c>
      <c r="E1" s="150">
        <f>+INVERSIÓN!CJ11</f>
        <v>3996329000</v>
      </c>
    </row>
    <row r="2" spans="1:5" ht="17.25" customHeight="1" x14ac:dyDescent="0.25">
      <c r="A2" s="152">
        <v>1</v>
      </c>
      <c r="B2" s="153" t="s">
        <v>188</v>
      </c>
      <c r="C2" s="153">
        <f>+ROUND($C$1*D2,0)</f>
        <v>2394</v>
      </c>
      <c r="D2" s="154">
        <v>8.400492787844567E-2</v>
      </c>
      <c r="E2" s="155">
        <v>335711329</v>
      </c>
    </row>
    <row r="3" spans="1:5" ht="17.25" customHeight="1" x14ac:dyDescent="0.25">
      <c r="A3" s="152">
        <v>2</v>
      </c>
      <c r="B3" s="153" t="s">
        <v>192</v>
      </c>
      <c r="C3" s="153">
        <f t="shared" ref="C3:C20" si="0">+ROUND($C$1*D3,0)</f>
        <v>1930</v>
      </c>
      <c r="D3" s="154">
        <v>6.7706996560751506E-2</v>
      </c>
      <c r="E3" s="155">
        <v>270579434</v>
      </c>
    </row>
    <row r="4" spans="1:5" ht="17.25" customHeight="1" x14ac:dyDescent="0.25">
      <c r="A4" s="152">
        <v>3</v>
      </c>
      <c r="B4" s="153" t="s">
        <v>193</v>
      </c>
      <c r="C4" s="153">
        <f t="shared" si="0"/>
        <v>473</v>
      </c>
      <c r="D4" s="154">
        <v>1.6580257686977056E-2</v>
      </c>
      <c r="E4" s="155">
        <v>66260165</v>
      </c>
    </row>
    <row r="5" spans="1:5" ht="17.25" customHeight="1" x14ac:dyDescent="0.25">
      <c r="A5" s="152">
        <v>4</v>
      </c>
      <c r="B5" s="153" t="s">
        <v>194</v>
      </c>
      <c r="C5" s="153">
        <f t="shared" si="0"/>
        <v>563</v>
      </c>
      <c r="D5" s="154">
        <v>1.9737179816231201E-2</v>
      </c>
      <c r="E5" s="155">
        <v>78876264</v>
      </c>
    </row>
    <row r="6" spans="1:5" ht="17.25" customHeight="1" x14ac:dyDescent="0.25">
      <c r="A6" s="152">
        <v>5</v>
      </c>
      <c r="B6" s="153" t="s">
        <v>195</v>
      </c>
      <c r="C6" s="153">
        <f t="shared" si="0"/>
        <v>257</v>
      </c>
      <c r="D6" s="154">
        <v>9.0087777834813414E-3</v>
      </c>
      <c r="E6" s="155">
        <v>36002040</v>
      </c>
    </row>
    <row r="7" spans="1:5" ht="17.25" customHeight="1" x14ac:dyDescent="0.25">
      <c r="A7" s="152">
        <v>6</v>
      </c>
      <c r="B7" s="153" t="s">
        <v>196</v>
      </c>
      <c r="C7" s="153">
        <f t="shared" si="0"/>
        <v>225</v>
      </c>
      <c r="D7" s="154">
        <v>7.8794723063497774E-3</v>
      </c>
      <c r="E7" s="155">
        <v>31488964</v>
      </c>
    </row>
    <row r="8" spans="1:5" ht="17.25" customHeight="1" x14ac:dyDescent="0.25">
      <c r="A8" s="152">
        <v>7</v>
      </c>
      <c r="B8" s="153" t="s">
        <v>197</v>
      </c>
      <c r="C8" s="153">
        <f t="shared" si="0"/>
        <v>369</v>
      </c>
      <c r="D8" s="154">
        <v>1.2961346953441815E-2</v>
      </c>
      <c r="E8" s="155">
        <v>51797807</v>
      </c>
    </row>
    <row r="9" spans="1:5" ht="17.25" customHeight="1" x14ac:dyDescent="0.25">
      <c r="A9" s="152">
        <v>8</v>
      </c>
      <c r="B9" s="153" t="s">
        <v>198</v>
      </c>
      <c r="C9" s="153">
        <f t="shared" si="0"/>
        <v>1159</v>
      </c>
      <c r="D9" s="154">
        <v>4.0680663210307479E-2</v>
      </c>
      <c r="E9" s="155">
        <v>162573314</v>
      </c>
    </row>
    <row r="10" spans="1:5" ht="17.25" customHeight="1" x14ac:dyDescent="0.25">
      <c r="A10" s="152">
        <v>9</v>
      </c>
      <c r="B10" s="153" t="s">
        <v>199</v>
      </c>
      <c r="C10" s="153">
        <f t="shared" si="0"/>
        <v>1130</v>
      </c>
      <c r="D10" s="154">
        <v>3.9654021867460601E-2</v>
      </c>
      <c r="E10" s="155">
        <v>158470518</v>
      </c>
    </row>
    <row r="11" spans="1:5" ht="17.25" customHeight="1" x14ac:dyDescent="0.25">
      <c r="A11" s="152">
        <v>10</v>
      </c>
      <c r="B11" s="153" t="s">
        <v>200</v>
      </c>
      <c r="C11" s="153">
        <f t="shared" si="0"/>
        <v>2479</v>
      </c>
      <c r="D11" s="154">
        <v>8.6982187772701614E-2</v>
      </c>
      <c r="E11" s="155">
        <v>347609439</v>
      </c>
    </row>
    <row r="12" spans="1:5" ht="17.25" customHeight="1" x14ac:dyDescent="0.25">
      <c r="A12" s="152">
        <v>11</v>
      </c>
      <c r="B12" s="153" t="s">
        <v>201</v>
      </c>
      <c r="C12" s="153">
        <f t="shared" si="0"/>
        <v>3986</v>
      </c>
      <c r="D12" s="154">
        <v>0.13985421692931574</v>
      </c>
      <c r="E12" s="155">
        <v>558903463</v>
      </c>
    </row>
    <row r="13" spans="1:5" ht="17.25" customHeight="1" x14ac:dyDescent="0.25">
      <c r="A13" s="152">
        <v>12</v>
      </c>
      <c r="B13" s="153" t="s">
        <v>202</v>
      </c>
      <c r="C13" s="153">
        <f t="shared" si="0"/>
        <v>733</v>
      </c>
      <c r="D13" s="154">
        <v>2.5717365638314255E-2</v>
      </c>
      <c r="E13" s="155">
        <v>102775054</v>
      </c>
    </row>
    <row r="14" spans="1:5" ht="17.25" customHeight="1" x14ac:dyDescent="0.25">
      <c r="A14" s="152">
        <v>13</v>
      </c>
      <c r="B14" s="153" t="s">
        <v>203</v>
      </c>
      <c r="C14" s="153">
        <f t="shared" si="0"/>
        <v>1459</v>
      </c>
      <c r="D14" s="154">
        <v>5.1178070940916788E-2</v>
      </c>
      <c r="E14" s="155">
        <v>204524409</v>
      </c>
    </row>
    <row r="15" spans="1:5" ht="17.25" customHeight="1" x14ac:dyDescent="0.25">
      <c r="A15" s="152">
        <v>14</v>
      </c>
      <c r="B15" s="153" t="s">
        <v>204</v>
      </c>
      <c r="C15" s="153">
        <f t="shared" si="0"/>
        <v>153</v>
      </c>
      <c r="D15" s="154">
        <v>5.3642010163749291E-3</v>
      </c>
      <c r="E15" s="155">
        <v>21437112</v>
      </c>
    </row>
    <row r="16" spans="1:5" ht="17.25" customHeight="1" x14ac:dyDescent="0.25">
      <c r="A16" s="152">
        <v>15</v>
      </c>
      <c r="B16" s="153" t="s">
        <v>205</v>
      </c>
      <c r="C16" s="153">
        <f>+ROUND($C$1*D16,0)</f>
        <v>211</v>
      </c>
      <c r="D16" s="154">
        <v>7.3918176684975101E-3</v>
      </c>
      <c r="E16" s="155">
        <v>29540135</v>
      </c>
    </row>
    <row r="17" spans="1:6" ht="17.25" customHeight="1" x14ac:dyDescent="0.25">
      <c r="A17" s="152">
        <v>16</v>
      </c>
      <c r="B17" s="153" t="s">
        <v>206</v>
      </c>
      <c r="C17" s="153">
        <f t="shared" si="0"/>
        <v>965</v>
      </c>
      <c r="D17" s="154">
        <v>3.3853498280375753E-2</v>
      </c>
      <c r="E17" s="155">
        <v>135289717</v>
      </c>
    </row>
    <row r="18" spans="1:6" ht="17.25" customHeight="1" x14ac:dyDescent="0.25">
      <c r="A18" s="152">
        <v>17</v>
      </c>
      <c r="B18" s="153" t="s">
        <v>207</v>
      </c>
      <c r="C18" s="153">
        <f t="shared" si="0"/>
        <v>163</v>
      </c>
      <c r="D18" s="154">
        <v>5.7235254863713366E-3</v>
      </c>
      <c r="E18" s="155">
        <v>22873091</v>
      </c>
    </row>
    <row r="19" spans="1:6" ht="17.25" customHeight="1" x14ac:dyDescent="0.25">
      <c r="A19" s="152">
        <v>18</v>
      </c>
      <c r="B19" s="156" t="s">
        <v>208</v>
      </c>
      <c r="C19" s="153">
        <f t="shared" si="0"/>
        <v>465</v>
      </c>
      <c r="D19" s="154">
        <v>1.6323597351265335E-2</v>
      </c>
      <c r="E19" s="155">
        <v>65234465</v>
      </c>
    </row>
    <row r="20" spans="1:6" ht="17.25" customHeight="1" x14ac:dyDescent="0.25">
      <c r="A20" s="152">
        <v>19</v>
      </c>
      <c r="B20" s="153" t="s">
        <v>209</v>
      </c>
      <c r="C20" s="153">
        <f t="shared" si="0"/>
        <v>358</v>
      </c>
      <c r="D20" s="154">
        <v>1.2576356449874237E-2</v>
      </c>
      <c r="E20" s="155">
        <v>50259258</v>
      </c>
    </row>
    <row r="21" spans="1:6" ht="17.25" customHeight="1" x14ac:dyDescent="0.25">
      <c r="A21" s="152"/>
      <c r="B21" s="153" t="s">
        <v>215</v>
      </c>
      <c r="C21" s="153">
        <f>+ROUND($C$1*D21,0)-1</f>
        <v>9028</v>
      </c>
      <c r="D21" s="154">
        <v>0.31682151840254608</v>
      </c>
      <c r="E21" s="155">
        <v>1266123022</v>
      </c>
    </row>
    <row r="22" spans="1:6" ht="20.25" customHeight="1" x14ac:dyDescent="0.25">
      <c r="A22" s="821" t="s">
        <v>341</v>
      </c>
      <c r="B22" s="822"/>
      <c r="C22" s="157">
        <f>SUM(C2:C21)</f>
        <v>28500</v>
      </c>
      <c r="D22" s="158">
        <f>SUM(D2:D21)</f>
        <v>1</v>
      </c>
      <c r="E22" s="159">
        <f>SUM(E2:E21)</f>
        <v>3996329000</v>
      </c>
    </row>
    <row r="24" spans="1:6" ht="15.75" customHeight="1" x14ac:dyDescent="0.25">
      <c r="A24" s="149" t="s">
        <v>355</v>
      </c>
      <c r="B24" s="149" t="s">
        <v>356</v>
      </c>
      <c r="C24" s="184">
        <f>+INVERSIÓN!CJ13</f>
        <v>1038</v>
      </c>
      <c r="D24" s="149" t="s">
        <v>357</v>
      </c>
      <c r="E24" s="150">
        <f>+INVERSIÓN!CJ14</f>
        <v>807607832</v>
      </c>
      <c r="F24" s="150">
        <f>+INVERSIÓN!CK14</f>
        <v>142053367</v>
      </c>
    </row>
    <row r="25" spans="1:6" ht="15.75" customHeight="1" x14ac:dyDescent="0.25">
      <c r="A25" s="152">
        <v>1</v>
      </c>
      <c r="B25" s="153" t="s">
        <v>188</v>
      </c>
      <c r="C25" s="153">
        <v>87</v>
      </c>
      <c r="D25" s="154">
        <v>8.400492787844567E-2</v>
      </c>
      <c r="E25" s="155">
        <f>+ROUND($E$24*D25,0)</f>
        <v>67843038</v>
      </c>
      <c r="F25" s="155">
        <f>+ROUND($F$24*D25,0)</f>
        <v>11933183</v>
      </c>
    </row>
    <row r="26" spans="1:6" ht="15.75" customHeight="1" x14ac:dyDescent="0.25">
      <c r="A26" s="152">
        <v>2</v>
      </c>
      <c r="B26" s="153" t="s">
        <v>192</v>
      </c>
      <c r="C26" s="153">
        <v>70</v>
      </c>
      <c r="D26" s="154">
        <v>6.7706996560751506E-2</v>
      </c>
      <c r="E26" s="155">
        <f t="shared" ref="E26:E43" si="1">+ROUND($E$24*D26,0)</f>
        <v>54680701</v>
      </c>
      <c r="F26" s="155">
        <f t="shared" ref="F26:F43" si="2">+ROUND($F$24*D26,0)</f>
        <v>9618007</v>
      </c>
    </row>
    <row r="27" spans="1:6" ht="15.75" customHeight="1" x14ac:dyDescent="0.25">
      <c r="A27" s="152">
        <v>3</v>
      </c>
      <c r="B27" s="153" t="s">
        <v>193</v>
      </c>
      <c r="C27" s="153">
        <v>17</v>
      </c>
      <c r="D27" s="154">
        <v>1.6580257686977056E-2</v>
      </c>
      <c r="E27" s="155">
        <f t="shared" si="1"/>
        <v>13390346</v>
      </c>
      <c r="F27" s="155">
        <f t="shared" si="2"/>
        <v>2355281</v>
      </c>
    </row>
    <row r="28" spans="1:6" ht="15.75" customHeight="1" x14ac:dyDescent="0.25">
      <c r="A28" s="152">
        <v>4</v>
      </c>
      <c r="B28" s="153" t="s">
        <v>194</v>
      </c>
      <c r="C28" s="153">
        <v>20</v>
      </c>
      <c r="D28" s="154">
        <v>1.9737179816231201E-2</v>
      </c>
      <c r="E28" s="155">
        <f t="shared" si="1"/>
        <v>15939901</v>
      </c>
      <c r="F28" s="155">
        <f t="shared" si="2"/>
        <v>2803733</v>
      </c>
    </row>
    <row r="29" spans="1:6" ht="15.75" customHeight="1" x14ac:dyDescent="0.25">
      <c r="A29" s="152">
        <v>5</v>
      </c>
      <c r="B29" s="153" t="s">
        <v>195</v>
      </c>
      <c r="C29" s="153">
        <v>9</v>
      </c>
      <c r="D29" s="154">
        <v>9.0087777834813414E-3</v>
      </c>
      <c r="E29" s="155">
        <f t="shared" si="1"/>
        <v>7275559</v>
      </c>
      <c r="F29" s="155">
        <f t="shared" si="2"/>
        <v>1279727</v>
      </c>
    </row>
    <row r="30" spans="1:6" ht="15.75" customHeight="1" x14ac:dyDescent="0.25">
      <c r="A30" s="152">
        <v>6</v>
      </c>
      <c r="B30" s="153" t="s">
        <v>196</v>
      </c>
      <c r="C30" s="153">
        <v>8</v>
      </c>
      <c r="D30" s="154">
        <v>7.8794723063497774E-3</v>
      </c>
      <c r="E30" s="155">
        <f t="shared" si="1"/>
        <v>6363524</v>
      </c>
      <c r="F30" s="155">
        <f t="shared" si="2"/>
        <v>1119306</v>
      </c>
    </row>
    <row r="31" spans="1:6" ht="15.75" customHeight="1" x14ac:dyDescent="0.25">
      <c r="A31" s="152">
        <v>7</v>
      </c>
      <c r="B31" s="153" t="s">
        <v>197</v>
      </c>
      <c r="C31" s="153">
        <v>13</v>
      </c>
      <c r="D31" s="154">
        <v>1.2961346953441815E-2</v>
      </c>
      <c r="E31" s="155">
        <f t="shared" si="1"/>
        <v>10467685</v>
      </c>
      <c r="F31" s="155">
        <f t="shared" si="2"/>
        <v>1841203</v>
      </c>
    </row>
    <row r="32" spans="1:6" ht="15.75" customHeight="1" x14ac:dyDescent="0.25">
      <c r="A32" s="152">
        <v>8</v>
      </c>
      <c r="B32" s="153" t="s">
        <v>198</v>
      </c>
      <c r="C32" s="153">
        <v>42</v>
      </c>
      <c r="D32" s="154">
        <v>4.0680663210307479E-2</v>
      </c>
      <c r="E32" s="155">
        <f t="shared" si="1"/>
        <v>32854022</v>
      </c>
      <c r="F32" s="155">
        <f t="shared" si="2"/>
        <v>5778825</v>
      </c>
    </row>
    <row r="33" spans="1:6" ht="15.75" customHeight="1" x14ac:dyDescent="0.25">
      <c r="A33" s="152">
        <v>9</v>
      </c>
      <c r="B33" s="153" t="s">
        <v>199</v>
      </c>
      <c r="C33" s="153">
        <v>41</v>
      </c>
      <c r="D33" s="154">
        <v>3.9654021867460601E-2</v>
      </c>
      <c r="E33" s="155">
        <f t="shared" si="1"/>
        <v>32024899</v>
      </c>
      <c r="F33" s="155">
        <f t="shared" si="2"/>
        <v>5632987</v>
      </c>
    </row>
    <row r="34" spans="1:6" ht="15.75" customHeight="1" x14ac:dyDescent="0.25">
      <c r="A34" s="152">
        <v>10</v>
      </c>
      <c r="B34" s="153" t="s">
        <v>200</v>
      </c>
      <c r="C34" s="153">
        <v>90</v>
      </c>
      <c r="D34" s="154">
        <v>8.6982187772701614E-2</v>
      </c>
      <c r="E34" s="155">
        <f t="shared" si="1"/>
        <v>70247496</v>
      </c>
      <c r="F34" s="155">
        <f t="shared" si="2"/>
        <v>12356113</v>
      </c>
    </row>
    <row r="35" spans="1:6" ht="15.75" customHeight="1" x14ac:dyDescent="0.25">
      <c r="A35" s="152">
        <v>11</v>
      </c>
      <c r="B35" s="153" t="s">
        <v>201</v>
      </c>
      <c r="C35" s="153">
        <v>145</v>
      </c>
      <c r="D35" s="154">
        <v>0.13985421692931574</v>
      </c>
      <c r="E35" s="155">
        <f t="shared" si="1"/>
        <v>112947361</v>
      </c>
      <c r="F35" s="155">
        <f t="shared" si="2"/>
        <v>19866762</v>
      </c>
    </row>
    <row r="36" spans="1:6" ht="15.75" customHeight="1" x14ac:dyDescent="0.25">
      <c r="A36" s="152">
        <v>12</v>
      </c>
      <c r="B36" s="153" t="s">
        <v>202</v>
      </c>
      <c r="C36" s="153">
        <v>27</v>
      </c>
      <c r="D36" s="154">
        <v>2.5717365638314255E-2</v>
      </c>
      <c r="E36" s="155">
        <f t="shared" si="1"/>
        <v>20769546</v>
      </c>
      <c r="F36" s="155">
        <f t="shared" si="2"/>
        <v>3653238</v>
      </c>
    </row>
    <row r="37" spans="1:6" ht="15.75" customHeight="1" x14ac:dyDescent="0.25">
      <c r="A37" s="152">
        <v>13</v>
      </c>
      <c r="B37" s="153" t="s">
        <v>203</v>
      </c>
      <c r="C37" s="153">
        <v>53</v>
      </c>
      <c r="D37" s="154">
        <v>5.1178070940916788E-2</v>
      </c>
      <c r="E37" s="155">
        <f t="shared" si="1"/>
        <v>41331811</v>
      </c>
      <c r="F37" s="155">
        <f t="shared" si="2"/>
        <v>7270017</v>
      </c>
    </row>
    <row r="38" spans="1:6" ht="15.75" customHeight="1" x14ac:dyDescent="0.25">
      <c r="A38" s="152">
        <v>14</v>
      </c>
      <c r="B38" s="153" t="s">
        <v>204</v>
      </c>
      <c r="C38" s="153">
        <v>6</v>
      </c>
      <c r="D38" s="154">
        <v>5.3642010163749291E-3</v>
      </c>
      <c r="E38" s="155">
        <f t="shared" si="1"/>
        <v>4332171</v>
      </c>
      <c r="F38" s="155">
        <f t="shared" si="2"/>
        <v>762003</v>
      </c>
    </row>
    <row r="39" spans="1:6" ht="15.75" customHeight="1" x14ac:dyDescent="0.25">
      <c r="A39" s="152">
        <v>15</v>
      </c>
      <c r="B39" s="153" t="s">
        <v>205</v>
      </c>
      <c r="C39" s="153">
        <v>8</v>
      </c>
      <c r="D39" s="154">
        <v>7.3918176684975101E-3</v>
      </c>
      <c r="E39" s="155">
        <f t="shared" si="1"/>
        <v>5969690</v>
      </c>
      <c r="F39" s="155">
        <f t="shared" si="2"/>
        <v>1050033</v>
      </c>
    </row>
    <row r="40" spans="1:6" ht="15.75" customHeight="1" x14ac:dyDescent="0.25">
      <c r="A40" s="152">
        <v>16</v>
      </c>
      <c r="B40" s="153" t="s">
        <v>206</v>
      </c>
      <c r="C40" s="153">
        <v>35</v>
      </c>
      <c r="D40" s="154">
        <v>3.3853498280375753E-2</v>
      </c>
      <c r="E40" s="155">
        <f t="shared" si="1"/>
        <v>27340350</v>
      </c>
      <c r="F40" s="155">
        <f t="shared" si="2"/>
        <v>4809003</v>
      </c>
    </row>
    <row r="41" spans="1:6" ht="15.75" customHeight="1" x14ac:dyDescent="0.25">
      <c r="A41" s="152">
        <v>17</v>
      </c>
      <c r="B41" s="153" t="s">
        <v>207</v>
      </c>
      <c r="C41" s="153">
        <v>6</v>
      </c>
      <c r="D41" s="154">
        <v>5.7235254863713366E-3</v>
      </c>
      <c r="E41" s="155">
        <f t="shared" si="1"/>
        <v>4622364</v>
      </c>
      <c r="F41" s="155">
        <f t="shared" si="2"/>
        <v>813046</v>
      </c>
    </row>
    <row r="42" spans="1:6" ht="15.75" customHeight="1" x14ac:dyDescent="0.25">
      <c r="A42" s="152">
        <v>18</v>
      </c>
      <c r="B42" s="156" t="s">
        <v>208</v>
      </c>
      <c r="C42" s="153">
        <v>17</v>
      </c>
      <c r="D42" s="154">
        <v>1.6323597351265335E-2</v>
      </c>
      <c r="E42" s="155">
        <f t="shared" si="1"/>
        <v>13183065</v>
      </c>
      <c r="F42" s="155">
        <f t="shared" si="2"/>
        <v>2318822</v>
      </c>
    </row>
    <row r="43" spans="1:6" ht="15.75" customHeight="1" x14ac:dyDescent="0.25">
      <c r="A43" s="152">
        <v>19</v>
      </c>
      <c r="B43" s="153" t="s">
        <v>209</v>
      </c>
      <c r="C43" s="153">
        <v>13</v>
      </c>
      <c r="D43" s="154">
        <v>1.2576356449874237E-2</v>
      </c>
      <c r="E43" s="155">
        <f t="shared" si="1"/>
        <v>10156764</v>
      </c>
      <c r="F43" s="155">
        <f t="shared" si="2"/>
        <v>1786514</v>
      </c>
    </row>
    <row r="44" spans="1:6" ht="15.75" customHeight="1" x14ac:dyDescent="0.25">
      <c r="A44" s="152"/>
      <c r="B44" s="153" t="s">
        <v>215</v>
      </c>
      <c r="C44" s="153">
        <f>329+2</f>
        <v>331</v>
      </c>
      <c r="D44" s="154">
        <v>0.31682151840254608</v>
      </c>
      <c r="E44" s="155">
        <f>+ROUND($E$24*D44,0)-1</f>
        <v>255867539</v>
      </c>
      <c r="F44" s="155">
        <f>+ROUND($F$24*D44,0)+1</f>
        <v>45005564</v>
      </c>
    </row>
    <row r="45" spans="1:6" ht="15.75" customHeight="1" x14ac:dyDescent="0.25">
      <c r="A45" s="821" t="s">
        <v>341</v>
      </c>
      <c r="B45" s="822"/>
      <c r="C45" s="157">
        <f>SUM(C25:C44)</f>
        <v>1038</v>
      </c>
      <c r="D45" s="158">
        <f>SUM(D25:D44)</f>
        <v>1</v>
      </c>
      <c r="E45" s="159">
        <f>SUM(E25:E44)</f>
        <v>807607832</v>
      </c>
      <c r="F45" s="159">
        <f>SUM(F25:F44)</f>
        <v>142053367</v>
      </c>
    </row>
  </sheetData>
  <mergeCells count="2">
    <mergeCell ref="A22:B22"/>
    <mergeCell ref="A45:B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8"/>
  <sheetViews>
    <sheetView showGridLines="0" zoomScale="62" zoomScaleNormal="62" workbookViewId="0">
      <selection activeCell="E15" sqref="E15:E16"/>
    </sheetView>
  </sheetViews>
  <sheetFormatPr baseColWidth="10" defaultColWidth="11.42578125" defaultRowHeight="15" customHeight="1" x14ac:dyDescent="0.25"/>
  <cols>
    <col min="1" max="1" width="15.42578125" style="315" customWidth="1"/>
    <col min="2" max="2" width="14.7109375" style="315" customWidth="1"/>
    <col min="3" max="3" width="31" style="335" customWidth="1"/>
    <col min="4" max="4" width="9" style="315" customWidth="1"/>
    <col min="5" max="5" width="9.42578125" style="315" customWidth="1"/>
    <col min="6" max="6" width="9.28515625" style="315" customWidth="1"/>
    <col min="7" max="7" width="8.7109375" style="336" customWidth="1"/>
    <col min="8" max="13" width="8.7109375" style="315" customWidth="1"/>
    <col min="14" max="14" width="8.7109375" style="337" customWidth="1"/>
    <col min="15" max="15" width="6.5703125" style="337" bestFit="1" customWidth="1"/>
    <col min="16" max="18" width="8.7109375" style="337" customWidth="1"/>
    <col min="19" max="19" width="9.42578125" style="337" customWidth="1"/>
    <col min="20" max="20" width="11.140625" style="337" customWidth="1"/>
    <col min="21" max="21" width="10.7109375" style="337" customWidth="1"/>
    <col min="22" max="22" width="59" style="317" customWidth="1"/>
    <col min="23" max="40" width="7.140625" style="315" customWidth="1"/>
    <col min="41" max="16384" width="11.42578125" style="315"/>
  </cols>
  <sheetData>
    <row r="1" spans="1:34" ht="24" customHeight="1" x14ac:dyDescent="0.25">
      <c r="A1" s="894"/>
      <c r="B1" s="895"/>
      <c r="C1" s="895"/>
      <c r="D1" s="900" t="s">
        <v>0</v>
      </c>
      <c r="E1" s="901"/>
      <c r="F1" s="901"/>
      <c r="G1" s="901"/>
      <c r="H1" s="901"/>
      <c r="I1" s="901"/>
      <c r="J1" s="901"/>
      <c r="K1" s="901"/>
      <c r="L1" s="901"/>
      <c r="M1" s="901"/>
      <c r="N1" s="901"/>
      <c r="O1" s="901"/>
      <c r="P1" s="901"/>
      <c r="Q1" s="901"/>
      <c r="R1" s="901"/>
      <c r="S1" s="901"/>
      <c r="T1" s="901"/>
      <c r="U1" s="901"/>
      <c r="V1" s="902"/>
    </row>
    <row r="2" spans="1:34" ht="24" customHeight="1" x14ac:dyDescent="0.25">
      <c r="A2" s="896"/>
      <c r="B2" s="897"/>
      <c r="C2" s="897"/>
      <c r="D2" s="903" t="s">
        <v>121</v>
      </c>
      <c r="E2" s="904"/>
      <c r="F2" s="904"/>
      <c r="G2" s="904"/>
      <c r="H2" s="904"/>
      <c r="I2" s="904"/>
      <c r="J2" s="904"/>
      <c r="K2" s="904"/>
      <c r="L2" s="904"/>
      <c r="M2" s="904"/>
      <c r="N2" s="904"/>
      <c r="O2" s="904"/>
      <c r="P2" s="904"/>
      <c r="Q2" s="904"/>
      <c r="R2" s="904"/>
      <c r="S2" s="904"/>
      <c r="T2" s="904"/>
      <c r="U2" s="904"/>
      <c r="V2" s="905"/>
    </row>
    <row r="3" spans="1:34" ht="15" customHeight="1" thickBot="1" x14ac:dyDescent="0.3">
      <c r="A3" s="898"/>
      <c r="B3" s="899"/>
      <c r="C3" s="899"/>
      <c r="D3" s="906" t="s">
        <v>122</v>
      </c>
      <c r="E3" s="907"/>
      <c r="F3" s="907"/>
      <c r="G3" s="907"/>
      <c r="H3" s="907"/>
      <c r="I3" s="907"/>
      <c r="J3" s="907"/>
      <c r="K3" s="907"/>
      <c r="L3" s="907"/>
      <c r="M3" s="907"/>
      <c r="N3" s="907"/>
      <c r="O3" s="907"/>
      <c r="P3" s="907"/>
      <c r="Q3" s="907"/>
      <c r="R3" s="907"/>
      <c r="S3" s="907"/>
      <c r="T3" s="907"/>
      <c r="U3" s="908"/>
      <c r="V3" s="316" t="s">
        <v>123</v>
      </c>
    </row>
    <row r="4" spans="1:34" ht="15" customHeight="1" thickBot="1" x14ac:dyDescent="0.3">
      <c r="A4" s="628" t="s">
        <v>4</v>
      </c>
      <c r="B4" s="629"/>
      <c r="C4" s="909"/>
      <c r="D4" s="879" t="s">
        <v>5</v>
      </c>
      <c r="E4" s="880"/>
      <c r="F4" s="880"/>
      <c r="G4" s="880"/>
      <c r="H4" s="880"/>
      <c r="I4" s="880"/>
      <c r="J4" s="880"/>
      <c r="K4" s="880"/>
      <c r="L4" s="880"/>
      <c r="M4" s="880"/>
      <c r="N4" s="880"/>
      <c r="O4" s="880"/>
      <c r="P4" s="880"/>
      <c r="Q4" s="880"/>
      <c r="R4" s="880"/>
      <c r="S4" s="880"/>
      <c r="T4" s="880"/>
      <c r="U4" s="880"/>
      <c r="V4" s="881"/>
    </row>
    <row r="5" spans="1:34" ht="15" customHeight="1" thickBot="1" x14ac:dyDescent="0.3">
      <c r="A5" s="876" t="s">
        <v>6</v>
      </c>
      <c r="B5" s="877"/>
      <c r="C5" s="878"/>
      <c r="D5" s="879" t="s">
        <v>7</v>
      </c>
      <c r="E5" s="880"/>
      <c r="F5" s="880"/>
      <c r="G5" s="880"/>
      <c r="H5" s="880"/>
      <c r="I5" s="880"/>
      <c r="J5" s="880"/>
      <c r="K5" s="880"/>
      <c r="L5" s="880"/>
      <c r="M5" s="880"/>
      <c r="N5" s="880"/>
      <c r="O5" s="880"/>
      <c r="P5" s="880"/>
      <c r="Q5" s="880"/>
      <c r="R5" s="880"/>
      <c r="S5" s="880"/>
      <c r="T5" s="880"/>
      <c r="U5" s="880"/>
      <c r="V5" s="881"/>
    </row>
    <row r="6" spans="1:34" ht="15" customHeight="1" thickBot="1" x14ac:dyDescent="0.3">
      <c r="A6" s="882"/>
      <c r="B6" s="883"/>
      <c r="C6" s="883"/>
      <c r="D6" s="883"/>
      <c r="E6" s="883"/>
      <c r="F6" s="883"/>
      <c r="G6" s="883"/>
      <c r="H6" s="883"/>
      <c r="I6" s="883"/>
      <c r="J6" s="883"/>
      <c r="K6" s="883"/>
      <c r="L6" s="883"/>
      <c r="M6" s="883"/>
      <c r="N6" s="883"/>
      <c r="O6" s="883"/>
      <c r="P6" s="883"/>
      <c r="Q6" s="883"/>
      <c r="R6" s="883"/>
      <c r="S6" s="883"/>
      <c r="T6" s="883"/>
      <c r="U6" s="883"/>
      <c r="V6" s="884"/>
    </row>
    <row r="7" spans="1:34" s="317" customFormat="1" ht="37.5" customHeight="1" x14ac:dyDescent="0.25">
      <c r="A7" s="885" t="s">
        <v>124</v>
      </c>
      <c r="B7" s="887" t="s">
        <v>125</v>
      </c>
      <c r="C7" s="889" t="s">
        <v>126</v>
      </c>
      <c r="D7" s="891" t="s">
        <v>127</v>
      </c>
      <c r="E7" s="892"/>
      <c r="F7" s="893" t="s">
        <v>422</v>
      </c>
      <c r="G7" s="893"/>
      <c r="H7" s="893"/>
      <c r="I7" s="893"/>
      <c r="J7" s="893"/>
      <c r="K7" s="893"/>
      <c r="L7" s="893"/>
      <c r="M7" s="893"/>
      <c r="N7" s="893"/>
      <c r="O7" s="893"/>
      <c r="P7" s="893"/>
      <c r="Q7" s="893"/>
      <c r="R7" s="893"/>
      <c r="S7" s="893"/>
      <c r="T7" s="887" t="s">
        <v>128</v>
      </c>
      <c r="U7" s="887"/>
      <c r="V7" s="889" t="s">
        <v>442</v>
      </c>
    </row>
    <row r="8" spans="1:34" s="317" customFormat="1" ht="59.25" customHeight="1" thickBot="1" x14ac:dyDescent="0.3">
      <c r="A8" s="886"/>
      <c r="B8" s="888"/>
      <c r="C8" s="890"/>
      <c r="D8" s="318" t="s">
        <v>129</v>
      </c>
      <c r="E8" s="318" t="s">
        <v>130</v>
      </c>
      <c r="F8" s="318" t="s">
        <v>131</v>
      </c>
      <c r="G8" s="319" t="s">
        <v>132</v>
      </c>
      <c r="H8" s="319" t="s">
        <v>133</v>
      </c>
      <c r="I8" s="319" t="s">
        <v>134</v>
      </c>
      <c r="J8" s="319" t="s">
        <v>135</v>
      </c>
      <c r="K8" s="319" t="s">
        <v>136</v>
      </c>
      <c r="L8" s="319" t="s">
        <v>137</v>
      </c>
      <c r="M8" s="319" t="s">
        <v>138</v>
      </c>
      <c r="N8" s="319" t="s">
        <v>139</v>
      </c>
      <c r="O8" s="319" t="s">
        <v>140</v>
      </c>
      <c r="P8" s="319" t="s">
        <v>141</v>
      </c>
      <c r="Q8" s="319" t="s">
        <v>142</v>
      </c>
      <c r="R8" s="319" t="s">
        <v>143</v>
      </c>
      <c r="S8" s="344" t="s">
        <v>144</v>
      </c>
      <c r="T8" s="344" t="s">
        <v>145</v>
      </c>
      <c r="U8" s="344" t="s">
        <v>146</v>
      </c>
      <c r="V8" s="890"/>
    </row>
    <row r="9" spans="1:34" ht="45" customHeight="1" x14ac:dyDescent="0.25">
      <c r="A9" s="841" t="s">
        <v>104</v>
      </c>
      <c r="B9" s="856" t="s">
        <v>147</v>
      </c>
      <c r="C9" s="872" t="s">
        <v>352</v>
      </c>
      <c r="D9" s="868" t="s">
        <v>148</v>
      </c>
      <c r="E9" s="868" t="s">
        <v>148</v>
      </c>
      <c r="F9" s="320" t="s">
        <v>149</v>
      </c>
      <c r="G9" s="356">
        <v>8.3500000000000005E-2</v>
      </c>
      <c r="H9" s="356">
        <v>0.1056</v>
      </c>
      <c r="I9" s="356">
        <v>9.8900000000000002E-2</v>
      </c>
      <c r="J9" s="356">
        <v>8.4199999999999997E-2</v>
      </c>
      <c r="K9" s="356">
        <v>8.4199999999999997E-2</v>
      </c>
      <c r="L9" s="356">
        <v>8.4199999999999997E-2</v>
      </c>
      <c r="M9" s="356">
        <v>8.4199999999999997E-2</v>
      </c>
      <c r="N9" s="356">
        <v>8.4199999999999997E-2</v>
      </c>
      <c r="O9" s="356">
        <v>8.4199999999999997E-2</v>
      </c>
      <c r="P9" s="356">
        <v>8.4199999999999997E-2</v>
      </c>
      <c r="Q9" s="356">
        <v>8.4199999999999997E-2</v>
      </c>
      <c r="R9" s="356">
        <v>3.8399999999999997E-2</v>
      </c>
      <c r="S9" s="321">
        <f>SUM(G9:R9)</f>
        <v>1.0000000000000002</v>
      </c>
      <c r="T9" s="845">
        <f>+U9+U11+U13</f>
        <v>0.81320000000000003</v>
      </c>
      <c r="U9" s="845">
        <v>0.76880000000000004</v>
      </c>
      <c r="V9" s="863" t="s">
        <v>443</v>
      </c>
      <c r="AC9" s="337"/>
      <c r="AD9" s="337"/>
      <c r="AE9" s="337"/>
      <c r="AF9" s="337"/>
      <c r="AG9" s="337"/>
      <c r="AH9" s="337"/>
    </row>
    <row r="10" spans="1:34" ht="45" customHeight="1" thickBot="1" x14ac:dyDescent="0.3">
      <c r="A10" s="841"/>
      <c r="B10" s="857"/>
      <c r="C10" s="840"/>
      <c r="D10" s="873"/>
      <c r="E10" s="873"/>
      <c r="F10" s="322" t="s">
        <v>150</v>
      </c>
      <c r="G10" s="357">
        <v>8.3500000000000005E-2</v>
      </c>
      <c r="H10" s="357">
        <v>0.1056</v>
      </c>
      <c r="I10" s="357">
        <v>9.8900000000000002E-2</v>
      </c>
      <c r="J10" s="357">
        <v>8.4199999999999997E-2</v>
      </c>
      <c r="K10" s="358">
        <v>8.4199999999999997E-2</v>
      </c>
      <c r="L10" s="357">
        <v>8.4199999999999997E-2</v>
      </c>
      <c r="M10" s="359"/>
      <c r="N10" s="359"/>
      <c r="O10" s="359"/>
      <c r="P10" s="359"/>
      <c r="Q10" s="359"/>
      <c r="R10" s="360"/>
      <c r="S10" s="323">
        <f t="shared" ref="S10:S16" si="0">SUM(G10:R10)</f>
        <v>0.54059999999999997</v>
      </c>
      <c r="T10" s="866"/>
      <c r="U10" s="835"/>
      <c r="V10" s="864"/>
    </row>
    <row r="11" spans="1:34" ht="45" customHeight="1" x14ac:dyDescent="0.25">
      <c r="A11" s="841"/>
      <c r="B11" s="857"/>
      <c r="C11" s="839" t="s">
        <v>353</v>
      </c>
      <c r="D11" s="874" t="s">
        <v>148</v>
      </c>
      <c r="E11" s="874"/>
      <c r="F11" s="320" t="s">
        <v>149</v>
      </c>
      <c r="G11" s="361"/>
      <c r="H11" s="357"/>
      <c r="I11" s="357">
        <v>0.1</v>
      </c>
      <c r="J11" s="357"/>
      <c r="K11" s="357"/>
      <c r="L11" s="357">
        <v>0.3</v>
      </c>
      <c r="M11" s="357"/>
      <c r="N11" s="359"/>
      <c r="O11" s="359">
        <v>0.3</v>
      </c>
      <c r="P11" s="357"/>
      <c r="Q11" s="357"/>
      <c r="R11" s="359">
        <v>0.3</v>
      </c>
      <c r="S11" s="321">
        <f t="shared" si="0"/>
        <v>1</v>
      </c>
      <c r="T11" s="866"/>
      <c r="U11" s="834">
        <v>2.9999999999999997E-4</v>
      </c>
      <c r="V11" s="867" t="s">
        <v>445</v>
      </c>
      <c r="AC11" s="337"/>
      <c r="AD11" s="337"/>
      <c r="AE11" s="337"/>
      <c r="AF11" s="337"/>
      <c r="AG11" s="337"/>
      <c r="AH11" s="337"/>
    </row>
    <row r="12" spans="1:34" ht="45" customHeight="1" thickBot="1" x14ac:dyDescent="0.3">
      <c r="A12" s="841"/>
      <c r="B12" s="857"/>
      <c r="C12" s="840"/>
      <c r="D12" s="873"/>
      <c r="E12" s="873"/>
      <c r="F12" s="322" t="s">
        <v>150</v>
      </c>
      <c r="G12" s="361"/>
      <c r="H12" s="357"/>
      <c r="I12" s="357">
        <v>0.1</v>
      </c>
      <c r="J12" s="357"/>
      <c r="K12" s="357"/>
      <c r="L12" s="357">
        <v>0.3</v>
      </c>
      <c r="M12" s="359"/>
      <c r="N12" s="359"/>
      <c r="O12" s="359"/>
      <c r="P12" s="359"/>
      <c r="Q12" s="359"/>
      <c r="R12" s="360"/>
      <c r="S12" s="323">
        <f t="shared" si="0"/>
        <v>0.4</v>
      </c>
      <c r="T12" s="866"/>
      <c r="U12" s="835"/>
      <c r="V12" s="860"/>
    </row>
    <row r="13" spans="1:34" ht="45" customHeight="1" x14ac:dyDescent="0.25">
      <c r="A13" s="841"/>
      <c r="B13" s="857"/>
      <c r="C13" s="839" t="s">
        <v>354</v>
      </c>
      <c r="D13" s="874" t="s">
        <v>148</v>
      </c>
      <c r="E13" s="874" t="s">
        <v>148</v>
      </c>
      <c r="F13" s="320" t="s">
        <v>149</v>
      </c>
      <c r="G13" s="357">
        <v>2.93E-2</v>
      </c>
      <c r="H13" s="357">
        <v>8.0500000000000002E-2</v>
      </c>
      <c r="I13" s="357">
        <v>0.1142</v>
      </c>
      <c r="J13" s="357">
        <v>9.3600000000000003E-2</v>
      </c>
      <c r="K13" s="357">
        <v>9.3600000000000003E-2</v>
      </c>
      <c r="L13" s="357">
        <v>9.1700000000000004E-2</v>
      </c>
      <c r="M13" s="357">
        <v>9.3600000000000003E-2</v>
      </c>
      <c r="N13" s="357">
        <v>9.3600000000000003E-2</v>
      </c>
      <c r="O13" s="357">
        <v>9.1700000000000004E-2</v>
      </c>
      <c r="P13" s="357">
        <v>9.3600000000000003E-2</v>
      </c>
      <c r="Q13" s="357">
        <v>9.3600000000000003E-2</v>
      </c>
      <c r="R13" s="359">
        <v>3.1E-2</v>
      </c>
      <c r="S13" s="321">
        <f t="shared" si="0"/>
        <v>1</v>
      </c>
      <c r="T13" s="866"/>
      <c r="U13" s="834">
        <v>4.41E-2</v>
      </c>
      <c r="V13" s="839" t="s">
        <v>444</v>
      </c>
      <c r="AC13" s="337"/>
      <c r="AD13" s="337"/>
      <c r="AE13" s="337"/>
      <c r="AF13" s="337"/>
      <c r="AG13" s="337"/>
      <c r="AH13" s="337"/>
    </row>
    <row r="14" spans="1:34" ht="45" customHeight="1" thickBot="1" x14ac:dyDescent="0.3">
      <c r="A14" s="841"/>
      <c r="B14" s="858"/>
      <c r="C14" s="865"/>
      <c r="D14" s="875"/>
      <c r="E14" s="875"/>
      <c r="F14" s="322" t="s">
        <v>150</v>
      </c>
      <c r="G14" s="362">
        <v>2.93E-2</v>
      </c>
      <c r="H14" s="363">
        <v>8.0500000000000002E-2</v>
      </c>
      <c r="I14" s="363">
        <v>0.1142</v>
      </c>
      <c r="J14" s="363">
        <v>9.3600000000000003E-2</v>
      </c>
      <c r="K14" s="364">
        <v>9.3600000000000003E-2</v>
      </c>
      <c r="L14" s="363">
        <v>9.1700000000000004E-2</v>
      </c>
      <c r="M14" s="365"/>
      <c r="N14" s="365"/>
      <c r="O14" s="365"/>
      <c r="P14" s="365"/>
      <c r="Q14" s="365"/>
      <c r="R14" s="365"/>
      <c r="S14" s="323">
        <f t="shared" si="0"/>
        <v>0.50290000000000001</v>
      </c>
      <c r="T14" s="844"/>
      <c r="U14" s="844"/>
      <c r="V14" s="865"/>
    </row>
    <row r="15" spans="1:34" ht="45" customHeight="1" x14ac:dyDescent="0.25">
      <c r="A15" s="841"/>
      <c r="B15" s="848" t="s">
        <v>369</v>
      </c>
      <c r="C15" s="839" t="s">
        <v>370</v>
      </c>
      <c r="D15" s="868" t="s">
        <v>148</v>
      </c>
      <c r="E15" s="868"/>
      <c r="F15" s="320" t="s">
        <v>149</v>
      </c>
      <c r="G15" s="366"/>
      <c r="H15" s="367"/>
      <c r="I15" s="367"/>
      <c r="J15" s="367">
        <v>0.04</v>
      </c>
      <c r="K15" s="368">
        <v>0.08</v>
      </c>
      <c r="L15" s="368">
        <v>0.08</v>
      </c>
      <c r="M15" s="368">
        <v>0.08</v>
      </c>
      <c r="N15" s="368">
        <v>0.08</v>
      </c>
      <c r="O15" s="368">
        <v>0.08</v>
      </c>
      <c r="P15" s="368">
        <v>0.08</v>
      </c>
      <c r="Q15" s="368">
        <v>0.08</v>
      </c>
      <c r="R15" s="367">
        <v>0.4</v>
      </c>
      <c r="S15" s="321">
        <f t="shared" si="0"/>
        <v>1</v>
      </c>
      <c r="T15" s="870">
        <v>8.0999999999999996E-3</v>
      </c>
      <c r="U15" s="845">
        <v>8.0999999999999996E-3</v>
      </c>
      <c r="V15" s="867" t="s">
        <v>446</v>
      </c>
      <c r="AC15" s="337"/>
      <c r="AD15" s="337"/>
      <c r="AE15" s="337"/>
      <c r="AF15" s="337"/>
      <c r="AG15" s="337"/>
      <c r="AH15" s="337"/>
    </row>
    <row r="16" spans="1:34" ht="45" customHeight="1" thickBot="1" x14ac:dyDescent="0.3">
      <c r="A16" s="841"/>
      <c r="B16" s="861"/>
      <c r="C16" s="862"/>
      <c r="D16" s="869"/>
      <c r="E16" s="869"/>
      <c r="F16" s="324" t="s">
        <v>150</v>
      </c>
      <c r="G16" s="369"/>
      <c r="H16" s="370"/>
      <c r="I16" s="370"/>
      <c r="J16" s="370">
        <v>0.04</v>
      </c>
      <c r="K16" s="371">
        <v>0.08</v>
      </c>
      <c r="L16" s="370">
        <v>0.08</v>
      </c>
      <c r="M16" s="370"/>
      <c r="N16" s="370"/>
      <c r="O16" s="370"/>
      <c r="P16" s="370"/>
      <c r="Q16" s="370"/>
      <c r="R16" s="370"/>
      <c r="S16" s="325">
        <f t="shared" si="0"/>
        <v>0.2</v>
      </c>
      <c r="T16" s="871"/>
      <c r="U16" s="866"/>
      <c r="V16" s="860"/>
    </row>
    <row r="17" spans="1:34" ht="45" customHeight="1" x14ac:dyDescent="0.25">
      <c r="A17" s="841"/>
      <c r="B17" s="848" t="s">
        <v>151</v>
      </c>
      <c r="C17" s="851" t="s">
        <v>371</v>
      </c>
      <c r="D17" s="852" t="s">
        <v>148</v>
      </c>
      <c r="E17" s="852" t="s">
        <v>148</v>
      </c>
      <c r="F17" s="320" t="s">
        <v>149</v>
      </c>
      <c r="G17" s="367">
        <v>0.1037</v>
      </c>
      <c r="H17" s="367">
        <v>6.5799999999999997E-2</v>
      </c>
      <c r="I17" s="367">
        <v>4.82E-2</v>
      </c>
      <c r="J17" s="367">
        <v>7.5300000000000006E-2</v>
      </c>
      <c r="K17" s="367">
        <v>8.2900000000000001E-2</v>
      </c>
      <c r="L17" s="367">
        <v>9.1300000000000006E-2</v>
      </c>
      <c r="M17" s="367">
        <v>9.1300000000000006E-2</v>
      </c>
      <c r="N17" s="367">
        <v>9.1300000000000006E-2</v>
      </c>
      <c r="O17" s="367">
        <v>9.1300000000000006E-2</v>
      </c>
      <c r="P17" s="367">
        <v>9.1300000000000006E-2</v>
      </c>
      <c r="Q17" s="367">
        <v>9.1300000000000006E-2</v>
      </c>
      <c r="R17" s="367">
        <v>7.6300000000000007E-2</v>
      </c>
      <c r="S17" s="321">
        <f>SUM(G17:R17)</f>
        <v>1.0000000000000002</v>
      </c>
      <c r="T17" s="853">
        <f>+U17+U19</f>
        <v>0.13290000000000002</v>
      </c>
      <c r="U17" s="853">
        <v>0.1305</v>
      </c>
      <c r="V17" s="859" t="s">
        <v>447</v>
      </c>
      <c r="AC17" s="337"/>
      <c r="AD17" s="337"/>
      <c r="AE17" s="337"/>
      <c r="AF17" s="337"/>
      <c r="AG17" s="337"/>
      <c r="AH17" s="337"/>
    </row>
    <row r="18" spans="1:34" ht="45" customHeight="1" thickBot="1" x14ac:dyDescent="0.3">
      <c r="A18" s="841"/>
      <c r="B18" s="849"/>
      <c r="C18" s="838"/>
      <c r="D18" s="833"/>
      <c r="E18" s="833"/>
      <c r="F18" s="322" t="s">
        <v>150</v>
      </c>
      <c r="G18" s="357">
        <v>0.1037</v>
      </c>
      <c r="H18" s="357">
        <v>6.5799999999999997E-2</v>
      </c>
      <c r="I18" s="357">
        <v>4.82E-2</v>
      </c>
      <c r="J18" s="357">
        <v>7.5300000000000006E-2</v>
      </c>
      <c r="K18" s="358">
        <v>8.2900000000000001E-2</v>
      </c>
      <c r="L18" s="357">
        <v>9.1300000000000006E-2</v>
      </c>
      <c r="M18" s="357"/>
      <c r="N18" s="357"/>
      <c r="O18" s="357"/>
      <c r="P18" s="357"/>
      <c r="Q18" s="357"/>
      <c r="R18" s="357"/>
      <c r="S18" s="323">
        <f t="shared" ref="S18:S28" si="1">SUM(G18:R18)</f>
        <v>0.4672</v>
      </c>
      <c r="T18" s="854"/>
      <c r="U18" s="854"/>
      <c r="V18" s="860"/>
    </row>
    <row r="19" spans="1:34" ht="45" customHeight="1" x14ac:dyDescent="0.25">
      <c r="A19" s="841"/>
      <c r="B19" s="849"/>
      <c r="C19" s="838" t="s">
        <v>372</v>
      </c>
      <c r="D19" s="833" t="s">
        <v>148</v>
      </c>
      <c r="E19" s="833"/>
      <c r="F19" s="320" t="s">
        <v>149</v>
      </c>
      <c r="G19" s="357">
        <v>4.5499999999999999E-2</v>
      </c>
      <c r="H19" s="357">
        <v>7.2700000000000001E-2</v>
      </c>
      <c r="I19" s="357">
        <v>0.13639999999999999</v>
      </c>
      <c r="J19" s="357">
        <v>4.5499999999999999E-2</v>
      </c>
      <c r="K19" s="357">
        <v>9.0899999999999995E-2</v>
      </c>
      <c r="L19" s="357">
        <v>9.0899999999999995E-2</v>
      </c>
      <c r="M19" s="357">
        <v>9.0899999999999995E-2</v>
      </c>
      <c r="N19" s="357">
        <v>9.0899999999999995E-2</v>
      </c>
      <c r="O19" s="357">
        <v>9.0899999999999995E-2</v>
      </c>
      <c r="P19" s="357">
        <v>9.0899999999999995E-2</v>
      </c>
      <c r="Q19" s="357">
        <v>9.0899999999999995E-2</v>
      </c>
      <c r="R19" s="357">
        <v>6.3600000000000004E-2</v>
      </c>
      <c r="S19" s="321">
        <f>SUM(G19:R19)</f>
        <v>0.99999999999999989</v>
      </c>
      <c r="T19" s="854"/>
      <c r="U19" s="854">
        <v>2.3999999999999998E-3</v>
      </c>
      <c r="V19" s="839" t="s">
        <v>448</v>
      </c>
      <c r="AC19" s="337"/>
      <c r="AD19" s="337"/>
      <c r="AE19" s="337"/>
      <c r="AF19" s="337"/>
      <c r="AG19" s="337"/>
      <c r="AH19" s="337"/>
    </row>
    <row r="20" spans="1:34" ht="45" customHeight="1" thickBot="1" x14ac:dyDescent="0.3">
      <c r="A20" s="841"/>
      <c r="B20" s="850"/>
      <c r="C20" s="842"/>
      <c r="D20" s="843"/>
      <c r="E20" s="843"/>
      <c r="F20" s="322" t="s">
        <v>150</v>
      </c>
      <c r="G20" s="363">
        <v>4.5499999999999999E-2</v>
      </c>
      <c r="H20" s="363">
        <v>7.2700000000000001E-2</v>
      </c>
      <c r="I20" s="363">
        <v>0.13639999999999999</v>
      </c>
      <c r="J20" s="363">
        <v>4.5499999999999999E-2</v>
      </c>
      <c r="K20" s="364">
        <v>9.0899999999999995E-2</v>
      </c>
      <c r="L20" s="363">
        <v>9.0899999999999995E-2</v>
      </c>
      <c r="M20" s="365"/>
      <c r="N20" s="365"/>
      <c r="O20" s="365"/>
      <c r="P20" s="365"/>
      <c r="Q20" s="365"/>
      <c r="R20" s="372"/>
      <c r="S20" s="323">
        <f t="shared" si="1"/>
        <v>0.48189999999999994</v>
      </c>
      <c r="T20" s="855"/>
      <c r="U20" s="855"/>
      <c r="V20" s="840"/>
    </row>
    <row r="21" spans="1:34" ht="45" customHeight="1" x14ac:dyDescent="0.25">
      <c r="A21" s="841"/>
      <c r="B21" s="848" t="s">
        <v>152</v>
      </c>
      <c r="C21" s="851" t="s">
        <v>373</v>
      </c>
      <c r="D21" s="852" t="s">
        <v>148</v>
      </c>
      <c r="E21" s="852" t="s">
        <v>148</v>
      </c>
      <c r="F21" s="320" t="s">
        <v>149</v>
      </c>
      <c r="G21" s="356">
        <v>0.01</v>
      </c>
      <c r="H21" s="356">
        <v>0.09</v>
      </c>
      <c r="I21" s="356">
        <v>0.09</v>
      </c>
      <c r="J21" s="356">
        <v>0.09</v>
      </c>
      <c r="K21" s="356">
        <v>0.09</v>
      </c>
      <c r="L21" s="356">
        <v>0.09</v>
      </c>
      <c r="M21" s="356">
        <v>0.09</v>
      </c>
      <c r="N21" s="356">
        <v>0.09</v>
      </c>
      <c r="O21" s="356">
        <v>0.09</v>
      </c>
      <c r="P21" s="356">
        <v>0.09</v>
      </c>
      <c r="Q21" s="356">
        <v>0.09</v>
      </c>
      <c r="R21" s="356">
        <v>0.09</v>
      </c>
      <c r="S21" s="321">
        <f t="shared" si="1"/>
        <v>0.99999999999999978</v>
      </c>
      <c r="T21" s="853">
        <f>+U21+U23+U25+U27</f>
        <v>4.5800000000000007E-2</v>
      </c>
      <c r="U21" s="845">
        <v>1.7000000000000001E-2</v>
      </c>
      <c r="V21" s="846" t="s">
        <v>449</v>
      </c>
      <c r="W21" s="345"/>
      <c r="AC21" s="337"/>
      <c r="AD21" s="337"/>
      <c r="AE21" s="337"/>
      <c r="AF21" s="337"/>
      <c r="AG21" s="337"/>
      <c r="AH21" s="337"/>
    </row>
    <row r="22" spans="1:34" ht="45" customHeight="1" thickBot="1" x14ac:dyDescent="0.3">
      <c r="A22" s="841"/>
      <c r="B22" s="849"/>
      <c r="C22" s="838"/>
      <c r="D22" s="833"/>
      <c r="E22" s="833"/>
      <c r="F22" s="322" t="s">
        <v>150</v>
      </c>
      <c r="G22" s="359">
        <v>0.01</v>
      </c>
      <c r="H22" s="359">
        <v>0.09</v>
      </c>
      <c r="I22" s="359">
        <v>0.09</v>
      </c>
      <c r="J22" s="359">
        <v>0.09</v>
      </c>
      <c r="K22" s="373">
        <v>0.09</v>
      </c>
      <c r="L22" s="359">
        <v>8.8300000000000003E-2</v>
      </c>
      <c r="M22" s="359"/>
      <c r="N22" s="359"/>
      <c r="O22" s="359"/>
      <c r="P22" s="359"/>
      <c r="Q22" s="359"/>
      <c r="R22" s="359"/>
      <c r="S22" s="323">
        <f t="shared" si="1"/>
        <v>0.45829999999999999</v>
      </c>
      <c r="T22" s="854"/>
      <c r="U22" s="835"/>
      <c r="V22" s="847"/>
      <c r="W22" s="337"/>
      <c r="Y22" s="337"/>
    </row>
    <row r="23" spans="1:34" ht="45" customHeight="1" x14ac:dyDescent="0.25">
      <c r="A23" s="841"/>
      <c r="B23" s="849"/>
      <c r="C23" s="838" t="s">
        <v>374</v>
      </c>
      <c r="D23" s="833" t="s">
        <v>148</v>
      </c>
      <c r="E23" s="833"/>
      <c r="F23" s="320" t="s">
        <v>149</v>
      </c>
      <c r="G23" s="359">
        <v>0</v>
      </c>
      <c r="H23" s="359">
        <v>0.09</v>
      </c>
      <c r="I23" s="359">
        <v>0.09</v>
      </c>
      <c r="J23" s="359">
        <v>0.09</v>
      </c>
      <c r="K23" s="359">
        <v>0.09</v>
      </c>
      <c r="L23" s="359">
        <v>0.09</v>
      </c>
      <c r="M23" s="359">
        <v>0.09</v>
      </c>
      <c r="N23" s="359">
        <v>0.09</v>
      </c>
      <c r="O23" s="359">
        <v>0.09</v>
      </c>
      <c r="P23" s="359">
        <v>0.09</v>
      </c>
      <c r="Q23" s="359">
        <v>0.09</v>
      </c>
      <c r="R23" s="359">
        <v>0.1</v>
      </c>
      <c r="S23" s="321">
        <f t="shared" si="1"/>
        <v>0.99999999999999978</v>
      </c>
      <c r="T23" s="854"/>
      <c r="U23" s="834">
        <v>5.8999999999999999E-3</v>
      </c>
      <c r="V23" s="836" t="s">
        <v>450</v>
      </c>
      <c r="AC23" s="337"/>
      <c r="AD23" s="337"/>
      <c r="AE23" s="337"/>
      <c r="AF23" s="337"/>
      <c r="AG23" s="337"/>
      <c r="AH23" s="337"/>
    </row>
    <row r="24" spans="1:34" ht="45" customHeight="1" thickBot="1" x14ac:dyDescent="0.3">
      <c r="A24" s="841"/>
      <c r="B24" s="849"/>
      <c r="C24" s="838"/>
      <c r="D24" s="833"/>
      <c r="E24" s="833"/>
      <c r="F24" s="322" t="s">
        <v>150</v>
      </c>
      <c r="G24" s="359">
        <v>0</v>
      </c>
      <c r="H24" s="359">
        <v>0.09</v>
      </c>
      <c r="I24" s="359">
        <v>0.09</v>
      </c>
      <c r="J24" s="359">
        <v>0.09</v>
      </c>
      <c r="K24" s="373">
        <v>0.09</v>
      </c>
      <c r="L24" s="359">
        <v>0.09</v>
      </c>
      <c r="M24" s="359"/>
      <c r="N24" s="359"/>
      <c r="O24" s="359"/>
      <c r="P24" s="359"/>
      <c r="Q24" s="359"/>
      <c r="R24" s="359"/>
      <c r="S24" s="323">
        <f t="shared" si="1"/>
        <v>0.44999999999999996</v>
      </c>
      <c r="T24" s="854"/>
      <c r="U24" s="835"/>
      <c r="V24" s="837"/>
    </row>
    <row r="25" spans="1:34" ht="45" customHeight="1" x14ac:dyDescent="0.25">
      <c r="A25" s="841"/>
      <c r="B25" s="849"/>
      <c r="C25" s="838" t="s">
        <v>375</v>
      </c>
      <c r="D25" s="833" t="s">
        <v>148</v>
      </c>
      <c r="E25" s="833"/>
      <c r="F25" s="320" t="s">
        <v>149</v>
      </c>
      <c r="G25" s="359">
        <v>0</v>
      </c>
      <c r="H25" s="359">
        <v>0.09</v>
      </c>
      <c r="I25" s="359">
        <v>0.09</v>
      </c>
      <c r="J25" s="359">
        <v>0.09</v>
      </c>
      <c r="K25" s="359">
        <v>0.09</v>
      </c>
      <c r="L25" s="359">
        <v>0.09</v>
      </c>
      <c r="M25" s="359">
        <v>0.09</v>
      </c>
      <c r="N25" s="359">
        <v>0.09</v>
      </c>
      <c r="O25" s="359">
        <v>0.09</v>
      </c>
      <c r="P25" s="359">
        <v>0.09</v>
      </c>
      <c r="Q25" s="359">
        <v>0.09</v>
      </c>
      <c r="R25" s="359">
        <v>0.1</v>
      </c>
      <c r="S25" s="321">
        <f t="shared" si="1"/>
        <v>0.99999999999999978</v>
      </c>
      <c r="T25" s="854"/>
      <c r="U25" s="834">
        <v>1.7000000000000001E-2</v>
      </c>
      <c r="V25" s="839" t="s">
        <v>451</v>
      </c>
      <c r="AC25" s="337"/>
      <c r="AD25" s="337"/>
      <c r="AE25" s="337"/>
      <c r="AF25" s="337"/>
      <c r="AG25" s="337"/>
      <c r="AH25" s="337"/>
    </row>
    <row r="26" spans="1:34" ht="45" customHeight="1" thickBot="1" x14ac:dyDescent="0.3">
      <c r="A26" s="841"/>
      <c r="B26" s="849"/>
      <c r="C26" s="838"/>
      <c r="D26" s="833"/>
      <c r="E26" s="833"/>
      <c r="F26" s="322" t="s">
        <v>150</v>
      </c>
      <c r="G26" s="374">
        <v>0</v>
      </c>
      <c r="H26" s="359">
        <v>0.09</v>
      </c>
      <c r="I26" s="359">
        <v>0.09</v>
      </c>
      <c r="J26" s="359">
        <v>0.09</v>
      </c>
      <c r="K26" s="373">
        <v>0.09</v>
      </c>
      <c r="L26" s="359">
        <v>0.09</v>
      </c>
      <c r="M26" s="359"/>
      <c r="N26" s="359"/>
      <c r="O26" s="359"/>
      <c r="P26" s="359"/>
      <c r="Q26" s="359"/>
      <c r="R26" s="359"/>
      <c r="S26" s="323">
        <f t="shared" si="1"/>
        <v>0.44999999999999996</v>
      </c>
      <c r="T26" s="854"/>
      <c r="U26" s="835"/>
      <c r="V26" s="840"/>
    </row>
    <row r="27" spans="1:34" ht="45" customHeight="1" x14ac:dyDescent="0.25">
      <c r="A27" s="841"/>
      <c r="B27" s="849"/>
      <c r="C27" s="838" t="s">
        <v>376</v>
      </c>
      <c r="D27" s="833" t="s">
        <v>148</v>
      </c>
      <c r="E27" s="833"/>
      <c r="F27" s="320" t="s">
        <v>149</v>
      </c>
      <c r="G27" s="359">
        <v>0</v>
      </c>
      <c r="H27" s="359">
        <v>0.09</v>
      </c>
      <c r="I27" s="359">
        <v>0.09</v>
      </c>
      <c r="J27" s="359">
        <v>0.09</v>
      </c>
      <c r="K27" s="359">
        <v>0.09</v>
      </c>
      <c r="L27" s="359">
        <v>0.09</v>
      </c>
      <c r="M27" s="359">
        <v>0.09</v>
      </c>
      <c r="N27" s="359">
        <v>0.09</v>
      </c>
      <c r="O27" s="359">
        <v>0.09</v>
      </c>
      <c r="P27" s="359">
        <v>0.09</v>
      </c>
      <c r="Q27" s="359">
        <v>0.09</v>
      </c>
      <c r="R27" s="359">
        <v>0.1</v>
      </c>
      <c r="S27" s="321">
        <f t="shared" si="1"/>
        <v>0.99999999999999978</v>
      </c>
      <c r="T27" s="854"/>
      <c r="U27" s="834">
        <v>5.8999999999999999E-3</v>
      </c>
      <c r="V27" s="839" t="s">
        <v>452</v>
      </c>
      <c r="AC27" s="337"/>
      <c r="AD27" s="337"/>
      <c r="AE27" s="337"/>
      <c r="AF27" s="337"/>
      <c r="AG27" s="337"/>
      <c r="AH27" s="337"/>
    </row>
    <row r="28" spans="1:34" ht="45" customHeight="1" thickBot="1" x14ac:dyDescent="0.3">
      <c r="A28" s="841"/>
      <c r="B28" s="850"/>
      <c r="C28" s="842"/>
      <c r="D28" s="843"/>
      <c r="E28" s="843"/>
      <c r="F28" s="322" t="s">
        <v>150</v>
      </c>
      <c r="G28" s="375">
        <v>0</v>
      </c>
      <c r="H28" s="363">
        <v>0.09</v>
      </c>
      <c r="I28" s="363">
        <v>0.09</v>
      </c>
      <c r="J28" s="365">
        <v>0.09</v>
      </c>
      <c r="K28" s="373">
        <v>0.09</v>
      </c>
      <c r="L28" s="365">
        <v>0.09</v>
      </c>
      <c r="M28" s="365"/>
      <c r="N28" s="365"/>
      <c r="O28" s="365"/>
      <c r="P28" s="365"/>
      <c r="Q28" s="365"/>
      <c r="R28" s="365"/>
      <c r="S28" s="323">
        <f t="shared" si="1"/>
        <v>0.44999999999999996</v>
      </c>
      <c r="T28" s="855"/>
      <c r="U28" s="844"/>
      <c r="V28" s="840"/>
    </row>
    <row r="29" spans="1:34" s="329" customFormat="1" ht="20.25" customHeight="1" thickBot="1" x14ac:dyDescent="0.3">
      <c r="A29" s="831" t="s">
        <v>421</v>
      </c>
      <c r="B29" s="832"/>
      <c r="C29" s="832"/>
      <c r="D29" s="832"/>
      <c r="E29" s="832"/>
      <c r="F29" s="832"/>
      <c r="G29" s="832"/>
      <c r="H29" s="832"/>
      <c r="I29" s="832"/>
      <c r="J29" s="832"/>
      <c r="K29" s="832"/>
      <c r="L29" s="832"/>
      <c r="M29" s="832"/>
      <c r="N29" s="832"/>
      <c r="O29" s="832"/>
      <c r="P29" s="832"/>
      <c r="Q29" s="832"/>
      <c r="R29" s="832"/>
      <c r="S29" s="832"/>
      <c r="T29" s="326">
        <f>SUM(T9:T28)</f>
        <v>1</v>
      </c>
      <c r="U29" s="327">
        <f>SUM(U9:U28)</f>
        <v>1</v>
      </c>
      <c r="V29" s="328"/>
    </row>
    <row r="30" spans="1:34" s="329" customFormat="1" ht="20.25" customHeight="1" x14ac:dyDescent="0.25">
      <c r="A30" s="330"/>
      <c r="B30" s="330"/>
      <c r="C30" s="330"/>
      <c r="D30" s="330"/>
      <c r="E30" s="330"/>
      <c r="F30" s="330"/>
      <c r="G30" s="330"/>
      <c r="H30" s="330"/>
      <c r="I30" s="330"/>
      <c r="J30" s="330"/>
      <c r="K30" s="330"/>
      <c r="L30" s="330"/>
      <c r="M30" s="330"/>
      <c r="N30" s="330"/>
      <c r="O30" s="330"/>
      <c r="P30" s="330"/>
      <c r="Q30" s="330"/>
      <c r="R30" s="330"/>
      <c r="S30" s="330"/>
      <c r="T30" s="331"/>
      <c r="U30" s="332"/>
      <c r="V30" s="330"/>
    </row>
    <row r="31" spans="1:34" s="329" customFormat="1" ht="20.25" customHeight="1" x14ac:dyDescent="0.25">
      <c r="A31" s="330"/>
      <c r="B31" s="330"/>
      <c r="C31" s="330"/>
      <c r="D31" s="330"/>
      <c r="E31" s="330"/>
      <c r="F31" s="330"/>
      <c r="G31" s="330"/>
      <c r="H31" s="330"/>
      <c r="I31" s="330"/>
      <c r="J31" s="330"/>
      <c r="K31" s="330"/>
      <c r="L31" s="330"/>
      <c r="M31" s="330"/>
      <c r="N31" s="330"/>
      <c r="O31" s="330"/>
      <c r="P31" s="330"/>
      <c r="Q31" s="330"/>
      <c r="R31" s="330"/>
      <c r="S31" s="330"/>
      <c r="T31" s="331"/>
      <c r="U31" s="332"/>
      <c r="V31" s="330"/>
    </row>
    <row r="32" spans="1:34" ht="15" customHeight="1" x14ac:dyDescent="0.25">
      <c r="B32" s="333" t="s">
        <v>83</v>
      </c>
      <c r="C32" s="823" t="s">
        <v>84</v>
      </c>
      <c r="D32" s="824"/>
      <c r="E32" s="824"/>
      <c r="F32" s="824"/>
      <c r="G32" s="824"/>
      <c r="H32" s="824"/>
      <c r="I32" s="825"/>
      <c r="J32" s="826" t="s">
        <v>85</v>
      </c>
      <c r="K32" s="827"/>
      <c r="L32" s="827"/>
      <c r="M32" s="827"/>
      <c r="N32" s="827"/>
      <c r="O32" s="827"/>
      <c r="P32" s="828"/>
      <c r="Q32" s="334"/>
      <c r="R32" s="334"/>
      <c r="S32" s="334"/>
      <c r="T32" s="334"/>
      <c r="U32" s="334"/>
    </row>
    <row r="33" spans="1:21" ht="15" customHeight="1" x14ac:dyDescent="0.25">
      <c r="A33" s="317"/>
      <c r="B33" s="30">
        <v>13</v>
      </c>
      <c r="C33" s="829" t="s">
        <v>120</v>
      </c>
      <c r="D33" s="829"/>
      <c r="E33" s="829"/>
      <c r="F33" s="829"/>
      <c r="G33" s="829"/>
      <c r="H33" s="829"/>
      <c r="I33" s="829"/>
      <c r="J33" s="829" t="s">
        <v>87</v>
      </c>
      <c r="K33" s="829"/>
      <c r="L33" s="829"/>
      <c r="M33" s="829"/>
      <c r="N33" s="829"/>
      <c r="O33" s="829"/>
      <c r="P33" s="829"/>
      <c r="Q33" s="334"/>
      <c r="R33" s="334"/>
      <c r="S33" s="334"/>
      <c r="T33" s="334"/>
      <c r="U33" s="334"/>
    </row>
    <row r="34" spans="1:21" ht="15" customHeight="1" x14ac:dyDescent="0.25">
      <c r="A34" s="317"/>
      <c r="B34" s="30">
        <v>14</v>
      </c>
      <c r="C34" s="829" t="s">
        <v>153</v>
      </c>
      <c r="D34" s="829"/>
      <c r="E34" s="829"/>
      <c r="F34" s="829"/>
      <c r="G34" s="829"/>
      <c r="H34" s="829"/>
      <c r="I34" s="829"/>
      <c r="J34" s="830" t="s">
        <v>89</v>
      </c>
      <c r="K34" s="830"/>
      <c r="L34" s="830"/>
      <c r="M34" s="830"/>
      <c r="N34" s="830"/>
      <c r="O34" s="830"/>
      <c r="P34" s="830"/>
      <c r="Q34" s="334"/>
      <c r="R34" s="334"/>
      <c r="S34" s="334"/>
      <c r="T34" s="334"/>
      <c r="U34" s="334"/>
    </row>
    <row r="35" spans="1:21" ht="15" customHeight="1" x14ac:dyDescent="0.25">
      <c r="A35" s="317"/>
      <c r="Q35" s="334"/>
      <c r="R35" s="334"/>
      <c r="S35" s="334"/>
      <c r="T35" s="334"/>
      <c r="U35" s="334"/>
    </row>
    <row r="36" spans="1:21" ht="15" customHeight="1" x14ac:dyDescent="0.25">
      <c r="A36" s="317"/>
      <c r="Q36" s="334"/>
      <c r="R36" s="334"/>
      <c r="S36" s="334"/>
      <c r="T36" s="334"/>
      <c r="U36" s="334"/>
    </row>
    <row r="37" spans="1:21" ht="15" customHeight="1" x14ac:dyDescent="0.25">
      <c r="A37" s="317"/>
      <c r="B37" s="317"/>
      <c r="C37" s="338"/>
      <c r="D37" s="317"/>
      <c r="E37" s="317"/>
      <c r="F37" s="317"/>
      <c r="G37" s="339"/>
      <c r="H37" s="317"/>
      <c r="I37" s="317"/>
      <c r="J37" s="317"/>
      <c r="K37" s="317"/>
      <c r="L37" s="317"/>
      <c r="M37" s="317"/>
      <c r="N37" s="334"/>
      <c r="O37" s="334"/>
      <c r="P37" s="334"/>
      <c r="Q37" s="334"/>
      <c r="R37" s="334"/>
      <c r="S37" s="334"/>
      <c r="T37" s="334"/>
      <c r="U37" s="334"/>
    </row>
    <row r="38" spans="1:21" ht="15" customHeight="1" x14ac:dyDescent="0.25">
      <c r="A38" s="317"/>
      <c r="B38" s="317"/>
      <c r="C38" s="338"/>
      <c r="D38" s="317"/>
      <c r="E38" s="317"/>
      <c r="F38" s="317"/>
      <c r="G38" s="339"/>
      <c r="H38" s="317"/>
      <c r="I38" s="317"/>
      <c r="J38" s="317"/>
      <c r="K38" s="317"/>
      <c r="L38" s="317"/>
      <c r="M38" s="317"/>
      <c r="N38" s="334"/>
      <c r="O38" s="334"/>
      <c r="P38" s="334"/>
      <c r="Q38" s="334"/>
      <c r="R38" s="334"/>
      <c r="S38" s="334"/>
      <c r="T38" s="334"/>
      <c r="U38" s="334"/>
    </row>
    <row r="39" spans="1:21" ht="15" customHeight="1" x14ac:dyDescent="0.25">
      <c r="A39" s="317"/>
      <c r="B39" s="317"/>
      <c r="C39" s="338"/>
      <c r="D39" s="317"/>
      <c r="E39" s="317"/>
      <c r="F39" s="317"/>
      <c r="G39" s="339"/>
      <c r="H39" s="317"/>
      <c r="I39" s="317"/>
      <c r="J39" s="317"/>
      <c r="K39" s="317"/>
      <c r="L39" s="317"/>
      <c r="M39" s="317"/>
      <c r="N39" s="334"/>
      <c r="O39" s="334"/>
      <c r="P39" s="334"/>
      <c r="Q39" s="334"/>
      <c r="R39" s="334"/>
      <c r="S39" s="334"/>
      <c r="T39" s="334"/>
      <c r="U39" s="334"/>
    </row>
    <row r="40" spans="1:21" ht="15" customHeight="1" x14ac:dyDescent="0.25">
      <c r="A40" s="317"/>
      <c r="B40" s="317"/>
      <c r="C40" s="338"/>
      <c r="D40" s="317"/>
      <c r="E40" s="317"/>
      <c r="F40" s="317"/>
      <c r="G40" s="339"/>
      <c r="H40" s="317"/>
      <c r="I40" s="317"/>
      <c r="J40" s="317"/>
      <c r="K40" s="317"/>
      <c r="L40" s="317"/>
      <c r="M40" s="317"/>
      <c r="N40" s="334"/>
      <c r="O40" s="334"/>
      <c r="P40" s="334"/>
      <c r="Q40" s="334"/>
      <c r="R40" s="334"/>
      <c r="S40" s="334"/>
      <c r="T40" s="334"/>
      <c r="U40" s="334"/>
    </row>
    <row r="41" spans="1:21" ht="15" customHeight="1" x14ac:dyDescent="0.25">
      <c r="A41" s="317"/>
      <c r="B41" s="317"/>
      <c r="C41" s="338"/>
      <c r="D41" s="317"/>
      <c r="E41" s="317"/>
      <c r="F41" s="317"/>
      <c r="G41" s="339"/>
      <c r="H41" s="317"/>
      <c r="I41" s="317"/>
      <c r="J41" s="317"/>
      <c r="K41" s="317"/>
      <c r="L41" s="317"/>
      <c r="M41" s="317"/>
      <c r="N41" s="334"/>
      <c r="O41" s="334"/>
      <c r="P41" s="334"/>
      <c r="Q41" s="334"/>
      <c r="R41" s="334"/>
      <c r="S41" s="334"/>
      <c r="T41" s="334"/>
      <c r="U41" s="334"/>
    </row>
    <row r="42" spans="1:21" ht="15" customHeight="1" x14ac:dyDescent="0.25">
      <c r="A42" s="317"/>
      <c r="B42" s="317"/>
      <c r="C42" s="338"/>
      <c r="D42" s="317"/>
      <c r="E42" s="317"/>
      <c r="F42" s="317"/>
      <c r="G42" s="339"/>
      <c r="H42" s="317"/>
      <c r="I42" s="317"/>
      <c r="J42" s="317"/>
      <c r="K42" s="317"/>
      <c r="L42" s="317"/>
      <c r="M42" s="317"/>
      <c r="N42" s="334"/>
      <c r="O42" s="334"/>
      <c r="P42" s="334"/>
      <c r="Q42" s="334"/>
      <c r="R42" s="334"/>
      <c r="S42" s="334"/>
      <c r="T42" s="334"/>
      <c r="U42" s="334"/>
    </row>
    <row r="43" spans="1:21" ht="15" customHeight="1" x14ac:dyDescent="0.25">
      <c r="A43" s="317"/>
      <c r="B43" s="317"/>
      <c r="C43" s="338"/>
      <c r="D43" s="317"/>
      <c r="E43" s="317"/>
      <c r="F43" s="317"/>
      <c r="G43" s="339"/>
      <c r="H43" s="317"/>
      <c r="I43" s="317"/>
      <c r="J43" s="317"/>
      <c r="K43" s="317"/>
      <c r="L43" s="317"/>
      <c r="M43" s="317"/>
      <c r="N43" s="334"/>
      <c r="O43" s="334"/>
      <c r="P43" s="334"/>
      <c r="Q43" s="334"/>
      <c r="R43" s="334"/>
      <c r="S43" s="334"/>
      <c r="T43" s="334"/>
      <c r="U43" s="334"/>
    </row>
    <row r="44" spans="1:21" ht="15" customHeight="1" x14ac:dyDescent="0.25">
      <c r="A44" s="317"/>
      <c r="B44" s="317"/>
      <c r="C44" s="338"/>
      <c r="D44" s="317"/>
      <c r="E44" s="317"/>
      <c r="F44" s="317"/>
      <c r="G44" s="339"/>
      <c r="H44" s="317"/>
      <c r="I44" s="317"/>
      <c r="J44" s="317"/>
      <c r="K44" s="317"/>
      <c r="L44" s="317"/>
      <c r="M44" s="317"/>
      <c r="N44" s="334"/>
      <c r="O44" s="334"/>
      <c r="P44" s="334"/>
      <c r="Q44" s="334"/>
      <c r="R44" s="334"/>
      <c r="S44" s="334"/>
      <c r="T44" s="334"/>
      <c r="U44" s="334"/>
    </row>
    <row r="45" spans="1:21" ht="15" customHeight="1" x14ac:dyDescent="0.25">
      <c r="A45" s="317"/>
      <c r="B45" s="317"/>
      <c r="C45" s="338"/>
      <c r="D45" s="317"/>
      <c r="E45" s="317"/>
      <c r="F45" s="317"/>
      <c r="G45" s="339"/>
      <c r="H45" s="317"/>
      <c r="I45" s="317"/>
      <c r="J45" s="317"/>
      <c r="K45" s="317"/>
      <c r="L45" s="317"/>
      <c r="M45" s="317"/>
      <c r="N45" s="334"/>
      <c r="O45" s="334"/>
      <c r="P45" s="334"/>
      <c r="Q45" s="334"/>
      <c r="R45" s="334"/>
      <c r="S45" s="334"/>
      <c r="T45" s="334"/>
      <c r="U45" s="334"/>
    </row>
    <row r="46" spans="1:21" ht="15" customHeight="1" x14ac:dyDescent="0.25">
      <c r="A46" s="317"/>
      <c r="B46" s="317"/>
      <c r="C46" s="338"/>
      <c r="D46" s="317"/>
      <c r="E46" s="317"/>
      <c r="F46" s="317"/>
      <c r="G46" s="339"/>
      <c r="H46" s="317"/>
      <c r="I46" s="317"/>
      <c r="J46" s="317"/>
      <c r="K46" s="317"/>
      <c r="L46" s="317"/>
      <c r="M46" s="317"/>
      <c r="N46" s="334"/>
      <c r="O46" s="334"/>
      <c r="P46" s="334"/>
      <c r="Q46" s="334"/>
      <c r="R46" s="334"/>
      <c r="S46" s="334"/>
      <c r="T46" s="334"/>
      <c r="U46" s="334"/>
    </row>
    <row r="47" spans="1:21" ht="15" customHeight="1" x14ac:dyDescent="0.25">
      <c r="A47" s="317"/>
      <c r="B47" s="317"/>
      <c r="C47" s="338"/>
      <c r="D47" s="317"/>
      <c r="E47" s="317"/>
      <c r="F47" s="317"/>
      <c r="G47" s="339"/>
      <c r="H47" s="317"/>
      <c r="I47" s="317"/>
      <c r="J47" s="317"/>
      <c r="K47" s="317"/>
      <c r="L47" s="317"/>
      <c r="M47" s="317"/>
      <c r="N47" s="334"/>
      <c r="O47" s="334"/>
      <c r="P47" s="334"/>
      <c r="Q47" s="334"/>
      <c r="R47" s="334"/>
      <c r="S47" s="334"/>
      <c r="T47" s="334"/>
      <c r="U47" s="334"/>
    </row>
    <row r="48" spans="1:21" ht="15" customHeight="1" x14ac:dyDescent="0.25">
      <c r="A48" s="317"/>
      <c r="B48" s="317"/>
      <c r="C48" s="338"/>
      <c r="D48" s="317"/>
      <c r="E48" s="317"/>
      <c r="F48" s="317"/>
      <c r="G48" s="339"/>
      <c r="H48" s="317"/>
      <c r="I48" s="317"/>
      <c r="J48" s="317"/>
      <c r="K48" s="317"/>
      <c r="L48" s="317"/>
      <c r="M48" s="317"/>
      <c r="N48" s="334"/>
      <c r="O48" s="334"/>
      <c r="P48" s="334"/>
      <c r="Q48" s="334"/>
      <c r="R48" s="334"/>
      <c r="S48" s="334"/>
      <c r="T48" s="334"/>
      <c r="U48" s="334"/>
    </row>
    <row r="49" spans="1:21" ht="15" customHeight="1" x14ac:dyDescent="0.25">
      <c r="A49" s="317"/>
      <c r="B49" s="317"/>
      <c r="C49" s="338"/>
      <c r="D49" s="317"/>
      <c r="E49" s="317"/>
      <c r="F49" s="317"/>
      <c r="G49" s="339"/>
      <c r="H49" s="317"/>
      <c r="I49" s="317"/>
      <c r="J49" s="317"/>
      <c r="K49" s="317"/>
      <c r="L49" s="317"/>
      <c r="M49" s="317"/>
      <c r="N49" s="334"/>
      <c r="O49" s="334"/>
      <c r="P49" s="334"/>
      <c r="Q49" s="334"/>
      <c r="R49" s="334"/>
      <c r="S49" s="334"/>
      <c r="T49" s="334"/>
      <c r="U49" s="334"/>
    </row>
    <row r="50" spans="1:21" ht="15" customHeight="1" x14ac:dyDescent="0.25">
      <c r="A50" s="317"/>
      <c r="B50" s="317"/>
      <c r="C50" s="338"/>
      <c r="D50" s="317"/>
      <c r="E50" s="317"/>
      <c r="F50" s="317"/>
      <c r="G50" s="339"/>
      <c r="H50" s="317"/>
      <c r="I50" s="317"/>
      <c r="J50" s="317"/>
      <c r="K50" s="317"/>
      <c r="L50" s="317"/>
      <c r="M50" s="317"/>
      <c r="N50" s="334"/>
      <c r="O50" s="334"/>
      <c r="P50" s="334"/>
      <c r="Q50" s="334"/>
      <c r="R50" s="334"/>
      <c r="S50" s="334"/>
      <c r="T50" s="334"/>
      <c r="U50" s="334"/>
    </row>
    <row r="51" spans="1:21" ht="15" customHeight="1" x14ac:dyDescent="0.25">
      <c r="A51" s="317"/>
      <c r="B51" s="317"/>
      <c r="C51" s="338"/>
      <c r="D51" s="317"/>
      <c r="E51" s="317"/>
      <c r="F51" s="317"/>
      <c r="G51" s="339"/>
      <c r="H51" s="317"/>
      <c r="I51" s="317"/>
      <c r="J51" s="317"/>
      <c r="K51" s="317"/>
      <c r="L51" s="317"/>
      <c r="M51" s="317"/>
      <c r="N51" s="334"/>
      <c r="O51" s="334"/>
      <c r="P51" s="334"/>
      <c r="Q51" s="334"/>
      <c r="R51" s="334"/>
      <c r="S51" s="334"/>
      <c r="T51" s="334"/>
      <c r="U51" s="334"/>
    </row>
    <row r="52" spans="1:21" ht="15" customHeight="1" x14ac:dyDescent="0.25">
      <c r="A52" s="317"/>
      <c r="B52" s="317"/>
      <c r="C52" s="338"/>
      <c r="D52" s="317"/>
      <c r="E52" s="317"/>
      <c r="F52" s="317"/>
      <c r="G52" s="339"/>
      <c r="H52" s="317"/>
      <c r="I52" s="317"/>
      <c r="J52" s="317"/>
      <c r="K52" s="317"/>
      <c r="L52" s="317"/>
      <c r="M52" s="317"/>
      <c r="N52" s="334"/>
      <c r="O52" s="334"/>
      <c r="P52" s="334"/>
      <c r="Q52" s="334"/>
      <c r="R52" s="334"/>
      <c r="S52" s="334"/>
      <c r="T52" s="334"/>
      <c r="U52" s="334"/>
    </row>
    <row r="53" spans="1:21" ht="15" customHeight="1" x14ac:dyDescent="0.25">
      <c r="A53" s="317"/>
      <c r="B53" s="317"/>
      <c r="C53" s="338"/>
      <c r="D53" s="317"/>
      <c r="E53" s="317"/>
      <c r="F53" s="317"/>
      <c r="G53" s="339"/>
      <c r="H53" s="317"/>
      <c r="I53" s="317"/>
      <c r="J53" s="317"/>
      <c r="K53" s="317"/>
      <c r="L53" s="317"/>
      <c r="M53" s="317"/>
      <c r="N53" s="334"/>
      <c r="O53" s="334"/>
      <c r="P53" s="334"/>
      <c r="Q53" s="334"/>
      <c r="R53" s="334"/>
      <c r="S53" s="334"/>
      <c r="T53" s="334"/>
      <c r="U53" s="334"/>
    </row>
    <row r="54" spans="1:21" ht="15" customHeight="1" x14ac:dyDescent="0.25">
      <c r="A54" s="317"/>
      <c r="B54" s="317"/>
      <c r="C54" s="338"/>
      <c r="D54" s="317"/>
      <c r="E54" s="317"/>
      <c r="F54" s="317"/>
      <c r="G54" s="339"/>
      <c r="H54" s="317"/>
      <c r="I54" s="317"/>
      <c r="J54" s="317"/>
      <c r="K54" s="317"/>
      <c r="L54" s="317"/>
      <c r="M54" s="317"/>
      <c r="N54" s="334"/>
      <c r="O54" s="334"/>
      <c r="P54" s="334"/>
      <c r="Q54" s="334"/>
      <c r="R54" s="334"/>
      <c r="S54" s="334"/>
      <c r="T54" s="334"/>
      <c r="U54" s="334"/>
    </row>
    <row r="55" spans="1:21" ht="15" customHeight="1" x14ac:dyDescent="0.25">
      <c r="A55" s="317"/>
      <c r="B55" s="317"/>
      <c r="C55" s="338"/>
      <c r="D55" s="317"/>
      <c r="E55" s="317"/>
      <c r="F55" s="317"/>
      <c r="G55" s="339"/>
      <c r="H55" s="317"/>
      <c r="I55" s="317"/>
      <c r="J55" s="317"/>
      <c r="K55" s="317"/>
      <c r="L55" s="317"/>
      <c r="M55" s="317"/>
      <c r="N55" s="334"/>
      <c r="O55" s="334"/>
      <c r="P55" s="334"/>
      <c r="Q55" s="334"/>
      <c r="R55" s="334"/>
      <c r="S55" s="334"/>
      <c r="T55" s="334"/>
      <c r="U55" s="334"/>
    </row>
    <row r="56" spans="1:21" ht="15" customHeight="1" x14ac:dyDescent="0.25">
      <c r="A56" s="317"/>
      <c r="B56" s="317"/>
      <c r="C56" s="338"/>
      <c r="D56" s="317"/>
      <c r="E56" s="317"/>
      <c r="F56" s="317"/>
      <c r="G56" s="339"/>
      <c r="H56" s="317"/>
      <c r="I56" s="317"/>
      <c r="J56" s="317"/>
      <c r="K56" s="317"/>
      <c r="L56" s="317"/>
      <c r="M56" s="317"/>
      <c r="N56" s="334"/>
      <c r="O56" s="334"/>
      <c r="P56" s="334"/>
      <c r="Q56" s="334"/>
      <c r="R56" s="334"/>
      <c r="S56" s="334"/>
      <c r="T56" s="334"/>
      <c r="U56" s="334"/>
    </row>
    <row r="57" spans="1:21" ht="15" customHeight="1" x14ac:dyDescent="0.25">
      <c r="A57" s="317"/>
      <c r="B57" s="317"/>
      <c r="C57" s="338"/>
      <c r="D57" s="317"/>
      <c r="E57" s="317"/>
      <c r="F57" s="317"/>
      <c r="G57" s="339"/>
      <c r="H57" s="317"/>
      <c r="I57" s="317"/>
      <c r="J57" s="317"/>
      <c r="K57" s="317"/>
      <c r="L57" s="317"/>
      <c r="M57" s="317"/>
      <c r="N57" s="334"/>
      <c r="O57" s="334"/>
      <c r="P57" s="334"/>
      <c r="Q57" s="334"/>
      <c r="R57" s="334"/>
      <c r="S57" s="334"/>
      <c r="T57" s="334"/>
      <c r="U57" s="334"/>
    </row>
    <row r="58" spans="1:21" ht="15" customHeight="1" x14ac:dyDescent="0.25">
      <c r="A58" s="317"/>
      <c r="B58" s="317"/>
      <c r="C58" s="338"/>
      <c r="D58" s="317"/>
      <c r="E58" s="317"/>
      <c r="F58" s="317"/>
      <c r="G58" s="339"/>
      <c r="H58" s="317"/>
      <c r="I58" s="317"/>
      <c r="J58" s="317"/>
      <c r="K58" s="317"/>
      <c r="L58" s="317"/>
      <c r="M58" s="317"/>
      <c r="N58" s="334"/>
      <c r="O58" s="334"/>
      <c r="P58" s="334"/>
      <c r="Q58" s="334"/>
      <c r="R58" s="334"/>
      <c r="S58" s="334"/>
      <c r="T58" s="334"/>
      <c r="U58" s="334"/>
    </row>
    <row r="59" spans="1:21" ht="15" customHeight="1" x14ac:dyDescent="0.25">
      <c r="A59" s="317"/>
      <c r="B59" s="317"/>
      <c r="C59" s="338"/>
      <c r="D59" s="317"/>
      <c r="E59" s="317"/>
      <c r="F59" s="317"/>
      <c r="G59" s="339"/>
      <c r="H59" s="317"/>
      <c r="I59" s="317"/>
      <c r="J59" s="317"/>
      <c r="K59" s="317"/>
      <c r="L59" s="317"/>
      <c r="M59" s="317"/>
      <c r="N59" s="334"/>
      <c r="O59" s="334"/>
      <c r="P59" s="334"/>
      <c r="Q59" s="334"/>
      <c r="R59" s="334"/>
      <c r="S59" s="334"/>
      <c r="T59" s="334"/>
      <c r="U59" s="334"/>
    </row>
    <row r="60" spans="1:21" ht="15" customHeight="1" x14ac:dyDescent="0.25">
      <c r="A60" s="317"/>
      <c r="B60" s="317"/>
      <c r="C60" s="338"/>
      <c r="D60" s="317"/>
      <c r="E60" s="317"/>
      <c r="F60" s="317"/>
      <c r="G60" s="339"/>
      <c r="H60" s="317"/>
      <c r="I60" s="317"/>
      <c r="J60" s="317"/>
      <c r="K60" s="317"/>
      <c r="L60" s="317"/>
      <c r="M60" s="317"/>
      <c r="N60" s="334"/>
      <c r="O60" s="334"/>
      <c r="P60" s="334"/>
      <c r="Q60" s="334"/>
      <c r="R60" s="334"/>
      <c r="S60" s="334"/>
      <c r="T60" s="334"/>
      <c r="U60" s="334"/>
    </row>
    <row r="61" spans="1:21" ht="15" customHeight="1" x14ac:dyDescent="0.25">
      <c r="A61" s="317"/>
      <c r="B61" s="317"/>
      <c r="C61" s="338"/>
      <c r="D61" s="317"/>
      <c r="E61" s="317"/>
      <c r="F61" s="317"/>
      <c r="G61" s="339"/>
      <c r="H61" s="317"/>
      <c r="I61" s="317"/>
      <c r="J61" s="317"/>
      <c r="K61" s="317"/>
      <c r="L61" s="317"/>
      <c r="M61" s="317"/>
      <c r="N61" s="334"/>
      <c r="O61" s="334"/>
      <c r="P61" s="334"/>
      <c r="Q61" s="334"/>
      <c r="R61" s="334"/>
      <c r="S61" s="334"/>
      <c r="T61" s="334"/>
      <c r="U61" s="334"/>
    </row>
    <row r="62" spans="1:21" ht="15" customHeight="1" x14ac:dyDescent="0.25">
      <c r="A62" s="317"/>
      <c r="B62" s="317"/>
      <c r="C62" s="338"/>
      <c r="D62" s="317"/>
      <c r="E62" s="317"/>
      <c r="F62" s="317"/>
      <c r="G62" s="339"/>
      <c r="H62" s="317"/>
      <c r="I62" s="317"/>
      <c r="J62" s="317"/>
      <c r="K62" s="317"/>
      <c r="L62" s="317"/>
      <c r="M62" s="317"/>
      <c r="N62" s="334"/>
      <c r="O62" s="334"/>
      <c r="P62" s="334"/>
      <c r="Q62" s="334"/>
      <c r="R62" s="334"/>
      <c r="S62" s="334"/>
      <c r="T62" s="334"/>
      <c r="U62" s="334"/>
    </row>
    <row r="63" spans="1:21" ht="15" customHeight="1" x14ac:dyDescent="0.25">
      <c r="A63" s="317"/>
      <c r="B63" s="317"/>
      <c r="C63" s="338"/>
      <c r="D63" s="317"/>
      <c r="E63" s="317"/>
      <c r="F63" s="317"/>
      <c r="G63" s="339"/>
      <c r="H63" s="317"/>
      <c r="I63" s="317"/>
      <c r="J63" s="317"/>
      <c r="K63" s="317"/>
      <c r="L63" s="317"/>
      <c r="M63" s="317"/>
      <c r="N63" s="334"/>
      <c r="O63" s="334"/>
      <c r="P63" s="334"/>
      <c r="Q63" s="334"/>
      <c r="R63" s="334"/>
      <c r="S63" s="334"/>
      <c r="T63" s="334"/>
      <c r="U63" s="334"/>
    </row>
    <row r="64" spans="1:21" ht="15" customHeight="1" x14ac:dyDescent="0.25">
      <c r="A64" s="317"/>
      <c r="B64" s="317"/>
      <c r="C64" s="338"/>
      <c r="D64" s="317"/>
      <c r="E64" s="317"/>
      <c r="F64" s="317"/>
      <c r="G64" s="339"/>
      <c r="H64" s="317"/>
      <c r="I64" s="317"/>
      <c r="J64" s="317"/>
      <c r="K64" s="317"/>
      <c r="L64" s="317"/>
      <c r="M64" s="317"/>
      <c r="N64" s="334"/>
      <c r="O64" s="334"/>
      <c r="P64" s="334"/>
      <c r="Q64" s="334"/>
      <c r="R64" s="334"/>
      <c r="S64" s="334"/>
      <c r="T64" s="334"/>
      <c r="U64" s="334"/>
    </row>
    <row r="65" spans="1:21" ht="15" customHeight="1" x14ac:dyDescent="0.25">
      <c r="A65" s="317"/>
      <c r="B65" s="317"/>
      <c r="C65" s="338"/>
      <c r="D65" s="317"/>
      <c r="E65" s="317"/>
      <c r="F65" s="317"/>
      <c r="G65" s="339"/>
      <c r="H65" s="317"/>
      <c r="I65" s="317"/>
      <c r="J65" s="317"/>
      <c r="K65" s="317"/>
      <c r="L65" s="317"/>
      <c r="M65" s="317"/>
      <c r="N65" s="334"/>
      <c r="O65" s="334"/>
      <c r="P65" s="334"/>
      <c r="Q65" s="334"/>
      <c r="R65" s="334"/>
      <c r="S65" s="334"/>
      <c r="T65" s="334"/>
      <c r="U65" s="334"/>
    </row>
    <row r="66" spans="1:21" ht="15" customHeight="1" x14ac:dyDescent="0.25">
      <c r="A66" s="317"/>
      <c r="B66" s="317"/>
      <c r="C66" s="338"/>
      <c r="D66" s="317"/>
      <c r="E66" s="317"/>
      <c r="F66" s="317"/>
      <c r="G66" s="339"/>
      <c r="H66" s="317"/>
      <c r="I66" s="317"/>
      <c r="J66" s="317"/>
      <c r="K66" s="317"/>
      <c r="L66" s="317"/>
      <c r="M66" s="317"/>
      <c r="N66" s="334"/>
      <c r="O66" s="334"/>
      <c r="P66" s="334"/>
      <c r="Q66" s="334"/>
      <c r="R66" s="334"/>
      <c r="S66" s="334"/>
      <c r="T66" s="334"/>
      <c r="U66" s="334"/>
    </row>
    <row r="67" spans="1:21" ht="15" customHeight="1" x14ac:dyDescent="0.25">
      <c r="A67" s="317"/>
      <c r="B67" s="317"/>
      <c r="C67" s="338"/>
      <c r="D67" s="317"/>
      <c r="E67" s="317"/>
      <c r="F67" s="317"/>
      <c r="G67" s="339"/>
      <c r="H67" s="317"/>
      <c r="I67" s="317"/>
      <c r="J67" s="317"/>
      <c r="K67" s="317"/>
      <c r="L67" s="317"/>
      <c r="M67" s="317"/>
      <c r="N67" s="334"/>
      <c r="O67" s="334"/>
      <c r="P67" s="334"/>
      <c r="Q67" s="334"/>
      <c r="R67" s="334"/>
      <c r="S67" s="334"/>
      <c r="T67" s="334"/>
      <c r="U67" s="334"/>
    </row>
    <row r="68" spans="1:21" ht="15" customHeight="1" x14ac:dyDescent="0.25">
      <c r="A68" s="317"/>
      <c r="B68" s="317"/>
      <c r="C68" s="338"/>
      <c r="D68" s="317"/>
      <c r="E68" s="317"/>
      <c r="F68" s="317"/>
      <c r="G68" s="339"/>
      <c r="H68" s="317"/>
      <c r="I68" s="317"/>
      <c r="J68" s="317"/>
      <c r="K68" s="317"/>
      <c r="L68" s="317"/>
      <c r="M68" s="317"/>
      <c r="N68" s="334"/>
      <c r="O68" s="334"/>
      <c r="P68" s="334"/>
      <c r="Q68" s="334"/>
      <c r="R68" s="334"/>
      <c r="S68" s="334"/>
      <c r="T68" s="334"/>
      <c r="U68" s="334"/>
    </row>
    <row r="69" spans="1:21" ht="15" customHeight="1" x14ac:dyDescent="0.25">
      <c r="A69" s="317"/>
      <c r="B69" s="317"/>
      <c r="C69" s="338"/>
      <c r="D69" s="317"/>
      <c r="E69" s="317"/>
      <c r="F69" s="317"/>
      <c r="G69" s="339"/>
      <c r="H69" s="317"/>
      <c r="I69" s="317"/>
      <c r="J69" s="317"/>
      <c r="K69" s="317"/>
      <c r="L69" s="317"/>
      <c r="M69" s="317"/>
      <c r="N69" s="334"/>
      <c r="O69" s="334"/>
      <c r="P69" s="334"/>
      <c r="Q69" s="334"/>
      <c r="R69" s="334"/>
      <c r="S69" s="334"/>
      <c r="T69" s="334"/>
      <c r="U69" s="334"/>
    </row>
    <row r="70" spans="1:21" ht="15" customHeight="1" x14ac:dyDescent="0.25">
      <c r="A70" s="317"/>
      <c r="B70" s="317"/>
      <c r="C70" s="338"/>
      <c r="D70" s="317"/>
      <c r="E70" s="317"/>
      <c r="F70" s="317"/>
      <c r="G70" s="339"/>
      <c r="H70" s="317"/>
      <c r="I70" s="317"/>
      <c r="J70" s="317"/>
      <c r="K70" s="317"/>
      <c r="L70" s="317"/>
      <c r="M70" s="317"/>
      <c r="N70" s="334"/>
      <c r="O70" s="334"/>
      <c r="P70" s="334"/>
      <c r="Q70" s="334"/>
      <c r="R70" s="334"/>
      <c r="S70" s="334"/>
      <c r="T70" s="334"/>
      <c r="U70" s="334"/>
    </row>
    <row r="71" spans="1:21" ht="15" customHeight="1" x14ac:dyDescent="0.25">
      <c r="A71" s="317"/>
      <c r="B71" s="317"/>
      <c r="C71" s="338"/>
      <c r="D71" s="317"/>
      <c r="E71" s="317"/>
      <c r="F71" s="317"/>
      <c r="G71" s="339"/>
      <c r="H71" s="317"/>
      <c r="I71" s="317"/>
      <c r="J71" s="317"/>
      <c r="K71" s="317"/>
      <c r="L71" s="317"/>
      <c r="M71" s="317"/>
      <c r="N71" s="334"/>
      <c r="O71" s="334"/>
      <c r="P71" s="334"/>
      <c r="Q71" s="334"/>
      <c r="R71" s="334"/>
      <c r="S71" s="334"/>
      <c r="T71" s="334"/>
      <c r="U71" s="334"/>
    </row>
    <row r="72" spans="1:21" ht="15" customHeight="1" x14ac:dyDescent="0.25">
      <c r="A72" s="317"/>
      <c r="B72" s="317"/>
      <c r="C72" s="338"/>
      <c r="D72" s="317"/>
      <c r="E72" s="317"/>
      <c r="F72" s="317"/>
      <c r="G72" s="339"/>
      <c r="H72" s="317"/>
      <c r="I72" s="317"/>
      <c r="J72" s="317"/>
      <c r="K72" s="317"/>
      <c r="L72" s="317"/>
      <c r="M72" s="317"/>
      <c r="N72" s="334"/>
      <c r="O72" s="334"/>
      <c r="P72" s="334"/>
      <c r="Q72" s="334"/>
      <c r="R72" s="334"/>
      <c r="S72" s="334"/>
      <c r="T72" s="334"/>
      <c r="U72" s="334"/>
    </row>
    <row r="73" spans="1:21" ht="15" customHeight="1" x14ac:dyDescent="0.25">
      <c r="A73" s="317"/>
      <c r="B73" s="317"/>
      <c r="C73" s="338"/>
      <c r="D73" s="317"/>
      <c r="E73" s="317"/>
      <c r="F73" s="317"/>
      <c r="G73" s="339"/>
      <c r="H73" s="317"/>
      <c r="I73" s="317"/>
      <c r="J73" s="317"/>
      <c r="K73" s="317"/>
      <c r="L73" s="317"/>
      <c r="M73" s="317"/>
      <c r="N73" s="334"/>
      <c r="O73" s="334"/>
      <c r="P73" s="334"/>
      <c r="Q73" s="334"/>
      <c r="R73" s="334"/>
      <c r="S73" s="334"/>
      <c r="T73" s="334"/>
      <c r="U73" s="334"/>
    </row>
    <row r="74" spans="1:21" ht="15" customHeight="1" x14ac:dyDescent="0.25">
      <c r="A74" s="317"/>
      <c r="B74" s="317"/>
      <c r="C74" s="338"/>
      <c r="D74" s="317"/>
      <c r="E74" s="317"/>
      <c r="F74" s="317"/>
      <c r="G74" s="339"/>
      <c r="H74" s="317"/>
      <c r="I74" s="317"/>
      <c r="J74" s="317"/>
      <c r="K74" s="317"/>
      <c r="L74" s="317"/>
      <c r="M74" s="317"/>
      <c r="N74" s="334"/>
      <c r="O74" s="334"/>
      <c r="P74" s="334"/>
      <c r="Q74" s="334"/>
      <c r="R74" s="334"/>
      <c r="S74" s="334"/>
      <c r="T74" s="334"/>
      <c r="U74" s="334"/>
    </row>
    <row r="75" spans="1:21" ht="15" customHeight="1" x14ac:dyDescent="0.25">
      <c r="A75" s="317"/>
      <c r="B75" s="317"/>
      <c r="C75" s="338"/>
      <c r="D75" s="317"/>
      <c r="E75" s="317"/>
      <c r="F75" s="317"/>
      <c r="G75" s="339"/>
      <c r="H75" s="317"/>
      <c r="I75" s="317"/>
      <c r="J75" s="317"/>
      <c r="K75" s="317"/>
      <c r="L75" s="317"/>
      <c r="M75" s="317"/>
      <c r="N75" s="334"/>
      <c r="O75" s="334"/>
      <c r="P75" s="334"/>
      <c r="Q75" s="334"/>
      <c r="R75" s="334"/>
      <c r="S75" s="334"/>
      <c r="T75" s="334"/>
      <c r="U75" s="334"/>
    </row>
    <row r="76" spans="1:21" ht="15" customHeight="1" x14ac:dyDescent="0.25">
      <c r="A76" s="317"/>
      <c r="B76" s="317"/>
      <c r="C76" s="338"/>
      <c r="D76" s="317"/>
      <c r="E76" s="317"/>
      <c r="F76" s="317"/>
      <c r="G76" s="339"/>
      <c r="H76" s="317"/>
      <c r="I76" s="317"/>
      <c r="J76" s="317"/>
      <c r="K76" s="317"/>
      <c r="L76" s="317"/>
      <c r="M76" s="317"/>
      <c r="N76" s="334"/>
      <c r="O76" s="334"/>
      <c r="P76" s="334"/>
      <c r="Q76" s="334"/>
      <c r="R76" s="334"/>
      <c r="S76" s="334"/>
      <c r="T76" s="334"/>
      <c r="U76" s="334"/>
    </row>
    <row r="77" spans="1:21" ht="15" customHeight="1" x14ac:dyDescent="0.25">
      <c r="A77" s="317"/>
      <c r="B77" s="317"/>
      <c r="C77" s="338"/>
      <c r="D77" s="317"/>
      <c r="E77" s="317"/>
      <c r="F77" s="317"/>
      <c r="G77" s="339"/>
      <c r="H77" s="317"/>
      <c r="I77" s="317"/>
      <c r="J77" s="317"/>
      <c r="K77" s="317"/>
      <c r="L77" s="317"/>
      <c r="M77" s="317"/>
      <c r="N77" s="334"/>
      <c r="O77" s="334"/>
      <c r="P77" s="334"/>
      <c r="Q77" s="334"/>
      <c r="R77" s="334"/>
      <c r="S77" s="334"/>
      <c r="T77" s="334"/>
      <c r="U77" s="334"/>
    </row>
    <row r="78" spans="1:21" ht="15" customHeight="1" x14ac:dyDescent="0.25">
      <c r="A78" s="317"/>
      <c r="B78" s="317"/>
      <c r="C78" s="338"/>
      <c r="D78" s="317"/>
      <c r="E78" s="317"/>
      <c r="F78" s="317"/>
      <c r="G78" s="339"/>
      <c r="H78" s="317"/>
      <c r="I78" s="317"/>
      <c r="J78" s="317"/>
      <c r="K78" s="317"/>
      <c r="L78" s="317"/>
      <c r="M78" s="317"/>
      <c r="N78" s="334"/>
      <c r="O78" s="334"/>
      <c r="P78" s="334"/>
      <c r="Q78" s="334"/>
      <c r="R78" s="334"/>
      <c r="S78" s="334"/>
      <c r="T78" s="334"/>
      <c r="U78" s="334"/>
    </row>
    <row r="79" spans="1:21" ht="15" customHeight="1" x14ac:dyDescent="0.25">
      <c r="A79" s="317"/>
      <c r="B79" s="317"/>
      <c r="C79" s="338"/>
      <c r="D79" s="317"/>
      <c r="E79" s="317"/>
      <c r="F79" s="317"/>
      <c r="G79" s="339"/>
      <c r="H79" s="317"/>
      <c r="I79" s="317"/>
      <c r="J79" s="317"/>
      <c r="K79" s="317"/>
      <c r="L79" s="317"/>
      <c r="M79" s="317"/>
      <c r="N79" s="334"/>
      <c r="O79" s="334"/>
      <c r="P79" s="334"/>
      <c r="Q79" s="334"/>
      <c r="R79" s="334"/>
      <c r="S79" s="334"/>
      <c r="T79" s="334"/>
      <c r="U79" s="334"/>
    </row>
    <row r="80" spans="1:21" ht="15" customHeight="1" x14ac:dyDescent="0.25">
      <c r="A80" s="317"/>
      <c r="B80" s="317"/>
      <c r="C80" s="338"/>
      <c r="D80" s="317"/>
      <c r="E80" s="317"/>
      <c r="F80" s="317"/>
      <c r="G80" s="339"/>
      <c r="H80" s="317"/>
      <c r="I80" s="317"/>
      <c r="J80" s="317"/>
      <c r="K80" s="317"/>
      <c r="L80" s="317"/>
      <c r="M80" s="317"/>
      <c r="N80" s="334"/>
      <c r="O80" s="334"/>
      <c r="P80" s="334"/>
      <c r="Q80" s="334"/>
      <c r="R80" s="334"/>
      <c r="S80" s="334"/>
      <c r="T80" s="334"/>
      <c r="U80" s="334"/>
    </row>
    <row r="81" spans="1:21" ht="15" customHeight="1" x14ac:dyDescent="0.25">
      <c r="A81" s="317"/>
      <c r="B81" s="317"/>
      <c r="C81" s="338"/>
      <c r="D81" s="317"/>
      <c r="E81" s="317"/>
      <c r="F81" s="317"/>
      <c r="G81" s="339"/>
      <c r="H81" s="317"/>
      <c r="I81" s="317"/>
      <c r="J81" s="317"/>
      <c r="K81" s="317"/>
      <c r="L81" s="317"/>
      <c r="M81" s="317"/>
      <c r="N81" s="334"/>
      <c r="O81" s="334"/>
      <c r="P81" s="334"/>
      <c r="Q81" s="334"/>
      <c r="R81" s="334"/>
      <c r="S81" s="334"/>
      <c r="T81" s="334"/>
      <c r="U81" s="334"/>
    </row>
    <row r="82" spans="1:21" ht="15" customHeight="1" x14ac:dyDescent="0.25">
      <c r="A82" s="317"/>
      <c r="B82" s="317"/>
      <c r="C82" s="338"/>
      <c r="D82" s="317"/>
      <c r="E82" s="317"/>
      <c r="F82" s="317"/>
      <c r="G82" s="339"/>
      <c r="H82" s="317"/>
      <c r="I82" s="317"/>
      <c r="J82" s="317"/>
      <c r="K82" s="317"/>
      <c r="L82" s="317"/>
      <c r="M82" s="317"/>
      <c r="N82" s="334"/>
      <c r="O82" s="334"/>
      <c r="P82" s="334"/>
      <c r="Q82" s="334"/>
      <c r="R82" s="334"/>
      <c r="S82" s="334"/>
      <c r="T82" s="334"/>
      <c r="U82" s="334"/>
    </row>
    <row r="83" spans="1:21" ht="15" customHeight="1" x14ac:dyDescent="0.25">
      <c r="A83" s="317"/>
      <c r="B83" s="317"/>
      <c r="C83" s="338"/>
      <c r="D83" s="317"/>
      <c r="E83" s="317"/>
      <c r="F83" s="317"/>
      <c r="G83" s="339"/>
      <c r="H83" s="317"/>
      <c r="I83" s="317"/>
      <c r="J83" s="317"/>
      <c r="K83" s="317"/>
      <c r="L83" s="317"/>
      <c r="M83" s="317"/>
      <c r="N83" s="334"/>
      <c r="O83" s="334"/>
      <c r="P83" s="334"/>
      <c r="Q83" s="334"/>
      <c r="R83" s="334"/>
      <c r="S83" s="334"/>
      <c r="T83" s="334"/>
      <c r="U83" s="334"/>
    </row>
    <row r="84" spans="1:21" ht="15" customHeight="1" x14ac:dyDescent="0.25">
      <c r="A84" s="317"/>
      <c r="B84" s="317"/>
      <c r="C84" s="338"/>
      <c r="D84" s="317"/>
      <c r="E84" s="317"/>
      <c r="F84" s="317"/>
      <c r="G84" s="339"/>
      <c r="H84" s="317"/>
      <c r="I84" s="317"/>
      <c r="J84" s="317"/>
      <c r="K84" s="317"/>
      <c r="L84" s="317"/>
      <c r="M84" s="317"/>
      <c r="N84" s="334"/>
      <c r="O84" s="334"/>
      <c r="P84" s="334"/>
      <c r="Q84" s="334"/>
      <c r="R84" s="334"/>
      <c r="S84" s="334"/>
      <c r="T84" s="334"/>
      <c r="U84" s="334"/>
    </row>
    <row r="85" spans="1:21" ht="15" customHeight="1" x14ac:dyDescent="0.25">
      <c r="A85" s="317"/>
      <c r="B85" s="317"/>
      <c r="C85" s="338"/>
      <c r="D85" s="317"/>
      <c r="E85" s="317"/>
      <c r="F85" s="317"/>
      <c r="G85" s="339"/>
      <c r="H85" s="317"/>
      <c r="I85" s="317"/>
      <c r="J85" s="317"/>
      <c r="K85" s="317"/>
      <c r="L85" s="317"/>
      <c r="M85" s="317"/>
      <c r="N85" s="334"/>
      <c r="O85" s="334"/>
      <c r="P85" s="334"/>
      <c r="Q85" s="334"/>
      <c r="R85" s="334"/>
      <c r="S85" s="334"/>
      <c r="T85" s="334"/>
      <c r="U85" s="334"/>
    </row>
    <row r="86" spans="1:21" ht="15" customHeight="1" x14ac:dyDescent="0.25">
      <c r="A86" s="317"/>
      <c r="B86" s="317"/>
      <c r="C86" s="338"/>
      <c r="D86" s="317"/>
      <c r="E86" s="317"/>
      <c r="F86" s="317"/>
      <c r="G86" s="339"/>
      <c r="H86" s="317"/>
      <c r="I86" s="317"/>
      <c r="J86" s="317"/>
      <c r="K86" s="317"/>
      <c r="L86" s="317"/>
      <c r="M86" s="317"/>
      <c r="N86" s="334"/>
      <c r="O86" s="334"/>
      <c r="P86" s="334"/>
      <c r="Q86" s="334"/>
      <c r="R86" s="334"/>
      <c r="S86" s="334"/>
      <c r="T86" s="334"/>
      <c r="U86" s="334"/>
    </row>
    <row r="87" spans="1:21" ht="15" customHeight="1" x14ac:dyDescent="0.25">
      <c r="A87" s="317"/>
      <c r="B87" s="317"/>
      <c r="C87" s="338"/>
      <c r="D87" s="317"/>
      <c r="E87" s="317"/>
      <c r="F87" s="317"/>
      <c r="G87" s="339"/>
      <c r="H87" s="317"/>
      <c r="I87" s="317"/>
      <c r="J87" s="317"/>
      <c r="K87" s="317"/>
      <c r="L87" s="317"/>
      <c r="M87" s="317"/>
      <c r="N87" s="334"/>
      <c r="O87" s="334"/>
      <c r="P87" s="334"/>
      <c r="Q87" s="334"/>
      <c r="R87" s="334"/>
      <c r="S87" s="334"/>
      <c r="T87" s="334"/>
      <c r="U87" s="334"/>
    </row>
    <row r="88" spans="1:21" ht="15" customHeight="1" x14ac:dyDescent="0.25">
      <c r="A88" s="317"/>
      <c r="B88" s="317"/>
      <c r="C88" s="338"/>
      <c r="D88" s="317"/>
      <c r="E88" s="317"/>
      <c r="F88" s="317"/>
      <c r="G88" s="339"/>
      <c r="H88" s="317"/>
      <c r="I88" s="317"/>
      <c r="J88" s="317"/>
      <c r="K88" s="317"/>
      <c r="L88" s="317"/>
      <c r="M88" s="317"/>
      <c r="N88" s="334"/>
      <c r="O88" s="334"/>
      <c r="P88" s="334"/>
      <c r="Q88" s="334"/>
      <c r="R88" s="334"/>
      <c r="S88" s="334"/>
      <c r="T88" s="334"/>
      <c r="U88" s="334"/>
    </row>
    <row r="89" spans="1:21" ht="15" customHeight="1" x14ac:dyDescent="0.25">
      <c r="A89" s="317"/>
      <c r="B89" s="317"/>
      <c r="C89" s="338"/>
      <c r="D89" s="317"/>
      <c r="E89" s="317"/>
      <c r="F89" s="317"/>
      <c r="G89" s="339"/>
      <c r="H89" s="317"/>
      <c r="I89" s="317"/>
      <c r="J89" s="317"/>
      <c r="K89" s="317"/>
      <c r="L89" s="317"/>
      <c r="M89" s="317"/>
      <c r="N89" s="334"/>
      <c r="O89" s="334"/>
      <c r="P89" s="334"/>
      <c r="Q89" s="334"/>
      <c r="R89" s="334"/>
      <c r="S89" s="334"/>
      <c r="T89" s="334"/>
      <c r="U89" s="334"/>
    </row>
    <row r="90" spans="1:21" ht="15" customHeight="1" x14ac:dyDescent="0.25">
      <c r="A90" s="317"/>
      <c r="B90" s="317"/>
      <c r="C90" s="338"/>
      <c r="D90" s="317"/>
      <c r="E90" s="317"/>
      <c r="F90" s="317"/>
      <c r="G90" s="339"/>
      <c r="H90" s="317"/>
      <c r="I90" s="317"/>
      <c r="J90" s="317"/>
      <c r="K90" s="317"/>
      <c r="L90" s="317"/>
      <c r="M90" s="317"/>
      <c r="N90" s="334"/>
      <c r="O90" s="334"/>
      <c r="P90" s="334"/>
      <c r="Q90" s="334"/>
      <c r="R90" s="334"/>
      <c r="S90" s="334"/>
      <c r="T90" s="334"/>
      <c r="U90" s="334"/>
    </row>
    <row r="91" spans="1:21" ht="15" customHeight="1" x14ac:dyDescent="0.25">
      <c r="A91" s="317"/>
      <c r="B91" s="317"/>
      <c r="C91" s="338"/>
      <c r="D91" s="317"/>
      <c r="E91" s="317"/>
      <c r="F91" s="317"/>
      <c r="G91" s="339"/>
      <c r="H91" s="317"/>
      <c r="I91" s="317"/>
      <c r="J91" s="317"/>
      <c r="K91" s="317"/>
      <c r="L91" s="317"/>
      <c r="M91" s="317"/>
      <c r="N91" s="334"/>
      <c r="O91" s="334"/>
      <c r="P91" s="334"/>
      <c r="Q91" s="334"/>
      <c r="R91" s="334"/>
      <c r="S91" s="334"/>
      <c r="T91" s="334"/>
      <c r="U91" s="334"/>
    </row>
    <row r="92" spans="1:21" ht="15" customHeight="1" x14ac:dyDescent="0.25">
      <c r="A92" s="317"/>
      <c r="B92" s="317"/>
      <c r="C92" s="338"/>
      <c r="D92" s="317"/>
      <c r="E92" s="317"/>
      <c r="F92" s="317"/>
      <c r="G92" s="339"/>
      <c r="H92" s="317"/>
      <c r="I92" s="317"/>
      <c r="J92" s="317"/>
      <c r="K92" s="317"/>
      <c r="L92" s="317"/>
      <c r="M92" s="317"/>
      <c r="N92" s="334"/>
      <c r="O92" s="334"/>
      <c r="P92" s="334"/>
      <c r="Q92" s="334"/>
      <c r="R92" s="334"/>
      <c r="S92" s="334"/>
      <c r="T92" s="334"/>
      <c r="U92" s="334"/>
    </row>
    <row r="93" spans="1:21" ht="15" customHeight="1" x14ac:dyDescent="0.25">
      <c r="A93" s="317"/>
      <c r="B93" s="317"/>
      <c r="C93" s="338"/>
      <c r="D93" s="317"/>
      <c r="E93" s="317"/>
      <c r="F93" s="317"/>
      <c r="G93" s="339"/>
      <c r="H93" s="317"/>
      <c r="I93" s="317"/>
      <c r="J93" s="317"/>
      <c r="K93" s="317"/>
      <c r="L93" s="317"/>
      <c r="M93" s="317"/>
      <c r="N93" s="334"/>
      <c r="O93" s="334"/>
      <c r="P93" s="334"/>
      <c r="Q93" s="334"/>
      <c r="R93" s="334"/>
      <c r="S93" s="334"/>
      <c r="T93" s="334"/>
      <c r="U93" s="334"/>
    </row>
    <row r="94" spans="1:21" ht="15" customHeight="1" x14ac:dyDescent="0.25">
      <c r="A94" s="317"/>
      <c r="B94" s="317"/>
      <c r="C94" s="338"/>
      <c r="D94" s="317"/>
      <c r="E94" s="317"/>
      <c r="F94" s="317"/>
      <c r="G94" s="339"/>
      <c r="H94" s="317"/>
      <c r="I94" s="317"/>
      <c r="J94" s="317"/>
      <c r="K94" s="317"/>
      <c r="L94" s="317"/>
      <c r="M94" s="317"/>
      <c r="N94" s="334"/>
      <c r="O94" s="334"/>
      <c r="P94" s="334"/>
      <c r="Q94" s="334"/>
      <c r="R94" s="334"/>
      <c r="S94" s="334"/>
      <c r="T94" s="334"/>
      <c r="U94" s="334"/>
    </row>
    <row r="95" spans="1:21" ht="15" customHeight="1" x14ac:dyDescent="0.25">
      <c r="C95" s="338"/>
      <c r="D95" s="317"/>
      <c r="E95" s="317"/>
      <c r="F95" s="317"/>
      <c r="G95" s="339"/>
      <c r="H95" s="317"/>
      <c r="I95" s="317"/>
      <c r="J95" s="317"/>
      <c r="K95" s="317"/>
      <c r="L95" s="317"/>
      <c r="M95" s="317"/>
      <c r="N95" s="334"/>
    </row>
    <row r="96" spans="1:21" ht="15" customHeight="1" x14ac:dyDescent="0.25">
      <c r="C96" s="338"/>
      <c r="D96" s="317"/>
      <c r="E96" s="317"/>
      <c r="F96" s="317"/>
      <c r="G96" s="339"/>
      <c r="H96" s="317"/>
      <c r="I96" s="317"/>
      <c r="J96" s="317"/>
      <c r="K96" s="317"/>
      <c r="L96" s="317"/>
      <c r="M96" s="317"/>
      <c r="N96" s="334"/>
    </row>
    <row r="97" spans="3:14" ht="15" customHeight="1" x14ac:dyDescent="0.25">
      <c r="C97" s="338"/>
      <c r="D97" s="317"/>
      <c r="E97" s="317"/>
      <c r="F97" s="317"/>
      <c r="G97" s="339"/>
      <c r="H97" s="317"/>
      <c r="I97" s="317"/>
      <c r="J97" s="317"/>
      <c r="K97" s="317"/>
      <c r="L97" s="317"/>
      <c r="M97" s="317"/>
      <c r="N97" s="334"/>
    </row>
    <row r="98" spans="3:14" ht="15" customHeight="1" x14ac:dyDescent="0.25">
      <c r="C98" s="338"/>
      <c r="D98" s="317"/>
      <c r="E98" s="317"/>
      <c r="F98" s="317"/>
      <c r="G98" s="339"/>
      <c r="H98" s="317"/>
      <c r="I98" s="317"/>
      <c r="J98" s="317"/>
      <c r="K98" s="317"/>
      <c r="L98" s="317"/>
      <c r="M98" s="317"/>
      <c r="N98" s="334"/>
    </row>
  </sheetData>
  <mergeCells count="82">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D15:D16"/>
    <mergeCell ref="E15:E16"/>
    <mergeCell ref="T15:T16"/>
    <mergeCell ref="C9:C10"/>
    <mergeCell ref="D9:D10"/>
    <mergeCell ref="E9:E10"/>
    <mergeCell ref="T9:T14"/>
    <mergeCell ref="C13:C14"/>
    <mergeCell ref="D13:D14"/>
    <mergeCell ref="E13:E14"/>
    <mergeCell ref="C11:C12"/>
    <mergeCell ref="D11:D12"/>
    <mergeCell ref="E11:E12"/>
    <mergeCell ref="U13:U14"/>
    <mergeCell ref="V13:V14"/>
    <mergeCell ref="U15:U16"/>
    <mergeCell ref="V15:V16"/>
    <mergeCell ref="U11:U12"/>
    <mergeCell ref="V11:V12"/>
    <mergeCell ref="B9:B14"/>
    <mergeCell ref="V17:V18"/>
    <mergeCell ref="C19:C20"/>
    <mergeCell ref="D19:D20"/>
    <mergeCell ref="E19:E20"/>
    <mergeCell ref="U19:U20"/>
    <mergeCell ref="C17:C18"/>
    <mergeCell ref="D17:D18"/>
    <mergeCell ref="E17:E18"/>
    <mergeCell ref="T17:T20"/>
    <mergeCell ref="U17:U18"/>
    <mergeCell ref="V19:V20"/>
    <mergeCell ref="B15:B16"/>
    <mergeCell ref="C15:C16"/>
    <mergeCell ref="U9:U10"/>
    <mergeCell ref="V9:V10"/>
    <mergeCell ref="V21:V22"/>
    <mergeCell ref="C23:C24"/>
    <mergeCell ref="D23:D24"/>
    <mergeCell ref="B17:B20"/>
    <mergeCell ref="B21:B28"/>
    <mergeCell ref="C21:C22"/>
    <mergeCell ref="D21:D22"/>
    <mergeCell ref="E21:E22"/>
    <mergeCell ref="T21:T28"/>
    <mergeCell ref="A29:S29"/>
    <mergeCell ref="E23:E24"/>
    <mergeCell ref="U23:U24"/>
    <mergeCell ref="V23:V24"/>
    <mergeCell ref="C25:C26"/>
    <mergeCell ref="D25:D26"/>
    <mergeCell ref="E25:E26"/>
    <mergeCell ref="U25:U26"/>
    <mergeCell ref="V25:V26"/>
    <mergeCell ref="A9:A28"/>
    <mergeCell ref="C27:C28"/>
    <mergeCell ref="D27:D28"/>
    <mergeCell ref="E27:E28"/>
    <mergeCell ref="U27:U28"/>
    <mergeCell ref="V27:V28"/>
    <mergeCell ref="U21:U22"/>
    <mergeCell ref="C32:I32"/>
    <mergeCell ref="J32:P32"/>
    <mergeCell ref="C33:I33"/>
    <mergeCell ref="J33:P33"/>
    <mergeCell ref="C34:I34"/>
    <mergeCell ref="J34:P34"/>
  </mergeCells>
  <dataValidations count="1">
    <dataValidation operator="lessThan" allowBlank="1" showInputMessage="1" showErrorMessage="1" sqref="V9:V1048576" xr:uid="{00000000-0002-0000-0500-000000000000}"/>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57B18-6474-4CEB-B8D6-AD4C3FCCFDE0}">
  <dimension ref="A1:AY1847"/>
  <sheetViews>
    <sheetView zoomScale="59" zoomScaleNormal="59" workbookViewId="0">
      <selection activeCell="G18" sqref="G18"/>
    </sheetView>
  </sheetViews>
  <sheetFormatPr baseColWidth="10" defaultRowHeight="15" x14ac:dyDescent="0.25"/>
  <cols>
    <col min="5" max="12" width="22.28515625" customWidth="1"/>
    <col min="13" max="19" width="0" hidden="1" customWidth="1"/>
    <col min="20" max="25" width="21" customWidth="1"/>
    <col min="26" max="31" width="0" hidden="1" customWidth="1"/>
  </cols>
  <sheetData>
    <row r="1" spans="1:51" x14ac:dyDescent="0.25">
      <c r="A1" s="894"/>
      <c r="B1" s="895"/>
      <c r="C1" s="895"/>
      <c r="D1" s="895"/>
      <c r="E1" s="910" t="s">
        <v>0</v>
      </c>
      <c r="F1" s="911"/>
      <c r="G1" s="911"/>
      <c r="H1" s="911"/>
      <c r="I1" s="911"/>
      <c r="J1" s="911"/>
      <c r="K1" s="911"/>
      <c r="L1" s="911"/>
      <c r="M1" s="911"/>
      <c r="N1" s="911"/>
      <c r="O1" s="911"/>
      <c r="P1" s="911"/>
      <c r="Q1" s="911"/>
      <c r="R1" s="911"/>
      <c r="S1" s="911"/>
      <c r="T1" s="911"/>
      <c r="U1" s="911"/>
      <c r="V1" s="911"/>
      <c r="W1" s="911"/>
      <c r="X1" s="911"/>
      <c r="Y1" s="911"/>
      <c r="Z1" s="911"/>
      <c r="AA1" s="911"/>
      <c r="AB1" s="911"/>
      <c r="AC1" s="911"/>
      <c r="AD1" s="911"/>
      <c r="AE1" s="911"/>
      <c r="AF1" s="911"/>
      <c r="AG1" s="911"/>
      <c r="AH1" s="911"/>
      <c r="AI1" s="911"/>
      <c r="AJ1" s="911"/>
      <c r="AK1" s="911"/>
      <c r="AL1" s="911"/>
      <c r="AM1" s="911"/>
      <c r="AN1" s="911"/>
      <c r="AO1" s="911"/>
      <c r="AP1" s="911"/>
      <c r="AQ1" s="911"/>
      <c r="AR1" s="911"/>
      <c r="AS1" s="911"/>
      <c r="AT1" s="911"/>
      <c r="AU1" s="911"/>
      <c r="AV1" s="911"/>
      <c r="AW1" s="911"/>
      <c r="AX1" s="911"/>
      <c r="AY1" s="912"/>
    </row>
    <row r="2" spans="1:51" ht="30" customHeight="1" thickBot="1" x14ac:dyDescent="0.3">
      <c r="A2" s="896"/>
      <c r="B2" s="897"/>
      <c r="C2" s="897"/>
      <c r="D2" s="897"/>
      <c r="E2" s="913" t="s">
        <v>425</v>
      </c>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c r="AJ2" s="914"/>
      <c r="AK2" s="914"/>
      <c r="AL2" s="914"/>
      <c r="AM2" s="914"/>
      <c r="AN2" s="914"/>
      <c r="AO2" s="914"/>
      <c r="AP2" s="914"/>
      <c r="AQ2" s="914"/>
      <c r="AR2" s="914"/>
      <c r="AS2" s="914"/>
      <c r="AT2" s="914"/>
      <c r="AU2" s="914"/>
      <c r="AV2" s="914"/>
      <c r="AW2" s="914"/>
      <c r="AX2" s="914"/>
      <c r="AY2" s="915"/>
    </row>
    <row r="3" spans="1:51" ht="16.5" thickBot="1" x14ac:dyDescent="0.3">
      <c r="A3" s="896"/>
      <c r="B3" s="897"/>
      <c r="C3" s="897"/>
      <c r="D3" s="897"/>
      <c r="E3" s="916" t="s">
        <v>122</v>
      </c>
      <c r="F3" s="917"/>
      <c r="G3" s="917"/>
      <c r="H3" s="917"/>
      <c r="I3" s="917"/>
      <c r="J3" s="917"/>
      <c r="K3" s="917"/>
      <c r="L3" s="917"/>
      <c r="M3" s="917"/>
      <c r="N3" s="917"/>
      <c r="O3" s="917"/>
      <c r="P3" s="917"/>
      <c r="Q3" s="917"/>
      <c r="R3" s="917"/>
      <c r="S3" s="917"/>
      <c r="T3" s="917"/>
      <c r="U3" s="917"/>
      <c r="V3" s="917"/>
      <c r="W3" s="917"/>
      <c r="X3" s="917"/>
      <c r="Y3" s="917"/>
      <c r="Z3" s="917"/>
      <c r="AA3" s="917"/>
      <c r="AB3" s="917"/>
      <c r="AC3" s="917"/>
      <c r="AD3" s="918"/>
      <c r="AE3" s="919" t="s">
        <v>154</v>
      </c>
      <c r="AF3" s="920"/>
      <c r="AG3" s="920"/>
      <c r="AH3" s="920"/>
      <c r="AI3" s="920"/>
      <c r="AJ3" s="920"/>
      <c r="AK3" s="920"/>
      <c r="AL3" s="920"/>
      <c r="AM3" s="920"/>
      <c r="AN3" s="920"/>
      <c r="AO3" s="920"/>
      <c r="AP3" s="920"/>
      <c r="AQ3" s="920"/>
      <c r="AR3" s="920"/>
      <c r="AS3" s="920"/>
      <c r="AT3" s="920"/>
      <c r="AU3" s="920"/>
      <c r="AV3" s="920"/>
      <c r="AW3" s="920"/>
      <c r="AX3" s="920"/>
      <c r="AY3" s="921"/>
    </row>
    <row r="4" spans="1:51" ht="16.5" thickBot="1" x14ac:dyDescent="0.3">
      <c r="A4" s="922" t="s">
        <v>4</v>
      </c>
      <c r="B4" s="923"/>
      <c r="C4" s="923"/>
      <c r="D4" s="924"/>
      <c r="E4" s="925" t="s">
        <v>5</v>
      </c>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7"/>
    </row>
    <row r="5" spans="1:51" ht="16.5" thickBot="1" x14ac:dyDescent="0.3">
      <c r="A5" s="951" t="s">
        <v>6</v>
      </c>
      <c r="B5" s="952"/>
      <c r="C5" s="952"/>
      <c r="D5" s="953"/>
      <c r="E5" s="954" t="s">
        <v>7</v>
      </c>
      <c r="F5" s="955"/>
      <c r="G5" s="955"/>
      <c r="H5" s="955"/>
      <c r="I5" s="955"/>
      <c r="J5" s="955"/>
      <c r="K5" s="955"/>
      <c r="L5" s="955"/>
      <c r="M5" s="955"/>
      <c r="N5" s="955"/>
      <c r="O5" s="955"/>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5"/>
      <c r="AS5" s="955"/>
      <c r="AT5" s="955"/>
      <c r="AU5" s="955"/>
      <c r="AV5" s="955"/>
      <c r="AW5" s="955"/>
      <c r="AX5" s="955"/>
      <c r="AY5" s="956"/>
    </row>
    <row r="6" spans="1:51" ht="16.5" thickBot="1" x14ac:dyDescent="0.3">
      <c r="A6" s="957" t="s">
        <v>155</v>
      </c>
      <c r="B6" s="958"/>
      <c r="C6" s="958"/>
      <c r="D6" s="959"/>
      <c r="E6" s="954" t="s">
        <v>426</v>
      </c>
      <c r="F6" s="955"/>
      <c r="G6" s="955"/>
      <c r="H6" s="955"/>
      <c r="I6" s="955"/>
      <c r="J6" s="955"/>
      <c r="K6" s="955"/>
      <c r="L6" s="955"/>
      <c r="M6" s="955"/>
      <c r="N6" s="955"/>
      <c r="O6" s="955"/>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5"/>
      <c r="AY6" s="956"/>
    </row>
    <row r="7" spans="1:51" ht="18.75" thickBot="1" x14ac:dyDescent="0.3">
      <c r="A7" s="960"/>
      <c r="B7" s="961"/>
      <c r="C7" s="961"/>
      <c r="D7" s="961"/>
      <c r="E7" s="961"/>
      <c r="F7" s="961"/>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3"/>
    </row>
    <row r="8" spans="1:51" ht="15.75" thickBot="1" x14ac:dyDescent="0.3">
      <c r="A8" s="964" t="s">
        <v>156</v>
      </c>
      <c r="B8" s="965"/>
      <c r="C8" s="965"/>
      <c r="D8" s="965"/>
      <c r="E8" s="965"/>
      <c r="F8" s="966"/>
      <c r="G8" s="967" t="s">
        <v>157</v>
      </c>
      <c r="H8" s="968"/>
      <c r="I8" s="968"/>
      <c r="J8" s="968"/>
      <c r="K8" s="968"/>
      <c r="L8" s="968"/>
      <c r="M8" s="968"/>
      <c r="N8" s="968"/>
      <c r="O8" s="968"/>
      <c r="P8" s="968"/>
      <c r="Q8" s="968"/>
      <c r="R8" s="968"/>
      <c r="S8" s="969"/>
      <c r="T8" s="967" t="s">
        <v>158</v>
      </c>
      <c r="U8" s="968"/>
      <c r="V8" s="968"/>
      <c r="W8" s="968"/>
      <c r="X8" s="968"/>
      <c r="Y8" s="968"/>
      <c r="Z8" s="968"/>
      <c r="AA8" s="968"/>
      <c r="AB8" s="968"/>
      <c r="AC8" s="968"/>
      <c r="AD8" s="968"/>
      <c r="AE8" s="968"/>
      <c r="AF8" s="969"/>
      <c r="AG8" s="970" t="s">
        <v>159</v>
      </c>
      <c r="AH8" s="971"/>
      <c r="AI8" s="971"/>
      <c r="AJ8" s="971"/>
      <c r="AK8" s="971"/>
      <c r="AL8" s="972" t="s">
        <v>160</v>
      </c>
      <c r="AM8" s="973"/>
      <c r="AN8" s="928" t="s">
        <v>161</v>
      </c>
      <c r="AO8" s="929"/>
      <c r="AP8" s="929"/>
      <c r="AQ8" s="929"/>
      <c r="AR8" s="929"/>
      <c r="AS8" s="929"/>
      <c r="AT8" s="929"/>
      <c r="AU8" s="929"/>
      <c r="AV8" s="929"/>
      <c r="AW8" s="929"/>
      <c r="AX8" s="930"/>
      <c r="AY8" s="931" t="s">
        <v>162</v>
      </c>
    </row>
    <row r="9" spans="1:51" ht="102.75" thickBot="1" x14ac:dyDescent="0.3">
      <c r="A9" s="461" t="s">
        <v>163</v>
      </c>
      <c r="B9" s="462" t="s">
        <v>164</v>
      </c>
      <c r="C9" s="463" t="s">
        <v>165</v>
      </c>
      <c r="D9" s="464" t="s">
        <v>166</v>
      </c>
      <c r="E9" s="465" t="s">
        <v>338</v>
      </c>
      <c r="F9" s="465" t="s">
        <v>167</v>
      </c>
      <c r="G9" s="465" t="s">
        <v>132</v>
      </c>
      <c r="H9" s="465" t="s">
        <v>133</v>
      </c>
      <c r="I9" s="465" t="s">
        <v>134</v>
      </c>
      <c r="J9" s="466" t="s">
        <v>135</v>
      </c>
      <c r="K9" s="466" t="s">
        <v>136</v>
      </c>
      <c r="L9" s="466" t="s">
        <v>137</v>
      </c>
      <c r="M9" s="467" t="s">
        <v>138</v>
      </c>
      <c r="N9" s="467" t="s">
        <v>139</v>
      </c>
      <c r="O9" s="467" t="s">
        <v>140</v>
      </c>
      <c r="P9" s="467" t="s">
        <v>141</v>
      </c>
      <c r="Q9" s="467" t="s">
        <v>142</v>
      </c>
      <c r="R9" s="467" t="s">
        <v>143</v>
      </c>
      <c r="S9" s="465" t="s">
        <v>168</v>
      </c>
      <c r="T9" s="468" t="s">
        <v>132</v>
      </c>
      <c r="U9" s="468" t="s">
        <v>133</v>
      </c>
      <c r="V9" s="468" t="s">
        <v>134</v>
      </c>
      <c r="W9" s="544" t="s">
        <v>135</v>
      </c>
      <c r="X9" s="544" t="s">
        <v>136</v>
      </c>
      <c r="Y9" s="544" t="s">
        <v>137</v>
      </c>
      <c r="Z9" s="467" t="s">
        <v>138</v>
      </c>
      <c r="AA9" s="469" t="s">
        <v>139</v>
      </c>
      <c r="AB9" s="469" t="s">
        <v>140</v>
      </c>
      <c r="AC9" s="469" t="s">
        <v>141</v>
      </c>
      <c r="AD9" s="469" t="s">
        <v>142</v>
      </c>
      <c r="AE9" s="469" t="s">
        <v>143</v>
      </c>
      <c r="AF9" s="470" t="s">
        <v>169</v>
      </c>
      <c r="AG9" s="471" t="s">
        <v>170</v>
      </c>
      <c r="AH9" s="470" t="s">
        <v>171</v>
      </c>
      <c r="AI9" s="470" t="s">
        <v>172</v>
      </c>
      <c r="AJ9" s="470" t="s">
        <v>173</v>
      </c>
      <c r="AK9" s="470" t="s">
        <v>174</v>
      </c>
      <c r="AL9" s="470" t="s">
        <v>175</v>
      </c>
      <c r="AM9" s="470" t="s">
        <v>176</v>
      </c>
      <c r="AN9" s="470" t="s">
        <v>177</v>
      </c>
      <c r="AO9" s="470" t="s">
        <v>178</v>
      </c>
      <c r="AP9" s="470" t="s">
        <v>179</v>
      </c>
      <c r="AQ9" s="470" t="s">
        <v>180</v>
      </c>
      <c r="AR9" s="470" t="s">
        <v>181</v>
      </c>
      <c r="AS9" s="470" t="s">
        <v>182</v>
      </c>
      <c r="AT9" s="470" t="s">
        <v>183</v>
      </c>
      <c r="AU9" s="470" t="s">
        <v>184</v>
      </c>
      <c r="AV9" s="470" t="s">
        <v>185</v>
      </c>
      <c r="AW9" s="470" t="s">
        <v>186</v>
      </c>
      <c r="AX9" s="470" t="s">
        <v>187</v>
      </c>
      <c r="AY9" s="932"/>
    </row>
    <row r="10" spans="1:51" ht="18" x14ac:dyDescent="0.25">
      <c r="A10" s="933">
        <v>1</v>
      </c>
      <c r="B10" s="936" t="s">
        <v>105</v>
      </c>
      <c r="C10" s="939" t="s">
        <v>188</v>
      </c>
      <c r="D10" s="472" t="s">
        <v>106</v>
      </c>
      <c r="E10" s="454">
        <v>2449</v>
      </c>
      <c r="F10" s="454">
        <v>2449</v>
      </c>
      <c r="G10" s="454">
        <v>2449</v>
      </c>
      <c r="H10" s="454">
        <v>2449</v>
      </c>
      <c r="I10" s="454">
        <v>2449</v>
      </c>
      <c r="J10" s="454">
        <v>2449</v>
      </c>
      <c r="K10" s="452">
        <v>2449</v>
      </c>
      <c r="L10" s="450">
        <v>2449</v>
      </c>
      <c r="M10" s="451"/>
      <c r="N10" s="453"/>
      <c r="O10" s="453"/>
      <c r="P10" s="453"/>
      <c r="Q10" s="453"/>
      <c r="R10" s="453"/>
      <c r="S10" s="942"/>
      <c r="T10" s="554">
        <v>143</v>
      </c>
      <c r="U10" s="555">
        <v>436</v>
      </c>
      <c r="V10" s="555">
        <v>610</v>
      </c>
      <c r="W10" s="555">
        <v>792</v>
      </c>
      <c r="X10" s="450">
        <v>1071</v>
      </c>
      <c r="Y10" s="450">
        <v>1320</v>
      </c>
      <c r="Z10" s="451"/>
      <c r="AA10" s="453"/>
      <c r="AB10" s="453"/>
      <c r="AC10" s="453"/>
      <c r="AD10" s="453"/>
      <c r="AE10" s="453"/>
      <c r="AF10" s="942"/>
      <c r="AG10" s="945" t="s">
        <v>188</v>
      </c>
      <c r="AH10" s="948" t="s">
        <v>81</v>
      </c>
      <c r="AI10" s="948" t="s">
        <v>81</v>
      </c>
      <c r="AJ10" s="983" t="s">
        <v>378</v>
      </c>
      <c r="AK10" s="986" t="s">
        <v>188</v>
      </c>
      <c r="AL10" s="948" t="s">
        <v>81</v>
      </c>
      <c r="AM10" s="948" t="s">
        <v>189</v>
      </c>
      <c r="AN10" s="977">
        <v>572688.47608787497</v>
      </c>
      <c r="AO10" s="977">
        <v>263234.03206688998</v>
      </c>
      <c r="AP10" s="977">
        <v>309454.44402098504</v>
      </c>
      <c r="AQ10" s="948" t="s">
        <v>81</v>
      </c>
      <c r="AR10" s="974" t="s">
        <v>190</v>
      </c>
      <c r="AS10" s="977">
        <v>572688.47608787497</v>
      </c>
      <c r="AT10" s="974" t="s">
        <v>190</v>
      </c>
      <c r="AU10" s="977">
        <v>572688.47608787497</v>
      </c>
      <c r="AV10" s="974" t="s">
        <v>191</v>
      </c>
      <c r="AW10" s="977">
        <v>572688.47608787497</v>
      </c>
      <c r="AX10" s="977">
        <v>572688.47608787497</v>
      </c>
      <c r="AY10" s="980"/>
    </row>
    <row r="11" spans="1:51" ht="18" x14ac:dyDescent="0.25">
      <c r="A11" s="934"/>
      <c r="B11" s="937"/>
      <c r="C11" s="940"/>
      <c r="D11" s="473" t="s">
        <v>107</v>
      </c>
      <c r="E11" s="474">
        <v>343371360</v>
      </c>
      <c r="F11" s="474">
        <v>343371360</v>
      </c>
      <c r="G11" s="474">
        <v>343371360</v>
      </c>
      <c r="H11" s="474">
        <v>343371360</v>
      </c>
      <c r="I11" s="474">
        <v>343371360</v>
      </c>
      <c r="J11" s="474">
        <v>343371360</v>
      </c>
      <c r="K11" s="517">
        <v>343371360</v>
      </c>
      <c r="L11" s="542">
        <v>343371360</v>
      </c>
      <c r="M11" s="540"/>
      <c r="N11" s="519"/>
      <c r="O11" s="519"/>
      <c r="P11" s="519"/>
      <c r="Q11" s="519"/>
      <c r="R11" s="521"/>
      <c r="S11" s="943"/>
      <c r="T11" s="475">
        <v>53701059</v>
      </c>
      <c r="U11" s="556">
        <v>63037010</v>
      </c>
      <c r="V11" s="556">
        <v>308272047</v>
      </c>
      <c r="W11" s="545">
        <v>324294037</v>
      </c>
      <c r="X11" s="542">
        <v>324294037</v>
      </c>
      <c r="Y11" s="542">
        <v>324294037</v>
      </c>
      <c r="Z11" s="540"/>
      <c r="AA11" s="519"/>
      <c r="AB11" s="519"/>
      <c r="AC11" s="519"/>
      <c r="AD11" s="519"/>
      <c r="AE11" s="519"/>
      <c r="AF11" s="943"/>
      <c r="AG11" s="946"/>
      <c r="AH11" s="949"/>
      <c r="AI11" s="949"/>
      <c r="AJ11" s="984"/>
      <c r="AK11" s="987"/>
      <c r="AL11" s="949"/>
      <c r="AM11" s="949"/>
      <c r="AN11" s="978"/>
      <c r="AO11" s="978"/>
      <c r="AP11" s="978"/>
      <c r="AQ11" s="949"/>
      <c r="AR11" s="975"/>
      <c r="AS11" s="978"/>
      <c r="AT11" s="975"/>
      <c r="AU11" s="978"/>
      <c r="AV11" s="975"/>
      <c r="AW11" s="978"/>
      <c r="AX11" s="978"/>
      <c r="AY11" s="981"/>
    </row>
    <row r="12" spans="1:51" ht="27" x14ac:dyDescent="0.25">
      <c r="A12" s="934"/>
      <c r="B12" s="937"/>
      <c r="C12" s="940"/>
      <c r="D12" s="472" t="s">
        <v>109</v>
      </c>
      <c r="E12" s="557">
        <v>112</v>
      </c>
      <c r="F12" s="557">
        <v>112</v>
      </c>
      <c r="G12" s="557">
        <v>112</v>
      </c>
      <c r="H12" s="557">
        <v>112</v>
      </c>
      <c r="I12" s="557">
        <v>112</v>
      </c>
      <c r="J12" s="557">
        <v>112</v>
      </c>
      <c r="K12" s="558">
        <v>112</v>
      </c>
      <c r="L12" s="559">
        <v>112</v>
      </c>
      <c r="M12" s="560"/>
      <c r="N12" s="561"/>
      <c r="O12" s="561"/>
      <c r="P12" s="561"/>
      <c r="Q12" s="561"/>
      <c r="R12" s="561"/>
      <c r="S12" s="943"/>
      <c r="T12" s="562">
        <v>90</v>
      </c>
      <c r="U12" s="556">
        <v>96</v>
      </c>
      <c r="V12" s="556">
        <v>112</v>
      </c>
      <c r="W12" s="556">
        <v>112</v>
      </c>
      <c r="X12" s="559">
        <v>112</v>
      </c>
      <c r="Y12" s="559">
        <v>112</v>
      </c>
      <c r="Z12" s="560"/>
      <c r="AA12" s="561"/>
      <c r="AB12" s="561"/>
      <c r="AC12" s="561"/>
      <c r="AD12" s="561"/>
      <c r="AE12" s="561"/>
      <c r="AF12" s="943"/>
      <c r="AG12" s="946"/>
      <c r="AH12" s="949"/>
      <c r="AI12" s="949"/>
      <c r="AJ12" s="984"/>
      <c r="AK12" s="987"/>
      <c r="AL12" s="949"/>
      <c r="AM12" s="949"/>
      <c r="AN12" s="978"/>
      <c r="AO12" s="978"/>
      <c r="AP12" s="978"/>
      <c r="AQ12" s="949"/>
      <c r="AR12" s="975"/>
      <c r="AS12" s="978"/>
      <c r="AT12" s="975"/>
      <c r="AU12" s="978"/>
      <c r="AV12" s="975"/>
      <c r="AW12" s="978"/>
      <c r="AX12" s="978"/>
      <c r="AY12" s="981"/>
    </row>
    <row r="13" spans="1:51" ht="27" x14ac:dyDescent="0.25">
      <c r="A13" s="934"/>
      <c r="B13" s="937"/>
      <c r="C13" s="940"/>
      <c r="D13" s="473" t="s">
        <v>110</v>
      </c>
      <c r="E13" s="557">
        <v>69391034</v>
      </c>
      <c r="F13" s="557">
        <v>69391034</v>
      </c>
      <c r="G13" s="557">
        <v>69391034</v>
      </c>
      <c r="H13" s="557">
        <v>69391034</v>
      </c>
      <c r="I13" s="557">
        <v>69391034</v>
      </c>
      <c r="J13" s="557">
        <v>69391034</v>
      </c>
      <c r="K13" s="558">
        <v>69391034</v>
      </c>
      <c r="L13" s="559">
        <v>69391034</v>
      </c>
      <c r="M13" s="560"/>
      <c r="N13" s="561"/>
      <c r="O13" s="561"/>
      <c r="P13" s="561"/>
      <c r="Q13" s="561"/>
      <c r="R13" s="561"/>
      <c r="S13" s="943"/>
      <c r="T13" s="556">
        <v>12205466</v>
      </c>
      <c r="U13" s="556">
        <v>36340173</v>
      </c>
      <c r="V13" s="556">
        <v>46336176</v>
      </c>
      <c r="W13" s="556">
        <v>56951359</v>
      </c>
      <c r="X13" s="559">
        <v>60016574</v>
      </c>
      <c r="Y13" s="559">
        <v>60547273</v>
      </c>
      <c r="Z13" s="560"/>
      <c r="AA13" s="561"/>
      <c r="AB13" s="561"/>
      <c r="AC13" s="561"/>
      <c r="AD13" s="561"/>
      <c r="AE13" s="561"/>
      <c r="AF13" s="943"/>
      <c r="AG13" s="946"/>
      <c r="AH13" s="949"/>
      <c r="AI13" s="949"/>
      <c r="AJ13" s="984"/>
      <c r="AK13" s="987"/>
      <c r="AL13" s="949"/>
      <c r="AM13" s="949"/>
      <c r="AN13" s="978"/>
      <c r="AO13" s="978"/>
      <c r="AP13" s="978"/>
      <c r="AQ13" s="949"/>
      <c r="AR13" s="975"/>
      <c r="AS13" s="978"/>
      <c r="AT13" s="975"/>
      <c r="AU13" s="978"/>
      <c r="AV13" s="975"/>
      <c r="AW13" s="978"/>
      <c r="AX13" s="978"/>
      <c r="AY13" s="981"/>
    </row>
    <row r="14" spans="1:51" ht="27" x14ac:dyDescent="0.25">
      <c r="A14" s="934"/>
      <c r="B14" s="937"/>
      <c r="C14" s="940"/>
      <c r="D14" s="472" t="s">
        <v>111</v>
      </c>
      <c r="E14" s="557">
        <v>2561</v>
      </c>
      <c r="F14" s="557">
        <v>2561</v>
      </c>
      <c r="G14" s="557">
        <v>2561</v>
      </c>
      <c r="H14" s="557">
        <v>2561</v>
      </c>
      <c r="I14" s="557">
        <v>2561</v>
      </c>
      <c r="J14" s="557">
        <v>2561</v>
      </c>
      <c r="K14" s="558">
        <v>2561</v>
      </c>
      <c r="L14" s="559">
        <v>2561</v>
      </c>
      <c r="M14" s="560"/>
      <c r="N14" s="561"/>
      <c r="O14" s="561"/>
      <c r="P14" s="561"/>
      <c r="Q14" s="561"/>
      <c r="R14" s="561"/>
      <c r="S14" s="943"/>
      <c r="T14" s="556">
        <v>233</v>
      </c>
      <c r="U14" s="556">
        <v>532</v>
      </c>
      <c r="V14" s="556">
        <v>722</v>
      </c>
      <c r="W14" s="556">
        <v>904</v>
      </c>
      <c r="X14" s="559">
        <v>1183</v>
      </c>
      <c r="Y14" s="559">
        <v>1432</v>
      </c>
      <c r="Z14" s="560"/>
      <c r="AA14" s="561"/>
      <c r="AB14" s="561"/>
      <c r="AC14" s="561"/>
      <c r="AD14" s="561"/>
      <c r="AE14" s="561"/>
      <c r="AF14" s="943"/>
      <c r="AG14" s="946"/>
      <c r="AH14" s="949"/>
      <c r="AI14" s="949"/>
      <c r="AJ14" s="984"/>
      <c r="AK14" s="987"/>
      <c r="AL14" s="949"/>
      <c r="AM14" s="949"/>
      <c r="AN14" s="978"/>
      <c r="AO14" s="978"/>
      <c r="AP14" s="978"/>
      <c r="AQ14" s="949"/>
      <c r="AR14" s="975"/>
      <c r="AS14" s="978"/>
      <c r="AT14" s="975"/>
      <c r="AU14" s="978"/>
      <c r="AV14" s="975"/>
      <c r="AW14" s="978"/>
      <c r="AX14" s="978"/>
      <c r="AY14" s="981"/>
    </row>
    <row r="15" spans="1:51" ht="27.75" thickBot="1" x14ac:dyDescent="0.3">
      <c r="A15" s="934"/>
      <c r="B15" s="937"/>
      <c r="C15" s="941"/>
      <c r="D15" s="473" t="s">
        <v>112</v>
      </c>
      <c r="E15" s="476">
        <v>412762394</v>
      </c>
      <c r="F15" s="476">
        <v>412762394</v>
      </c>
      <c r="G15" s="476">
        <v>412762394</v>
      </c>
      <c r="H15" s="476">
        <v>412762394</v>
      </c>
      <c r="I15" s="476">
        <v>412762394</v>
      </c>
      <c r="J15" s="476">
        <v>412762394</v>
      </c>
      <c r="K15" s="518">
        <v>412762394</v>
      </c>
      <c r="L15" s="543">
        <v>412762394</v>
      </c>
      <c r="M15" s="541"/>
      <c r="N15" s="520"/>
      <c r="O15" s="561"/>
      <c r="P15" s="561"/>
      <c r="Q15" s="561"/>
      <c r="R15" s="522"/>
      <c r="S15" s="944"/>
      <c r="T15" s="477">
        <v>65906525</v>
      </c>
      <c r="U15" s="477">
        <v>99377183</v>
      </c>
      <c r="V15" s="477">
        <v>354608223</v>
      </c>
      <c r="W15" s="477">
        <v>381245396</v>
      </c>
      <c r="X15" s="543">
        <v>384310611</v>
      </c>
      <c r="Y15" s="543">
        <v>384841310</v>
      </c>
      <c r="Z15" s="541"/>
      <c r="AA15" s="520"/>
      <c r="AB15" s="520"/>
      <c r="AC15" s="520"/>
      <c r="AD15" s="520"/>
      <c r="AE15" s="520"/>
      <c r="AF15" s="944"/>
      <c r="AG15" s="947"/>
      <c r="AH15" s="950"/>
      <c r="AI15" s="950"/>
      <c r="AJ15" s="985"/>
      <c r="AK15" s="988"/>
      <c r="AL15" s="950"/>
      <c r="AM15" s="950"/>
      <c r="AN15" s="979"/>
      <c r="AO15" s="979"/>
      <c r="AP15" s="979"/>
      <c r="AQ15" s="950"/>
      <c r="AR15" s="976"/>
      <c r="AS15" s="979"/>
      <c r="AT15" s="976"/>
      <c r="AU15" s="979"/>
      <c r="AV15" s="976"/>
      <c r="AW15" s="979"/>
      <c r="AX15" s="979"/>
      <c r="AY15" s="982"/>
    </row>
    <row r="16" spans="1:51" ht="18" x14ac:dyDescent="0.25">
      <c r="A16" s="934"/>
      <c r="B16" s="937"/>
      <c r="C16" s="939" t="s">
        <v>192</v>
      </c>
      <c r="D16" s="472" t="s">
        <v>106</v>
      </c>
      <c r="E16" s="454">
        <v>1638</v>
      </c>
      <c r="F16" s="454">
        <v>1638</v>
      </c>
      <c r="G16" s="454">
        <v>1638</v>
      </c>
      <c r="H16" s="454">
        <v>1638</v>
      </c>
      <c r="I16" s="454">
        <v>1638</v>
      </c>
      <c r="J16" s="454">
        <v>1638</v>
      </c>
      <c r="K16" s="452">
        <v>1638</v>
      </c>
      <c r="L16" s="450">
        <v>1638</v>
      </c>
      <c r="M16" s="451"/>
      <c r="N16" s="453"/>
      <c r="O16" s="453"/>
      <c r="P16" s="453"/>
      <c r="Q16" s="453"/>
      <c r="R16" s="453"/>
      <c r="S16" s="942"/>
      <c r="T16" s="554">
        <v>116</v>
      </c>
      <c r="U16" s="555">
        <v>269</v>
      </c>
      <c r="V16" s="555">
        <v>408</v>
      </c>
      <c r="W16" s="555">
        <v>512</v>
      </c>
      <c r="X16" s="450">
        <v>689</v>
      </c>
      <c r="Y16" s="450">
        <v>998</v>
      </c>
      <c r="Z16" s="451"/>
      <c r="AA16" s="453"/>
      <c r="AB16" s="453"/>
      <c r="AC16" s="453"/>
      <c r="AD16" s="453"/>
      <c r="AE16" s="453"/>
      <c r="AF16" s="942"/>
      <c r="AG16" s="945" t="s">
        <v>192</v>
      </c>
      <c r="AH16" s="948" t="s">
        <v>81</v>
      </c>
      <c r="AI16" s="948" t="s">
        <v>81</v>
      </c>
      <c r="AJ16" s="983" t="s">
        <v>378</v>
      </c>
      <c r="AK16" s="986" t="s">
        <v>192</v>
      </c>
      <c r="AL16" s="948" t="s">
        <v>81</v>
      </c>
      <c r="AM16" s="948" t="s">
        <v>189</v>
      </c>
      <c r="AN16" s="977">
        <v>165988.76468156587</v>
      </c>
      <c r="AO16" s="977">
        <v>78808.815264660632</v>
      </c>
      <c r="AP16" s="977">
        <v>87179.949416905234</v>
      </c>
      <c r="AQ16" s="948" t="s">
        <v>81</v>
      </c>
      <c r="AR16" s="974" t="s">
        <v>190</v>
      </c>
      <c r="AS16" s="977">
        <v>165988.76468156587</v>
      </c>
      <c r="AT16" s="974" t="s">
        <v>190</v>
      </c>
      <c r="AU16" s="977">
        <v>165988.76468156587</v>
      </c>
      <c r="AV16" s="974" t="s">
        <v>191</v>
      </c>
      <c r="AW16" s="977">
        <v>165988.76468156587</v>
      </c>
      <c r="AX16" s="977">
        <v>165988.76468156587</v>
      </c>
      <c r="AY16" s="980"/>
    </row>
    <row r="17" spans="1:51" ht="18" x14ac:dyDescent="0.25">
      <c r="A17" s="934"/>
      <c r="B17" s="937"/>
      <c r="C17" s="940"/>
      <c r="D17" s="473" t="s">
        <v>107</v>
      </c>
      <c r="E17" s="474">
        <v>229706879</v>
      </c>
      <c r="F17" s="474">
        <v>229706879</v>
      </c>
      <c r="G17" s="474">
        <v>229706879</v>
      </c>
      <c r="H17" s="474">
        <v>229706879</v>
      </c>
      <c r="I17" s="474">
        <v>229706879</v>
      </c>
      <c r="J17" s="474">
        <v>229706879</v>
      </c>
      <c r="K17" s="517">
        <v>229706879</v>
      </c>
      <c r="L17" s="542">
        <v>229706879</v>
      </c>
      <c r="M17" s="540"/>
      <c r="N17" s="519"/>
      <c r="O17" s="519"/>
      <c r="P17" s="519"/>
      <c r="Q17" s="519"/>
      <c r="R17" s="521"/>
      <c r="S17" s="943"/>
      <c r="T17" s="475">
        <v>35924670</v>
      </c>
      <c r="U17" s="556">
        <v>42170188</v>
      </c>
      <c r="V17" s="556">
        <v>206226314</v>
      </c>
      <c r="W17" s="545">
        <v>216944626</v>
      </c>
      <c r="X17" s="542">
        <v>216944626</v>
      </c>
      <c r="Y17" s="542">
        <v>216944626</v>
      </c>
      <c r="Z17" s="540"/>
      <c r="AA17" s="519"/>
      <c r="AB17" s="519"/>
      <c r="AC17" s="519"/>
      <c r="AD17" s="519"/>
      <c r="AE17" s="519"/>
      <c r="AF17" s="943"/>
      <c r="AG17" s="946"/>
      <c r="AH17" s="949"/>
      <c r="AI17" s="949"/>
      <c r="AJ17" s="984"/>
      <c r="AK17" s="987"/>
      <c r="AL17" s="949"/>
      <c r="AM17" s="949"/>
      <c r="AN17" s="978"/>
      <c r="AO17" s="978"/>
      <c r="AP17" s="978"/>
      <c r="AQ17" s="949"/>
      <c r="AR17" s="975"/>
      <c r="AS17" s="978"/>
      <c r="AT17" s="975"/>
      <c r="AU17" s="978"/>
      <c r="AV17" s="975"/>
      <c r="AW17" s="978"/>
      <c r="AX17" s="978"/>
      <c r="AY17" s="981"/>
    </row>
    <row r="18" spans="1:51" ht="27" x14ac:dyDescent="0.25">
      <c r="A18" s="934"/>
      <c r="B18" s="937"/>
      <c r="C18" s="940"/>
      <c r="D18" s="472" t="s">
        <v>109</v>
      </c>
      <c r="E18" s="557">
        <v>75</v>
      </c>
      <c r="F18" s="557">
        <v>75</v>
      </c>
      <c r="G18" s="557">
        <v>75</v>
      </c>
      <c r="H18" s="557">
        <v>75</v>
      </c>
      <c r="I18" s="557">
        <v>75</v>
      </c>
      <c r="J18" s="557">
        <v>75</v>
      </c>
      <c r="K18" s="558">
        <v>75</v>
      </c>
      <c r="L18" s="559">
        <v>75</v>
      </c>
      <c r="M18" s="560"/>
      <c r="N18" s="561"/>
      <c r="O18" s="561"/>
      <c r="P18" s="561"/>
      <c r="Q18" s="561"/>
      <c r="R18" s="561"/>
      <c r="S18" s="943"/>
      <c r="T18" s="562">
        <v>72</v>
      </c>
      <c r="U18" s="556">
        <v>75</v>
      </c>
      <c r="V18" s="556">
        <v>75</v>
      </c>
      <c r="W18" s="556">
        <v>75</v>
      </c>
      <c r="X18" s="559">
        <v>75</v>
      </c>
      <c r="Y18" s="559">
        <v>75</v>
      </c>
      <c r="Z18" s="560"/>
      <c r="AA18" s="561"/>
      <c r="AB18" s="561"/>
      <c r="AC18" s="561"/>
      <c r="AD18" s="561"/>
      <c r="AE18" s="561"/>
      <c r="AF18" s="943"/>
      <c r="AG18" s="946"/>
      <c r="AH18" s="949"/>
      <c r="AI18" s="949"/>
      <c r="AJ18" s="984"/>
      <c r="AK18" s="987"/>
      <c r="AL18" s="949"/>
      <c r="AM18" s="949"/>
      <c r="AN18" s="978"/>
      <c r="AO18" s="978"/>
      <c r="AP18" s="978"/>
      <c r="AQ18" s="949"/>
      <c r="AR18" s="975"/>
      <c r="AS18" s="978"/>
      <c r="AT18" s="975"/>
      <c r="AU18" s="978"/>
      <c r="AV18" s="975"/>
      <c r="AW18" s="978"/>
      <c r="AX18" s="978"/>
      <c r="AY18" s="981"/>
    </row>
    <row r="19" spans="1:51" ht="27" x14ac:dyDescent="0.25">
      <c r="A19" s="934"/>
      <c r="B19" s="937"/>
      <c r="C19" s="940"/>
      <c r="D19" s="473" t="s">
        <v>110</v>
      </c>
      <c r="E19" s="557">
        <v>46420871</v>
      </c>
      <c r="F19" s="557">
        <v>46420871</v>
      </c>
      <c r="G19" s="557">
        <v>46420871</v>
      </c>
      <c r="H19" s="557">
        <v>46420871</v>
      </c>
      <c r="I19" s="557">
        <v>46420871</v>
      </c>
      <c r="J19" s="557">
        <v>46420871</v>
      </c>
      <c r="K19" s="558">
        <v>46420871</v>
      </c>
      <c r="L19" s="559">
        <v>46420871</v>
      </c>
      <c r="M19" s="560"/>
      <c r="N19" s="561"/>
      <c r="O19" s="561"/>
      <c r="P19" s="561"/>
      <c r="Q19" s="561"/>
      <c r="R19" s="561"/>
      <c r="S19" s="943"/>
      <c r="T19" s="556">
        <v>8165152</v>
      </c>
      <c r="U19" s="556">
        <v>24310670</v>
      </c>
      <c r="V19" s="556">
        <v>30997746</v>
      </c>
      <c r="W19" s="556">
        <v>38099039</v>
      </c>
      <c r="X19" s="559">
        <v>40149592</v>
      </c>
      <c r="Y19" s="559">
        <v>40504616</v>
      </c>
      <c r="Z19" s="560"/>
      <c r="AA19" s="561"/>
      <c r="AB19" s="561"/>
      <c r="AC19" s="561"/>
      <c r="AD19" s="561"/>
      <c r="AE19" s="561"/>
      <c r="AF19" s="943"/>
      <c r="AG19" s="946"/>
      <c r="AH19" s="949"/>
      <c r="AI19" s="949"/>
      <c r="AJ19" s="984"/>
      <c r="AK19" s="987"/>
      <c r="AL19" s="949"/>
      <c r="AM19" s="949"/>
      <c r="AN19" s="978"/>
      <c r="AO19" s="978"/>
      <c r="AP19" s="978"/>
      <c r="AQ19" s="949"/>
      <c r="AR19" s="975"/>
      <c r="AS19" s="978"/>
      <c r="AT19" s="975"/>
      <c r="AU19" s="978"/>
      <c r="AV19" s="975"/>
      <c r="AW19" s="978"/>
      <c r="AX19" s="978"/>
      <c r="AY19" s="981"/>
    </row>
    <row r="20" spans="1:51" ht="27" x14ac:dyDescent="0.25">
      <c r="A20" s="934"/>
      <c r="B20" s="937"/>
      <c r="C20" s="940"/>
      <c r="D20" s="472" t="s">
        <v>111</v>
      </c>
      <c r="E20" s="557">
        <v>1713</v>
      </c>
      <c r="F20" s="557">
        <v>1713</v>
      </c>
      <c r="G20" s="557">
        <v>1713</v>
      </c>
      <c r="H20" s="557">
        <v>1713</v>
      </c>
      <c r="I20" s="557">
        <v>1713</v>
      </c>
      <c r="J20" s="557">
        <v>1713</v>
      </c>
      <c r="K20" s="558">
        <v>1713</v>
      </c>
      <c r="L20" s="559">
        <v>1713</v>
      </c>
      <c r="M20" s="560"/>
      <c r="N20" s="561"/>
      <c r="O20" s="561"/>
      <c r="P20" s="561"/>
      <c r="Q20" s="561"/>
      <c r="R20" s="561"/>
      <c r="S20" s="943"/>
      <c r="T20" s="556">
        <v>188</v>
      </c>
      <c r="U20" s="556">
        <v>344</v>
      </c>
      <c r="V20" s="556">
        <v>483</v>
      </c>
      <c r="W20" s="556">
        <v>587</v>
      </c>
      <c r="X20" s="559">
        <v>764</v>
      </c>
      <c r="Y20" s="559">
        <v>1073</v>
      </c>
      <c r="Z20" s="560"/>
      <c r="AA20" s="561"/>
      <c r="AB20" s="561"/>
      <c r="AC20" s="561"/>
      <c r="AD20" s="561"/>
      <c r="AE20" s="561"/>
      <c r="AF20" s="943"/>
      <c r="AG20" s="946"/>
      <c r="AH20" s="949"/>
      <c r="AI20" s="949"/>
      <c r="AJ20" s="984"/>
      <c r="AK20" s="987"/>
      <c r="AL20" s="949"/>
      <c r="AM20" s="949"/>
      <c r="AN20" s="978"/>
      <c r="AO20" s="978"/>
      <c r="AP20" s="978"/>
      <c r="AQ20" s="949"/>
      <c r="AR20" s="975"/>
      <c r="AS20" s="978"/>
      <c r="AT20" s="975"/>
      <c r="AU20" s="978"/>
      <c r="AV20" s="975"/>
      <c r="AW20" s="978"/>
      <c r="AX20" s="978"/>
      <c r="AY20" s="981"/>
    </row>
    <row r="21" spans="1:51" ht="27.75" thickBot="1" x14ac:dyDescent="0.3">
      <c r="A21" s="934"/>
      <c r="B21" s="937"/>
      <c r="C21" s="941"/>
      <c r="D21" s="473" t="s">
        <v>112</v>
      </c>
      <c r="E21" s="476">
        <v>276127750</v>
      </c>
      <c r="F21" s="476">
        <v>276127750</v>
      </c>
      <c r="G21" s="476">
        <v>276127750</v>
      </c>
      <c r="H21" s="476">
        <v>276127750</v>
      </c>
      <c r="I21" s="476">
        <v>276127750</v>
      </c>
      <c r="J21" s="476">
        <v>276127750</v>
      </c>
      <c r="K21" s="518">
        <v>276127750</v>
      </c>
      <c r="L21" s="543">
        <v>276127750</v>
      </c>
      <c r="M21" s="541"/>
      <c r="N21" s="520"/>
      <c r="O21" s="561"/>
      <c r="P21" s="561"/>
      <c r="Q21" s="561"/>
      <c r="R21" s="522"/>
      <c r="S21" s="944"/>
      <c r="T21" s="477">
        <v>44089822</v>
      </c>
      <c r="U21" s="477">
        <v>66480858</v>
      </c>
      <c r="V21" s="477">
        <v>237224060</v>
      </c>
      <c r="W21" s="477">
        <v>255043665</v>
      </c>
      <c r="X21" s="543">
        <v>257094218</v>
      </c>
      <c r="Y21" s="543">
        <v>257449242</v>
      </c>
      <c r="Z21" s="541"/>
      <c r="AA21" s="520"/>
      <c r="AB21" s="520"/>
      <c r="AC21" s="520"/>
      <c r="AD21" s="520"/>
      <c r="AE21" s="520"/>
      <c r="AF21" s="944"/>
      <c r="AG21" s="947"/>
      <c r="AH21" s="950"/>
      <c r="AI21" s="950"/>
      <c r="AJ21" s="985"/>
      <c r="AK21" s="988"/>
      <c r="AL21" s="950"/>
      <c r="AM21" s="950"/>
      <c r="AN21" s="979"/>
      <c r="AO21" s="979"/>
      <c r="AP21" s="979"/>
      <c r="AQ21" s="950"/>
      <c r="AR21" s="976"/>
      <c r="AS21" s="979"/>
      <c r="AT21" s="976"/>
      <c r="AU21" s="979"/>
      <c r="AV21" s="976"/>
      <c r="AW21" s="979"/>
      <c r="AX21" s="979"/>
      <c r="AY21" s="982"/>
    </row>
    <row r="22" spans="1:51" ht="18" x14ac:dyDescent="0.25">
      <c r="A22" s="934"/>
      <c r="B22" s="937"/>
      <c r="C22" s="939" t="s">
        <v>193</v>
      </c>
      <c r="D22" s="472" t="s">
        <v>106</v>
      </c>
      <c r="E22" s="454">
        <v>743</v>
      </c>
      <c r="F22" s="454">
        <v>743</v>
      </c>
      <c r="G22" s="454">
        <v>743</v>
      </c>
      <c r="H22" s="454">
        <v>743</v>
      </c>
      <c r="I22" s="454">
        <v>743</v>
      </c>
      <c r="J22" s="454">
        <v>743</v>
      </c>
      <c r="K22" s="452">
        <v>743</v>
      </c>
      <c r="L22" s="450">
        <v>743</v>
      </c>
      <c r="M22" s="451"/>
      <c r="N22" s="453"/>
      <c r="O22" s="453"/>
      <c r="P22" s="453"/>
      <c r="Q22" s="453"/>
      <c r="R22" s="453"/>
      <c r="S22" s="942"/>
      <c r="T22" s="554">
        <v>60</v>
      </c>
      <c r="U22" s="555">
        <v>114</v>
      </c>
      <c r="V22" s="555">
        <v>177</v>
      </c>
      <c r="W22" s="555">
        <v>195</v>
      </c>
      <c r="X22" s="450">
        <v>243</v>
      </c>
      <c r="Y22" s="450">
        <v>293</v>
      </c>
      <c r="Z22" s="451"/>
      <c r="AA22" s="453"/>
      <c r="AB22" s="453"/>
      <c r="AC22" s="453"/>
      <c r="AD22" s="453"/>
      <c r="AE22" s="453"/>
      <c r="AF22" s="942"/>
      <c r="AG22" s="945" t="s">
        <v>193</v>
      </c>
      <c r="AH22" s="948" t="s">
        <v>81</v>
      </c>
      <c r="AI22" s="948" t="s">
        <v>81</v>
      </c>
      <c r="AJ22" s="983" t="s">
        <v>378</v>
      </c>
      <c r="AK22" s="986" t="s">
        <v>193</v>
      </c>
      <c r="AL22" s="948" t="s">
        <v>81</v>
      </c>
      <c r="AM22" s="948" t="s">
        <v>189</v>
      </c>
      <c r="AN22" s="977">
        <v>109609.02124859404</v>
      </c>
      <c r="AO22" s="977">
        <v>54594.43436465002</v>
      </c>
      <c r="AP22" s="977">
        <v>55014.586883944015</v>
      </c>
      <c r="AQ22" s="948" t="s">
        <v>81</v>
      </c>
      <c r="AR22" s="974" t="s">
        <v>190</v>
      </c>
      <c r="AS22" s="977">
        <v>109609.02124859404</v>
      </c>
      <c r="AT22" s="974" t="s">
        <v>190</v>
      </c>
      <c r="AU22" s="977">
        <v>109609.02124859404</v>
      </c>
      <c r="AV22" s="974" t="s">
        <v>191</v>
      </c>
      <c r="AW22" s="977">
        <v>109609.02124859404</v>
      </c>
      <c r="AX22" s="977">
        <v>109609.02124859404</v>
      </c>
      <c r="AY22" s="980"/>
    </row>
    <row r="23" spans="1:51" ht="18" x14ac:dyDescent="0.25">
      <c r="A23" s="934"/>
      <c r="B23" s="937"/>
      <c r="C23" s="940"/>
      <c r="D23" s="473" t="s">
        <v>107</v>
      </c>
      <c r="E23" s="474">
        <v>104152809</v>
      </c>
      <c r="F23" s="474">
        <v>104152809</v>
      </c>
      <c r="G23" s="474">
        <v>104152809</v>
      </c>
      <c r="H23" s="474">
        <v>104152809</v>
      </c>
      <c r="I23" s="474">
        <v>104152809</v>
      </c>
      <c r="J23" s="474">
        <v>104152809</v>
      </c>
      <c r="K23" s="517">
        <v>104152809</v>
      </c>
      <c r="L23" s="542">
        <v>104152809</v>
      </c>
      <c r="M23" s="540"/>
      <c r="N23" s="519"/>
      <c r="O23" s="519"/>
      <c r="P23" s="519"/>
      <c r="Q23" s="519"/>
      <c r="R23" s="521"/>
      <c r="S23" s="943"/>
      <c r="T23" s="475">
        <v>16288825</v>
      </c>
      <c r="U23" s="556">
        <v>19120644</v>
      </c>
      <c r="V23" s="556">
        <v>93506341</v>
      </c>
      <c r="W23" s="545">
        <v>98366197</v>
      </c>
      <c r="X23" s="542">
        <v>98366197</v>
      </c>
      <c r="Y23" s="542">
        <v>98366197</v>
      </c>
      <c r="Z23" s="540"/>
      <c r="AA23" s="519"/>
      <c r="AB23" s="519"/>
      <c r="AC23" s="519"/>
      <c r="AD23" s="519"/>
      <c r="AE23" s="519"/>
      <c r="AF23" s="943"/>
      <c r="AG23" s="946"/>
      <c r="AH23" s="949"/>
      <c r="AI23" s="949"/>
      <c r="AJ23" s="984"/>
      <c r="AK23" s="987"/>
      <c r="AL23" s="949"/>
      <c r="AM23" s="949"/>
      <c r="AN23" s="978"/>
      <c r="AO23" s="978"/>
      <c r="AP23" s="978"/>
      <c r="AQ23" s="949"/>
      <c r="AR23" s="975"/>
      <c r="AS23" s="978"/>
      <c r="AT23" s="975"/>
      <c r="AU23" s="978"/>
      <c r="AV23" s="975"/>
      <c r="AW23" s="978"/>
      <c r="AX23" s="978"/>
      <c r="AY23" s="981"/>
    </row>
    <row r="24" spans="1:51" ht="27" x14ac:dyDescent="0.25">
      <c r="A24" s="934"/>
      <c r="B24" s="937"/>
      <c r="C24" s="940"/>
      <c r="D24" s="472" t="s">
        <v>109</v>
      </c>
      <c r="E24" s="557">
        <v>42</v>
      </c>
      <c r="F24" s="557">
        <v>42</v>
      </c>
      <c r="G24" s="557">
        <v>42</v>
      </c>
      <c r="H24" s="557">
        <v>42</v>
      </c>
      <c r="I24" s="557">
        <v>42</v>
      </c>
      <c r="J24" s="557">
        <v>42</v>
      </c>
      <c r="K24" s="558">
        <v>42</v>
      </c>
      <c r="L24" s="559">
        <v>42</v>
      </c>
      <c r="M24" s="560"/>
      <c r="N24" s="561"/>
      <c r="O24" s="561"/>
      <c r="P24" s="561"/>
      <c r="Q24" s="561"/>
      <c r="R24" s="561"/>
      <c r="S24" s="943"/>
      <c r="T24" s="562">
        <v>38</v>
      </c>
      <c r="U24" s="556">
        <v>40</v>
      </c>
      <c r="V24" s="556">
        <v>42</v>
      </c>
      <c r="W24" s="556">
        <v>42</v>
      </c>
      <c r="X24" s="559">
        <v>42</v>
      </c>
      <c r="Y24" s="559">
        <v>42</v>
      </c>
      <c r="Z24" s="560"/>
      <c r="AA24" s="561"/>
      <c r="AB24" s="561"/>
      <c r="AC24" s="561"/>
      <c r="AD24" s="561"/>
      <c r="AE24" s="561"/>
      <c r="AF24" s="943"/>
      <c r="AG24" s="946"/>
      <c r="AH24" s="949"/>
      <c r="AI24" s="949"/>
      <c r="AJ24" s="984"/>
      <c r="AK24" s="987"/>
      <c r="AL24" s="949"/>
      <c r="AM24" s="949"/>
      <c r="AN24" s="978"/>
      <c r="AO24" s="978"/>
      <c r="AP24" s="978"/>
      <c r="AQ24" s="949"/>
      <c r="AR24" s="975"/>
      <c r="AS24" s="978"/>
      <c r="AT24" s="975"/>
      <c r="AU24" s="978"/>
      <c r="AV24" s="975"/>
      <c r="AW24" s="978"/>
      <c r="AX24" s="978"/>
      <c r="AY24" s="981"/>
    </row>
    <row r="25" spans="1:51" ht="27" x14ac:dyDescent="0.25">
      <c r="A25" s="934"/>
      <c r="B25" s="937"/>
      <c r="C25" s="940"/>
      <c r="D25" s="473" t="s">
        <v>110</v>
      </c>
      <c r="E25" s="557">
        <v>21047973</v>
      </c>
      <c r="F25" s="557">
        <v>21047973</v>
      </c>
      <c r="G25" s="557">
        <v>21047973</v>
      </c>
      <c r="H25" s="557">
        <v>21047973</v>
      </c>
      <c r="I25" s="557">
        <v>21047973</v>
      </c>
      <c r="J25" s="557">
        <v>21047973</v>
      </c>
      <c r="K25" s="558">
        <v>21047973</v>
      </c>
      <c r="L25" s="559">
        <v>21047973</v>
      </c>
      <c r="M25" s="560"/>
      <c r="N25" s="561"/>
      <c r="O25" s="561"/>
      <c r="P25" s="561"/>
      <c r="Q25" s="561"/>
      <c r="R25" s="561"/>
      <c r="S25" s="943"/>
      <c r="T25" s="556">
        <v>3702212</v>
      </c>
      <c r="U25" s="556">
        <v>11022850</v>
      </c>
      <c r="V25" s="556">
        <v>14054879</v>
      </c>
      <c r="W25" s="556">
        <v>17274720</v>
      </c>
      <c r="X25" s="559">
        <v>18204473</v>
      </c>
      <c r="Y25" s="559">
        <v>18365447</v>
      </c>
      <c r="Z25" s="560"/>
      <c r="AA25" s="561"/>
      <c r="AB25" s="561"/>
      <c r="AC25" s="561"/>
      <c r="AD25" s="561"/>
      <c r="AE25" s="561"/>
      <c r="AF25" s="943"/>
      <c r="AG25" s="946"/>
      <c r="AH25" s="949"/>
      <c r="AI25" s="949"/>
      <c r="AJ25" s="984"/>
      <c r="AK25" s="987"/>
      <c r="AL25" s="949"/>
      <c r="AM25" s="949"/>
      <c r="AN25" s="978"/>
      <c r="AO25" s="978"/>
      <c r="AP25" s="978"/>
      <c r="AQ25" s="949"/>
      <c r="AR25" s="975"/>
      <c r="AS25" s="978"/>
      <c r="AT25" s="975"/>
      <c r="AU25" s="978"/>
      <c r="AV25" s="975"/>
      <c r="AW25" s="978"/>
      <c r="AX25" s="978"/>
      <c r="AY25" s="981"/>
    </row>
    <row r="26" spans="1:51" ht="27" x14ac:dyDescent="0.25">
      <c r="A26" s="934"/>
      <c r="B26" s="937"/>
      <c r="C26" s="940"/>
      <c r="D26" s="472" t="s">
        <v>111</v>
      </c>
      <c r="E26" s="557">
        <v>785</v>
      </c>
      <c r="F26" s="557">
        <v>785</v>
      </c>
      <c r="G26" s="557">
        <v>785</v>
      </c>
      <c r="H26" s="557">
        <v>785</v>
      </c>
      <c r="I26" s="557">
        <v>785</v>
      </c>
      <c r="J26" s="557">
        <v>785</v>
      </c>
      <c r="K26" s="558">
        <v>785</v>
      </c>
      <c r="L26" s="559">
        <v>785</v>
      </c>
      <c r="M26" s="560"/>
      <c r="N26" s="561"/>
      <c r="O26" s="561"/>
      <c r="P26" s="561"/>
      <c r="Q26" s="561"/>
      <c r="R26" s="561"/>
      <c r="S26" s="943"/>
      <c r="T26" s="556">
        <v>98</v>
      </c>
      <c r="U26" s="556">
        <v>154</v>
      </c>
      <c r="V26" s="556">
        <v>219</v>
      </c>
      <c r="W26" s="556">
        <v>237</v>
      </c>
      <c r="X26" s="559">
        <v>285</v>
      </c>
      <c r="Y26" s="559">
        <v>335</v>
      </c>
      <c r="Z26" s="560"/>
      <c r="AA26" s="561"/>
      <c r="AB26" s="561"/>
      <c r="AC26" s="561"/>
      <c r="AD26" s="561"/>
      <c r="AE26" s="561"/>
      <c r="AF26" s="943"/>
      <c r="AG26" s="946"/>
      <c r="AH26" s="949"/>
      <c r="AI26" s="949"/>
      <c r="AJ26" s="984"/>
      <c r="AK26" s="987"/>
      <c r="AL26" s="949"/>
      <c r="AM26" s="949"/>
      <c r="AN26" s="978"/>
      <c r="AO26" s="978"/>
      <c r="AP26" s="978"/>
      <c r="AQ26" s="949"/>
      <c r="AR26" s="975"/>
      <c r="AS26" s="978"/>
      <c r="AT26" s="975"/>
      <c r="AU26" s="978"/>
      <c r="AV26" s="975"/>
      <c r="AW26" s="978"/>
      <c r="AX26" s="978"/>
      <c r="AY26" s="981"/>
    </row>
    <row r="27" spans="1:51" ht="27.75" thickBot="1" x14ac:dyDescent="0.3">
      <c r="A27" s="934"/>
      <c r="B27" s="937"/>
      <c r="C27" s="941"/>
      <c r="D27" s="473" t="s">
        <v>112</v>
      </c>
      <c r="E27" s="476">
        <v>125200782</v>
      </c>
      <c r="F27" s="476">
        <v>125200782</v>
      </c>
      <c r="G27" s="476">
        <v>125200782</v>
      </c>
      <c r="H27" s="476">
        <v>125200782</v>
      </c>
      <c r="I27" s="476">
        <v>125200782</v>
      </c>
      <c r="J27" s="476">
        <v>125200782</v>
      </c>
      <c r="K27" s="518">
        <v>125200782</v>
      </c>
      <c r="L27" s="543">
        <v>125200782</v>
      </c>
      <c r="M27" s="541"/>
      <c r="N27" s="520"/>
      <c r="O27" s="561"/>
      <c r="P27" s="561"/>
      <c r="Q27" s="561"/>
      <c r="R27" s="522"/>
      <c r="S27" s="944"/>
      <c r="T27" s="477">
        <v>19991037</v>
      </c>
      <c r="U27" s="477">
        <v>30143494</v>
      </c>
      <c r="V27" s="477">
        <v>107561220</v>
      </c>
      <c r="W27" s="477">
        <v>115640917</v>
      </c>
      <c r="X27" s="543">
        <v>116570670</v>
      </c>
      <c r="Y27" s="543">
        <v>116731644</v>
      </c>
      <c r="Z27" s="541"/>
      <c r="AA27" s="520"/>
      <c r="AB27" s="520"/>
      <c r="AC27" s="520"/>
      <c r="AD27" s="520"/>
      <c r="AE27" s="520"/>
      <c r="AF27" s="944"/>
      <c r="AG27" s="947"/>
      <c r="AH27" s="950"/>
      <c r="AI27" s="950"/>
      <c r="AJ27" s="985"/>
      <c r="AK27" s="988"/>
      <c r="AL27" s="950"/>
      <c r="AM27" s="950"/>
      <c r="AN27" s="979"/>
      <c r="AO27" s="979"/>
      <c r="AP27" s="979"/>
      <c r="AQ27" s="950"/>
      <c r="AR27" s="976"/>
      <c r="AS27" s="979"/>
      <c r="AT27" s="976"/>
      <c r="AU27" s="979"/>
      <c r="AV27" s="976"/>
      <c r="AW27" s="979"/>
      <c r="AX27" s="979"/>
      <c r="AY27" s="982"/>
    </row>
    <row r="28" spans="1:51" ht="18" x14ac:dyDescent="0.25">
      <c r="A28" s="934"/>
      <c r="B28" s="937"/>
      <c r="C28" s="939" t="s">
        <v>194</v>
      </c>
      <c r="D28" s="472" t="s">
        <v>106</v>
      </c>
      <c r="E28" s="454">
        <v>597</v>
      </c>
      <c r="F28" s="454">
        <v>597</v>
      </c>
      <c r="G28" s="454">
        <v>597</v>
      </c>
      <c r="H28" s="454">
        <v>597</v>
      </c>
      <c r="I28" s="454">
        <v>597</v>
      </c>
      <c r="J28" s="454">
        <v>597</v>
      </c>
      <c r="K28" s="452">
        <v>597</v>
      </c>
      <c r="L28" s="450">
        <v>597</v>
      </c>
      <c r="M28" s="451"/>
      <c r="N28" s="453"/>
      <c r="O28" s="453"/>
      <c r="P28" s="453"/>
      <c r="Q28" s="453"/>
      <c r="R28" s="453"/>
      <c r="S28" s="942"/>
      <c r="T28" s="554">
        <v>41</v>
      </c>
      <c r="U28" s="555">
        <v>99</v>
      </c>
      <c r="V28" s="555">
        <v>148</v>
      </c>
      <c r="W28" s="555">
        <v>177</v>
      </c>
      <c r="X28" s="450">
        <v>221</v>
      </c>
      <c r="Y28" s="450">
        <v>295</v>
      </c>
      <c r="Z28" s="451"/>
      <c r="AA28" s="453"/>
      <c r="AB28" s="453"/>
      <c r="AC28" s="453"/>
      <c r="AD28" s="453"/>
      <c r="AE28" s="453"/>
      <c r="AF28" s="942"/>
      <c r="AG28" s="945" t="s">
        <v>194</v>
      </c>
      <c r="AH28" s="948" t="s">
        <v>81</v>
      </c>
      <c r="AI28" s="948" t="s">
        <v>81</v>
      </c>
      <c r="AJ28" s="983" t="s">
        <v>378</v>
      </c>
      <c r="AK28" s="986" t="s">
        <v>194</v>
      </c>
      <c r="AL28" s="948" t="s">
        <v>81</v>
      </c>
      <c r="AM28" s="948" t="s">
        <v>189</v>
      </c>
      <c r="AN28" s="977">
        <v>413444.02500158263</v>
      </c>
      <c r="AO28" s="977">
        <v>199878.05005252254</v>
      </c>
      <c r="AP28" s="977">
        <v>213565.9749490601</v>
      </c>
      <c r="AQ28" s="948" t="s">
        <v>81</v>
      </c>
      <c r="AR28" s="974" t="s">
        <v>190</v>
      </c>
      <c r="AS28" s="977">
        <v>413444.02500158263</v>
      </c>
      <c r="AT28" s="974" t="s">
        <v>190</v>
      </c>
      <c r="AU28" s="977">
        <v>413444.02500158263</v>
      </c>
      <c r="AV28" s="974" t="s">
        <v>191</v>
      </c>
      <c r="AW28" s="977">
        <v>413444.02500158263</v>
      </c>
      <c r="AX28" s="977">
        <v>413444.02500158263</v>
      </c>
      <c r="AY28" s="980"/>
    </row>
    <row r="29" spans="1:51" ht="18" x14ac:dyDescent="0.25">
      <c r="A29" s="934"/>
      <c r="B29" s="937"/>
      <c r="C29" s="940"/>
      <c r="D29" s="473" t="s">
        <v>107</v>
      </c>
      <c r="E29" s="474">
        <v>83702714</v>
      </c>
      <c r="F29" s="474">
        <v>83702714</v>
      </c>
      <c r="G29" s="474">
        <v>83702714</v>
      </c>
      <c r="H29" s="474">
        <v>83702714</v>
      </c>
      <c r="I29" s="474">
        <v>83702714</v>
      </c>
      <c r="J29" s="474">
        <v>83702714</v>
      </c>
      <c r="K29" s="517">
        <v>83702714</v>
      </c>
      <c r="L29" s="542">
        <v>83702714</v>
      </c>
      <c r="M29" s="540"/>
      <c r="N29" s="519"/>
      <c r="O29" s="519"/>
      <c r="P29" s="519"/>
      <c r="Q29" s="519"/>
      <c r="R29" s="521"/>
      <c r="S29" s="943"/>
      <c r="T29" s="475">
        <v>13090563</v>
      </c>
      <c r="U29" s="556">
        <v>15366362</v>
      </c>
      <c r="V29" s="556">
        <v>75146649</v>
      </c>
      <c r="W29" s="545">
        <v>79052286</v>
      </c>
      <c r="X29" s="542">
        <v>79052286</v>
      </c>
      <c r="Y29" s="542">
        <v>79052286</v>
      </c>
      <c r="Z29" s="540"/>
      <c r="AA29" s="519"/>
      <c r="AB29" s="519"/>
      <c r="AC29" s="519"/>
      <c r="AD29" s="519"/>
      <c r="AE29" s="519"/>
      <c r="AF29" s="943"/>
      <c r="AG29" s="946"/>
      <c r="AH29" s="949"/>
      <c r="AI29" s="949"/>
      <c r="AJ29" s="984"/>
      <c r="AK29" s="987"/>
      <c r="AL29" s="949"/>
      <c r="AM29" s="949"/>
      <c r="AN29" s="978"/>
      <c r="AO29" s="978"/>
      <c r="AP29" s="978"/>
      <c r="AQ29" s="949"/>
      <c r="AR29" s="975"/>
      <c r="AS29" s="978"/>
      <c r="AT29" s="975"/>
      <c r="AU29" s="978"/>
      <c r="AV29" s="975"/>
      <c r="AW29" s="978"/>
      <c r="AX29" s="978"/>
      <c r="AY29" s="981"/>
    </row>
    <row r="30" spans="1:51" ht="27" x14ac:dyDescent="0.25">
      <c r="A30" s="934"/>
      <c r="B30" s="937"/>
      <c r="C30" s="940"/>
      <c r="D30" s="472" t="s">
        <v>109</v>
      </c>
      <c r="E30" s="557">
        <v>28</v>
      </c>
      <c r="F30" s="557">
        <v>28</v>
      </c>
      <c r="G30" s="557">
        <v>28</v>
      </c>
      <c r="H30" s="557">
        <v>28</v>
      </c>
      <c r="I30" s="557">
        <v>28</v>
      </c>
      <c r="J30" s="557">
        <v>28</v>
      </c>
      <c r="K30" s="558">
        <v>28</v>
      </c>
      <c r="L30" s="559">
        <v>28</v>
      </c>
      <c r="M30" s="560"/>
      <c r="N30" s="561"/>
      <c r="O30" s="561"/>
      <c r="P30" s="561"/>
      <c r="Q30" s="561"/>
      <c r="R30" s="561"/>
      <c r="S30" s="943"/>
      <c r="T30" s="562">
        <v>26</v>
      </c>
      <c r="U30" s="556">
        <v>28</v>
      </c>
      <c r="V30" s="556">
        <v>28</v>
      </c>
      <c r="W30" s="556">
        <v>28</v>
      </c>
      <c r="X30" s="559">
        <v>28</v>
      </c>
      <c r="Y30" s="559">
        <v>28</v>
      </c>
      <c r="Z30" s="560"/>
      <c r="AA30" s="561"/>
      <c r="AB30" s="561"/>
      <c r="AC30" s="561"/>
      <c r="AD30" s="561"/>
      <c r="AE30" s="561"/>
      <c r="AF30" s="943"/>
      <c r="AG30" s="946"/>
      <c r="AH30" s="949"/>
      <c r="AI30" s="949"/>
      <c r="AJ30" s="984"/>
      <c r="AK30" s="987"/>
      <c r="AL30" s="949"/>
      <c r="AM30" s="949"/>
      <c r="AN30" s="978"/>
      <c r="AO30" s="978"/>
      <c r="AP30" s="978"/>
      <c r="AQ30" s="949"/>
      <c r="AR30" s="975"/>
      <c r="AS30" s="978"/>
      <c r="AT30" s="975"/>
      <c r="AU30" s="978"/>
      <c r="AV30" s="975"/>
      <c r="AW30" s="978"/>
      <c r="AX30" s="978"/>
      <c r="AY30" s="981"/>
    </row>
    <row r="31" spans="1:51" ht="27" x14ac:dyDescent="0.25">
      <c r="A31" s="934"/>
      <c r="B31" s="937"/>
      <c r="C31" s="940"/>
      <c r="D31" s="473" t="s">
        <v>110</v>
      </c>
      <c r="E31" s="557">
        <v>16915266</v>
      </c>
      <c r="F31" s="557">
        <v>16915266</v>
      </c>
      <c r="G31" s="557">
        <v>16915266</v>
      </c>
      <c r="H31" s="557">
        <v>16915266</v>
      </c>
      <c r="I31" s="557">
        <v>16915266</v>
      </c>
      <c r="J31" s="557">
        <v>16915266</v>
      </c>
      <c r="K31" s="558">
        <v>16915266</v>
      </c>
      <c r="L31" s="559">
        <v>16915266</v>
      </c>
      <c r="M31" s="560"/>
      <c r="N31" s="561"/>
      <c r="O31" s="561"/>
      <c r="P31" s="561"/>
      <c r="Q31" s="561"/>
      <c r="R31" s="561"/>
      <c r="S31" s="943"/>
      <c r="T31" s="556">
        <v>2975294</v>
      </c>
      <c r="U31" s="556">
        <v>8858546</v>
      </c>
      <c r="V31" s="556">
        <v>11295245</v>
      </c>
      <c r="W31" s="556">
        <v>13882880</v>
      </c>
      <c r="X31" s="559">
        <v>14630079</v>
      </c>
      <c r="Y31" s="559">
        <v>14759446</v>
      </c>
      <c r="Z31" s="560"/>
      <c r="AA31" s="561"/>
      <c r="AB31" s="561"/>
      <c r="AC31" s="561"/>
      <c r="AD31" s="561"/>
      <c r="AE31" s="561"/>
      <c r="AF31" s="943"/>
      <c r="AG31" s="946"/>
      <c r="AH31" s="949"/>
      <c r="AI31" s="949"/>
      <c r="AJ31" s="984"/>
      <c r="AK31" s="987"/>
      <c r="AL31" s="949"/>
      <c r="AM31" s="949"/>
      <c r="AN31" s="978"/>
      <c r="AO31" s="978"/>
      <c r="AP31" s="978"/>
      <c r="AQ31" s="949"/>
      <c r="AR31" s="975"/>
      <c r="AS31" s="978"/>
      <c r="AT31" s="975"/>
      <c r="AU31" s="978"/>
      <c r="AV31" s="975"/>
      <c r="AW31" s="978"/>
      <c r="AX31" s="978"/>
      <c r="AY31" s="981"/>
    </row>
    <row r="32" spans="1:51" ht="27" x14ac:dyDescent="0.25">
      <c r="A32" s="934"/>
      <c r="B32" s="937"/>
      <c r="C32" s="940"/>
      <c r="D32" s="472" t="s">
        <v>111</v>
      </c>
      <c r="E32" s="557">
        <v>625</v>
      </c>
      <c r="F32" s="557">
        <v>625</v>
      </c>
      <c r="G32" s="557">
        <v>625</v>
      </c>
      <c r="H32" s="557">
        <v>625</v>
      </c>
      <c r="I32" s="557">
        <v>625</v>
      </c>
      <c r="J32" s="557">
        <v>625</v>
      </c>
      <c r="K32" s="558">
        <v>625</v>
      </c>
      <c r="L32" s="559">
        <v>625</v>
      </c>
      <c r="M32" s="560"/>
      <c r="N32" s="561"/>
      <c r="O32" s="561"/>
      <c r="P32" s="561"/>
      <c r="Q32" s="561"/>
      <c r="R32" s="561"/>
      <c r="S32" s="943"/>
      <c r="T32" s="556">
        <v>67</v>
      </c>
      <c r="U32" s="556">
        <v>127</v>
      </c>
      <c r="V32" s="556">
        <v>176</v>
      </c>
      <c r="W32" s="556">
        <v>205</v>
      </c>
      <c r="X32" s="559">
        <v>249</v>
      </c>
      <c r="Y32" s="559">
        <v>323</v>
      </c>
      <c r="Z32" s="560"/>
      <c r="AA32" s="561"/>
      <c r="AB32" s="561"/>
      <c r="AC32" s="561"/>
      <c r="AD32" s="561"/>
      <c r="AE32" s="561"/>
      <c r="AF32" s="943"/>
      <c r="AG32" s="946"/>
      <c r="AH32" s="949"/>
      <c r="AI32" s="949"/>
      <c r="AJ32" s="984"/>
      <c r="AK32" s="987"/>
      <c r="AL32" s="949"/>
      <c r="AM32" s="949"/>
      <c r="AN32" s="978"/>
      <c r="AO32" s="978"/>
      <c r="AP32" s="978"/>
      <c r="AQ32" s="949"/>
      <c r="AR32" s="975"/>
      <c r="AS32" s="978"/>
      <c r="AT32" s="975"/>
      <c r="AU32" s="978"/>
      <c r="AV32" s="975"/>
      <c r="AW32" s="978"/>
      <c r="AX32" s="978"/>
      <c r="AY32" s="981"/>
    </row>
    <row r="33" spans="1:51" ht="27.75" thickBot="1" x14ac:dyDescent="0.3">
      <c r="A33" s="934"/>
      <c r="B33" s="937"/>
      <c r="C33" s="941"/>
      <c r="D33" s="473" t="s">
        <v>112</v>
      </c>
      <c r="E33" s="476">
        <v>100617980</v>
      </c>
      <c r="F33" s="476">
        <v>100617980</v>
      </c>
      <c r="G33" s="476">
        <v>100617980</v>
      </c>
      <c r="H33" s="476">
        <v>100617980</v>
      </c>
      <c r="I33" s="476">
        <v>100617980</v>
      </c>
      <c r="J33" s="476">
        <v>100617980</v>
      </c>
      <c r="K33" s="518">
        <v>100617980</v>
      </c>
      <c r="L33" s="543">
        <v>100617980</v>
      </c>
      <c r="M33" s="541"/>
      <c r="N33" s="520"/>
      <c r="O33" s="561"/>
      <c r="P33" s="561"/>
      <c r="Q33" s="561"/>
      <c r="R33" s="522"/>
      <c r="S33" s="944"/>
      <c r="T33" s="477">
        <v>16065857</v>
      </c>
      <c r="U33" s="477">
        <v>24224908</v>
      </c>
      <c r="V33" s="477">
        <v>86441894</v>
      </c>
      <c r="W33" s="477">
        <v>92935166</v>
      </c>
      <c r="X33" s="543">
        <v>93682365</v>
      </c>
      <c r="Y33" s="543">
        <v>93811732</v>
      </c>
      <c r="Z33" s="541"/>
      <c r="AA33" s="520"/>
      <c r="AB33" s="520"/>
      <c r="AC33" s="520"/>
      <c r="AD33" s="520"/>
      <c r="AE33" s="520"/>
      <c r="AF33" s="944"/>
      <c r="AG33" s="947"/>
      <c r="AH33" s="950"/>
      <c r="AI33" s="950"/>
      <c r="AJ33" s="985"/>
      <c r="AK33" s="988"/>
      <c r="AL33" s="950"/>
      <c r="AM33" s="950"/>
      <c r="AN33" s="979"/>
      <c r="AO33" s="979"/>
      <c r="AP33" s="979"/>
      <c r="AQ33" s="950"/>
      <c r="AR33" s="976"/>
      <c r="AS33" s="979"/>
      <c r="AT33" s="976"/>
      <c r="AU33" s="979"/>
      <c r="AV33" s="976"/>
      <c r="AW33" s="979"/>
      <c r="AX33" s="979"/>
      <c r="AY33" s="982"/>
    </row>
    <row r="34" spans="1:51" ht="18" x14ac:dyDescent="0.25">
      <c r="A34" s="934"/>
      <c r="B34" s="937"/>
      <c r="C34" s="939" t="s">
        <v>195</v>
      </c>
      <c r="D34" s="472" t="s">
        <v>106</v>
      </c>
      <c r="E34" s="454">
        <v>271</v>
      </c>
      <c r="F34" s="454">
        <v>271</v>
      </c>
      <c r="G34" s="454">
        <v>271</v>
      </c>
      <c r="H34" s="454">
        <v>271</v>
      </c>
      <c r="I34" s="454">
        <v>271</v>
      </c>
      <c r="J34" s="454">
        <v>271</v>
      </c>
      <c r="K34" s="452">
        <v>271</v>
      </c>
      <c r="L34" s="450">
        <v>271</v>
      </c>
      <c r="M34" s="451"/>
      <c r="N34" s="453"/>
      <c r="O34" s="453"/>
      <c r="P34" s="453"/>
      <c r="Q34" s="453"/>
      <c r="R34" s="453"/>
      <c r="S34" s="942"/>
      <c r="T34" s="554">
        <v>12</v>
      </c>
      <c r="U34" s="555">
        <v>49</v>
      </c>
      <c r="V34" s="555">
        <v>69</v>
      </c>
      <c r="W34" s="555">
        <v>100</v>
      </c>
      <c r="X34" s="450">
        <v>124</v>
      </c>
      <c r="Y34" s="450">
        <v>143</v>
      </c>
      <c r="Z34" s="451"/>
      <c r="AA34" s="453"/>
      <c r="AB34" s="453"/>
      <c r="AC34" s="453"/>
      <c r="AD34" s="453"/>
      <c r="AE34" s="453"/>
      <c r="AF34" s="942"/>
      <c r="AG34" s="945" t="s">
        <v>195</v>
      </c>
      <c r="AH34" s="948" t="s">
        <v>81</v>
      </c>
      <c r="AI34" s="948" t="s">
        <v>81</v>
      </c>
      <c r="AJ34" s="983" t="s">
        <v>378</v>
      </c>
      <c r="AK34" s="986" t="s">
        <v>195</v>
      </c>
      <c r="AL34" s="948" t="s">
        <v>81</v>
      </c>
      <c r="AM34" s="948" t="s">
        <v>189</v>
      </c>
      <c r="AN34" s="977">
        <v>383262.83175362134</v>
      </c>
      <c r="AO34" s="977">
        <v>186552.99612035989</v>
      </c>
      <c r="AP34" s="977">
        <v>196709.83563326148</v>
      </c>
      <c r="AQ34" s="948" t="s">
        <v>81</v>
      </c>
      <c r="AR34" s="974" t="s">
        <v>190</v>
      </c>
      <c r="AS34" s="977">
        <v>383262.83175362134</v>
      </c>
      <c r="AT34" s="974" t="s">
        <v>190</v>
      </c>
      <c r="AU34" s="977">
        <v>383262.83175362134</v>
      </c>
      <c r="AV34" s="974" t="s">
        <v>191</v>
      </c>
      <c r="AW34" s="977">
        <v>383262.83175362134</v>
      </c>
      <c r="AX34" s="977">
        <v>383262.83175362134</v>
      </c>
      <c r="AY34" s="980"/>
    </row>
    <row r="35" spans="1:51" ht="18" x14ac:dyDescent="0.25">
      <c r="A35" s="934"/>
      <c r="B35" s="937"/>
      <c r="C35" s="940"/>
      <c r="D35" s="473" t="s">
        <v>107</v>
      </c>
      <c r="E35" s="474">
        <v>38046688</v>
      </c>
      <c r="F35" s="474">
        <v>38046688</v>
      </c>
      <c r="G35" s="474">
        <v>38046688</v>
      </c>
      <c r="H35" s="474">
        <v>38046688</v>
      </c>
      <c r="I35" s="474">
        <v>38046688</v>
      </c>
      <c r="J35" s="474">
        <v>38046688</v>
      </c>
      <c r="K35" s="517">
        <v>38046688</v>
      </c>
      <c r="L35" s="542">
        <v>38046688</v>
      </c>
      <c r="M35" s="540"/>
      <c r="N35" s="519"/>
      <c r="O35" s="519"/>
      <c r="P35" s="519"/>
      <c r="Q35" s="519"/>
      <c r="R35" s="521"/>
      <c r="S35" s="943"/>
      <c r="T35" s="475">
        <v>5950256</v>
      </c>
      <c r="U35" s="556">
        <v>6984710</v>
      </c>
      <c r="V35" s="556">
        <v>34157568</v>
      </c>
      <c r="W35" s="545">
        <v>35932857</v>
      </c>
      <c r="X35" s="542">
        <v>35932857</v>
      </c>
      <c r="Y35" s="542">
        <v>35932857</v>
      </c>
      <c r="Z35" s="540"/>
      <c r="AA35" s="519"/>
      <c r="AB35" s="519"/>
      <c r="AC35" s="519"/>
      <c r="AD35" s="519"/>
      <c r="AE35" s="519"/>
      <c r="AF35" s="943"/>
      <c r="AG35" s="946"/>
      <c r="AH35" s="949"/>
      <c r="AI35" s="949"/>
      <c r="AJ35" s="984"/>
      <c r="AK35" s="987"/>
      <c r="AL35" s="949"/>
      <c r="AM35" s="949"/>
      <c r="AN35" s="978"/>
      <c r="AO35" s="978"/>
      <c r="AP35" s="978"/>
      <c r="AQ35" s="949"/>
      <c r="AR35" s="975"/>
      <c r="AS35" s="978"/>
      <c r="AT35" s="975"/>
      <c r="AU35" s="978"/>
      <c r="AV35" s="975"/>
      <c r="AW35" s="978"/>
      <c r="AX35" s="978"/>
      <c r="AY35" s="981"/>
    </row>
    <row r="36" spans="1:51" ht="27" x14ac:dyDescent="0.25">
      <c r="A36" s="934"/>
      <c r="B36" s="937"/>
      <c r="C36" s="940"/>
      <c r="D36" s="472" t="s">
        <v>109</v>
      </c>
      <c r="E36" s="557">
        <v>11</v>
      </c>
      <c r="F36" s="557">
        <v>11</v>
      </c>
      <c r="G36" s="557">
        <v>11</v>
      </c>
      <c r="H36" s="557">
        <v>11</v>
      </c>
      <c r="I36" s="557">
        <v>11</v>
      </c>
      <c r="J36" s="557">
        <v>11</v>
      </c>
      <c r="K36" s="558">
        <v>11</v>
      </c>
      <c r="L36" s="559">
        <v>11</v>
      </c>
      <c r="M36" s="560"/>
      <c r="N36" s="561"/>
      <c r="O36" s="561"/>
      <c r="P36" s="561"/>
      <c r="Q36" s="561"/>
      <c r="R36" s="561"/>
      <c r="S36" s="943"/>
      <c r="T36" s="562">
        <v>8</v>
      </c>
      <c r="U36" s="556">
        <v>9</v>
      </c>
      <c r="V36" s="556">
        <v>11</v>
      </c>
      <c r="W36" s="556">
        <v>11</v>
      </c>
      <c r="X36" s="559">
        <v>11</v>
      </c>
      <c r="Y36" s="559">
        <v>11</v>
      </c>
      <c r="Z36" s="560"/>
      <c r="AA36" s="561"/>
      <c r="AB36" s="561"/>
      <c r="AC36" s="561"/>
      <c r="AD36" s="561"/>
      <c r="AE36" s="561"/>
      <c r="AF36" s="943"/>
      <c r="AG36" s="946"/>
      <c r="AH36" s="949"/>
      <c r="AI36" s="949"/>
      <c r="AJ36" s="984"/>
      <c r="AK36" s="987"/>
      <c r="AL36" s="949"/>
      <c r="AM36" s="949"/>
      <c r="AN36" s="978"/>
      <c r="AO36" s="978"/>
      <c r="AP36" s="978"/>
      <c r="AQ36" s="949"/>
      <c r="AR36" s="975"/>
      <c r="AS36" s="978"/>
      <c r="AT36" s="975"/>
      <c r="AU36" s="978"/>
      <c r="AV36" s="975"/>
      <c r="AW36" s="978"/>
      <c r="AX36" s="978"/>
      <c r="AY36" s="981"/>
    </row>
    <row r="37" spans="1:51" ht="27" x14ac:dyDescent="0.25">
      <c r="A37" s="934"/>
      <c r="B37" s="937"/>
      <c r="C37" s="940"/>
      <c r="D37" s="473" t="s">
        <v>110</v>
      </c>
      <c r="E37" s="557">
        <v>7688757</v>
      </c>
      <c r="F37" s="557">
        <v>7688757</v>
      </c>
      <c r="G37" s="557">
        <v>7688757</v>
      </c>
      <c r="H37" s="557">
        <v>7688757</v>
      </c>
      <c r="I37" s="557">
        <v>7688757</v>
      </c>
      <c r="J37" s="557">
        <v>7688757</v>
      </c>
      <c r="K37" s="558">
        <v>7688757</v>
      </c>
      <c r="L37" s="559">
        <v>7688757</v>
      </c>
      <c r="M37" s="560"/>
      <c r="N37" s="561"/>
      <c r="O37" s="561"/>
      <c r="P37" s="561"/>
      <c r="Q37" s="561"/>
      <c r="R37" s="561"/>
      <c r="S37" s="943"/>
      <c r="T37" s="556">
        <v>1352406</v>
      </c>
      <c r="U37" s="556">
        <v>4026612</v>
      </c>
      <c r="V37" s="556">
        <v>5134202</v>
      </c>
      <c r="W37" s="556">
        <v>6310400</v>
      </c>
      <c r="X37" s="559">
        <v>6650036</v>
      </c>
      <c r="Y37" s="559">
        <v>6708839</v>
      </c>
      <c r="Z37" s="560"/>
      <c r="AA37" s="561"/>
      <c r="AB37" s="561"/>
      <c r="AC37" s="561"/>
      <c r="AD37" s="561"/>
      <c r="AE37" s="561"/>
      <c r="AF37" s="943"/>
      <c r="AG37" s="946"/>
      <c r="AH37" s="949"/>
      <c r="AI37" s="949"/>
      <c r="AJ37" s="984"/>
      <c r="AK37" s="987"/>
      <c r="AL37" s="949"/>
      <c r="AM37" s="949"/>
      <c r="AN37" s="978"/>
      <c r="AO37" s="978"/>
      <c r="AP37" s="978"/>
      <c r="AQ37" s="949"/>
      <c r="AR37" s="975"/>
      <c r="AS37" s="978"/>
      <c r="AT37" s="975"/>
      <c r="AU37" s="978"/>
      <c r="AV37" s="975"/>
      <c r="AW37" s="978"/>
      <c r="AX37" s="978"/>
      <c r="AY37" s="981"/>
    </row>
    <row r="38" spans="1:51" ht="27" x14ac:dyDescent="0.25">
      <c r="A38" s="934"/>
      <c r="B38" s="937"/>
      <c r="C38" s="940"/>
      <c r="D38" s="472" t="s">
        <v>111</v>
      </c>
      <c r="E38" s="557">
        <v>282</v>
      </c>
      <c r="F38" s="557">
        <v>282</v>
      </c>
      <c r="G38" s="557">
        <v>282</v>
      </c>
      <c r="H38" s="557">
        <v>282</v>
      </c>
      <c r="I38" s="557">
        <v>282</v>
      </c>
      <c r="J38" s="557">
        <v>282</v>
      </c>
      <c r="K38" s="558">
        <v>282</v>
      </c>
      <c r="L38" s="559">
        <v>282</v>
      </c>
      <c r="M38" s="560"/>
      <c r="N38" s="561"/>
      <c r="O38" s="561"/>
      <c r="P38" s="561"/>
      <c r="Q38" s="561"/>
      <c r="R38" s="561"/>
      <c r="S38" s="943"/>
      <c r="T38" s="556">
        <v>20</v>
      </c>
      <c r="U38" s="556">
        <v>58</v>
      </c>
      <c r="V38" s="556">
        <v>80</v>
      </c>
      <c r="W38" s="556">
        <v>111</v>
      </c>
      <c r="X38" s="559">
        <v>135</v>
      </c>
      <c r="Y38" s="559">
        <v>154</v>
      </c>
      <c r="Z38" s="560"/>
      <c r="AA38" s="561"/>
      <c r="AB38" s="561"/>
      <c r="AC38" s="561"/>
      <c r="AD38" s="561"/>
      <c r="AE38" s="561"/>
      <c r="AF38" s="943"/>
      <c r="AG38" s="946"/>
      <c r="AH38" s="949"/>
      <c r="AI38" s="949"/>
      <c r="AJ38" s="984"/>
      <c r="AK38" s="987"/>
      <c r="AL38" s="949"/>
      <c r="AM38" s="949"/>
      <c r="AN38" s="978"/>
      <c r="AO38" s="978"/>
      <c r="AP38" s="978"/>
      <c r="AQ38" s="949"/>
      <c r="AR38" s="975"/>
      <c r="AS38" s="978"/>
      <c r="AT38" s="975"/>
      <c r="AU38" s="978"/>
      <c r="AV38" s="975"/>
      <c r="AW38" s="978"/>
      <c r="AX38" s="978"/>
      <c r="AY38" s="981"/>
    </row>
    <row r="39" spans="1:51" ht="27.75" thickBot="1" x14ac:dyDescent="0.3">
      <c r="A39" s="934"/>
      <c r="B39" s="937"/>
      <c r="C39" s="941"/>
      <c r="D39" s="473" t="s">
        <v>112</v>
      </c>
      <c r="E39" s="476">
        <v>45735445</v>
      </c>
      <c r="F39" s="476">
        <v>45735445</v>
      </c>
      <c r="G39" s="476">
        <v>45735445</v>
      </c>
      <c r="H39" s="476">
        <v>45735445</v>
      </c>
      <c r="I39" s="476">
        <v>45735445</v>
      </c>
      <c r="J39" s="476">
        <v>45735445</v>
      </c>
      <c r="K39" s="518">
        <v>45735445</v>
      </c>
      <c r="L39" s="543">
        <v>45735445</v>
      </c>
      <c r="M39" s="541"/>
      <c r="N39" s="520"/>
      <c r="O39" s="561"/>
      <c r="P39" s="561"/>
      <c r="Q39" s="561"/>
      <c r="R39" s="522"/>
      <c r="S39" s="944"/>
      <c r="T39" s="477">
        <v>7302662</v>
      </c>
      <c r="U39" s="477">
        <v>11011322</v>
      </c>
      <c r="V39" s="477">
        <v>39291770</v>
      </c>
      <c r="W39" s="477">
        <v>42243257</v>
      </c>
      <c r="X39" s="543">
        <v>42582893</v>
      </c>
      <c r="Y39" s="543">
        <v>42641696</v>
      </c>
      <c r="Z39" s="541"/>
      <c r="AA39" s="520"/>
      <c r="AB39" s="520"/>
      <c r="AC39" s="520"/>
      <c r="AD39" s="520"/>
      <c r="AE39" s="520"/>
      <c r="AF39" s="944"/>
      <c r="AG39" s="947"/>
      <c r="AH39" s="950"/>
      <c r="AI39" s="950"/>
      <c r="AJ39" s="985"/>
      <c r="AK39" s="988"/>
      <c r="AL39" s="950"/>
      <c r="AM39" s="950"/>
      <c r="AN39" s="979"/>
      <c r="AO39" s="979"/>
      <c r="AP39" s="979"/>
      <c r="AQ39" s="950"/>
      <c r="AR39" s="976"/>
      <c r="AS39" s="979"/>
      <c r="AT39" s="976"/>
      <c r="AU39" s="979"/>
      <c r="AV39" s="976"/>
      <c r="AW39" s="979"/>
      <c r="AX39" s="979"/>
      <c r="AY39" s="982"/>
    </row>
    <row r="40" spans="1:51" ht="18" x14ac:dyDescent="0.25">
      <c r="A40" s="934"/>
      <c r="B40" s="937"/>
      <c r="C40" s="939" t="s">
        <v>196</v>
      </c>
      <c r="D40" s="472" t="s">
        <v>106</v>
      </c>
      <c r="E40" s="454">
        <v>166</v>
      </c>
      <c r="F40" s="454">
        <v>166</v>
      </c>
      <c r="G40" s="454">
        <v>166</v>
      </c>
      <c r="H40" s="454">
        <v>166</v>
      </c>
      <c r="I40" s="454">
        <v>166</v>
      </c>
      <c r="J40" s="454">
        <v>166</v>
      </c>
      <c r="K40" s="452">
        <v>166</v>
      </c>
      <c r="L40" s="450">
        <v>166</v>
      </c>
      <c r="M40" s="451"/>
      <c r="N40" s="453"/>
      <c r="O40" s="453"/>
      <c r="P40" s="453"/>
      <c r="Q40" s="453"/>
      <c r="R40" s="453"/>
      <c r="S40" s="942"/>
      <c r="T40" s="554">
        <v>12</v>
      </c>
      <c r="U40" s="555">
        <v>29</v>
      </c>
      <c r="V40" s="555">
        <v>39</v>
      </c>
      <c r="W40" s="555">
        <v>56</v>
      </c>
      <c r="X40" s="450">
        <v>78</v>
      </c>
      <c r="Y40" s="450">
        <v>98</v>
      </c>
      <c r="Z40" s="451"/>
      <c r="AA40" s="453"/>
      <c r="AB40" s="453"/>
      <c r="AC40" s="453"/>
      <c r="AD40" s="453"/>
      <c r="AE40" s="453"/>
      <c r="AF40" s="942"/>
      <c r="AG40" s="945" t="s">
        <v>196</v>
      </c>
      <c r="AH40" s="948" t="s">
        <v>81</v>
      </c>
      <c r="AI40" s="948" t="s">
        <v>81</v>
      </c>
      <c r="AJ40" s="983" t="s">
        <v>378</v>
      </c>
      <c r="AK40" s="986" t="s">
        <v>196</v>
      </c>
      <c r="AL40" s="948" t="s">
        <v>81</v>
      </c>
      <c r="AM40" s="948" t="s">
        <v>189</v>
      </c>
      <c r="AN40" s="977">
        <v>184230.94094892766</v>
      </c>
      <c r="AO40" s="977">
        <v>89090.700476807586</v>
      </c>
      <c r="AP40" s="977">
        <v>95140.240472120058</v>
      </c>
      <c r="AQ40" s="948" t="s">
        <v>81</v>
      </c>
      <c r="AR40" s="974" t="s">
        <v>190</v>
      </c>
      <c r="AS40" s="977">
        <v>184230.94094892766</v>
      </c>
      <c r="AT40" s="974" t="s">
        <v>190</v>
      </c>
      <c r="AU40" s="977">
        <v>184230.94094892766</v>
      </c>
      <c r="AV40" s="974" t="s">
        <v>191</v>
      </c>
      <c r="AW40" s="977">
        <v>184230.94094892766</v>
      </c>
      <c r="AX40" s="977">
        <v>184230.94094892766</v>
      </c>
      <c r="AY40" s="980"/>
    </row>
    <row r="41" spans="1:51" ht="18" x14ac:dyDescent="0.25">
      <c r="A41" s="934"/>
      <c r="B41" s="937"/>
      <c r="C41" s="940"/>
      <c r="D41" s="473" t="s">
        <v>107</v>
      </c>
      <c r="E41" s="474">
        <v>23303596</v>
      </c>
      <c r="F41" s="474">
        <v>23303596</v>
      </c>
      <c r="G41" s="474">
        <v>23303596</v>
      </c>
      <c r="H41" s="474">
        <v>23303596</v>
      </c>
      <c r="I41" s="474">
        <v>23303596</v>
      </c>
      <c r="J41" s="474">
        <v>23303596</v>
      </c>
      <c r="K41" s="517">
        <v>23303596</v>
      </c>
      <c r="L41" s="542">
        <v>23303596</v>
      </c>
      <c r="M41" s="540"/>
      <c r="N41" s="519"/>
      <c r="O41" s="519"/>
      <c r="P41" s="519"/>
      <c r="Q41" s="519"/>
      <c r="R41" s="521"/>
      <c r="S41" s="943"/>
      <c r="T41" s="475">
        <v>3644532</v>
      </c>
      <c r="U41" s="556">
        <v>4278135</v>
      </c>
      <c r="V41" s="556">
        <v>20921510</v>
      </c>
      <c r="W41" s="545">
        <v>22008875</v>
      </c>
      <c r="X41" s="542">
        <v>22008875</v>
      </c>
      <c r="Y41" s="542">
        <v>22008875</v>
      </c>
      <c r="Z41" s="540"/>
      <c r="AA41" s="519"/>
      <c r="AB41" s="519"/>
      <c r="AC41" s="519"/>
      <c r="AD41" s="519"/>
      <c r="AE41" s="519"/>
      <c r="AF41" s="943"/>
      <c r="AG41" s="946"/>
      <c r="AH41" s="949"/>
      <c r="AI41" s="949"/>
      <c r="AJ41" s="984"/>
      <c r="AK41" s="987"/>
      <c r="AL41" s="949"/>
      <c r="AM41" s="949"/>
      <c r="AN41" s="978"/>
      <c r="AO41" s="978"/>
      <c r="AP41" s="978"/>
      <c r="AQ41" s="949"/>
      <c r="AR41" s="975"/>
      <c r="AS41" s="978"/>
      <c r="AT41" s="975"/>
      <c r="AU41" s="978"/>
      <c r="AV41" s="975"/>
      <c r="AW41" s="978"/>
      <c r="AX41" s="978"/>
      <c r="AY41" s="981"/>
    </row>
    <row r="42" spans="1:51" ht="27" x14ac:dyDescent="0.25">
      <c r="A42" s="934"/>
      <c r="B42" s="937"/>
      <c r="C42" s="940"/>
      <c r="D42" s="472" t="s">
        <v>109</v>
      </c>
      <c r="E42" s="557">
        <v>10</v>
      </c>
      <c r="F42" s="557">
        <v>10</v>
      </c>
      <c r="G42" s="557">
        <v>10</v>
      </c>
      <c r="H42" s="557">
        <v>10</v>
      </c>
      <c r="I42" s="557">
        <v>10</v>
      </c>
      <c r="J42" s="557">
        <v>10</v>
      </c>
      <c r="K42" s="558">
        <v>10</v>
      </c>
      <c r="L42" s="559">
        <v>10</v>
      </c>
      <c r="M42" s="560"/>
      <c r="N42" s="561"/>
      <c r="O42" s="561"/>
      <c r="P42" s="561"/>
      <c r="Q42" s="561"/>
      <c r="R42" s="561"/>
      <c r="S42" s="943"/>
      <c r="T42" s="562">
        <v>8</v>
      </c>
      <c r="U42" s="556">
        <v>9</v>
      </c>
      <c r="V42" s="556">
        <v>10</v>
      </c>
      <c r="W42" s="556">
        <v>10</v>
      </c>
      <c r="X42" s="559">
        <v>10</v>
      </c>
      <c r="Y42" s="559">
        <v>10</v>
      </c>
      <c r="Z42" s="560"/>
      <c r="AA42" s="561"/>
      <c r="AB42" s="561"/>
      <c r="AC42" s="561"/>
      <c r="AD42" s="561"/>
      <c r="AE42" s="561"/>
      <c r="AF42" s="943"/>
      <c r="AG42" s="946"/>
      <c r="AH42" s="949"/>
      <c r="AI42" s="949"/>
      <c r="AJ42" s="984"/>
      <c r="AK42" s="987"/>
      <c r="AL42" s="949"/>
      <c r="AM42" s="949"/>
      <c r="AN42" s="978"/>
      <c r="AO42" s="978"/>
      <c r="AP42" s="978"/>
      <c r="AQ42" s="949"/>
      <c r="AR42" s="975"/>
      <c r="AS42" s="978"/>
      <c r="AT42" s="975"/>
      <c r="AU42" s="978"/>
      <c r="AV42" s="975"/>
      <c r="AW42" s="978"/>
      <c r="AX42" s="978"/>
      <c r="AY42" s="981"/>
    </row>
    <row r="43" spans="1:51" ht="27" x14ac:dyDescent="0.25">
      <c r="A43" s="934"/>
      <c r="B43" s="937"/>
      <c r="C43" s="940"/>
      <c r="D43" s="473" t="s">
        <v>110</v>
      </c>
      <c r="E43" s="557">
        <v>4709364</v>
      </c>
      <c r="F43" s="557">
        <v>4709364</v>
      </c>
      <c r="G43" s="557">
        <v>4709364</v>
      </c>
      <c r="H43" s="557">
        <v>4709364</v>
      </c>
      <c r="I43" s="557">
        <v>4709364</v>
      </c>
      <c r="J43" s="557">
        <v>4709364</v>
      </c>
      <c r="K43" s="558">
        <v>4709364</v>
      </c>
      <c r="L43" s="559">
        <v>4709364</v>
      </c>
      <c r="M43" s="560"/>
      <c r="N43" s="561"/>
      <c r="O43" s="561"/>
      <c r="P43" s="561"/>
      <c r="Q43" s="561"/>
      <c r="R43" s="561"/>
      <c r="S43" s="943"/>
      <c r="T43" s="556">
        <v>828349</v>
      </c>
      <c r="U43" s="556">
        <v>2466300</v>
      </c>
      <c r="V43" s="556">
        <v>3144699</v>
      </c>
      <c r="W43" s="556">
        <v>3865120</v>
      </c>
      <c r="X43" s="559">
        <v>4073147</v>
      </c>
      <c r="Y43" s="559">
        <v>4109164</v>
      </c>
      <c r="Z43" s="560"/>
      <c r="AA43" s="561"/>
      <c r="AB43" s="561"/>
      <c r="AC43" s="561"/>
      <c r="AD43" s="561"/>
      <c r="AE43" s="561"/>
      <c r="AF43" s="943"/>
      <c r="AG43" s="946"/>
      <c r="AH43" s="949"/>
      <c r="AI43" s="949"/>
      <c r="AJ43" s="984"/>
      <c r="AK43" s="987"/>
      <c r="AL43" s="949"/>
      <c r="AM43" s="949"/>
      <c r="AN43" s="978"/>
      <c r="AO43" s="978"/>
      <c r="AP43" s="978"/>
      <c r="AQ43" s="949"/>
      <c r="AR43" s="975"/>
      <c r="AS43" s="978"/>
      <c r="AT43" s="975"/>
      <c r="AU43" s="978"/>
      <c r="AV43" s="975"/>
      <c r="AW43" s="978"/>
      <c r="AX43" s="978"/>
      <c r="AY43" s="981"/>
    </row>
    <row r="44" spans="1:51" ht="27" x14ac:dyDescent="0.25">
      <c r="A44" s="934"/>
      <c r="B44" s="937"/>
      <c r="C44" s="940"/>
      <c r="D44" s="472" t="s">
        <v>111</v>
      </c>
      <c r="E44" s="557">
        <v>176</v>
      </c>
      <c r="F44" s="557">
        <v>176</v>
      </c>
      <c r="G44" s="557">
        <v>176</v>
      </c>
      <c r="H44" s="557">
        <v>176</v>
      </c>
      <c r="I44" s="557">
        <v>176</v>
      </c>
      <c r="J44" s="557">
        <v>176</v>
      </c>
      <c r="K44" s="558">
        <v>176</v>
      </c>
      <c r="L44" s="559">
        <v>176</v>
      </c>
      <c r="M44" s="560"/>
      <c r="N44" s="561"/>
      <c r="O44" s="561"/>
      <c r="P44" s="561"/>
      <c r="Q44" s="561"/>
      <c r="R44" s="561"/>
      <c r="S44" s="943"/>
      <c r="T44" s="556">
        <v>20</v>
      </c>
      <c r="U44" s="556">
        <v>38</v>
      </c>
      <c r="V44" s="556">
        <v>49</v>
      </c>
      <c r="W44" s="556">
        <v>66</v>
      </c>
      <c r="X44" s="559">
        <v>88</v>
      </c>
      <c r="Y44" s="559">
        <v>108</v>
      </c>
      <c r="Z44" s="560"/>
      <c r="AA44" s="561"/>
      <c r="AB44" s="561"/>
      <c r="AC44" s="561"/>
      <c r="AD44" s="561"/>
      <c r="AE44" s="561"/>
      <c r="AF44" s="943"/>
      <c r="AG44" s="946"/>
      <c r="AH44" s="949"/>
      <c r="AI44" s="949"/>
      <c r="AJ44" s="984"/>
      <c r="AK44" s="987"/>
      <c r="AL44" s="949"/>
      <c r="AM44" s="949"/>
      <c r="AN44" s="978"/>
      <c r="AO44" s="978"/>
      <c r="AP44" s="978"/>
      <c r="AQ44" s="949"/>
      <c r="AR44" s="975"/>
      <c r="AS44" s="978"/>
      <c r="AT44" s="975"/>
      <c r="AU44" s="978"/>
      <c r="AV44" s="975"/>
      <c r="AW44" s="978"/>
      <c r="AX44" s="978"/>
      <c r="AY44" s="981"/>
    </row>
    <row r="45" spans="1:51" ht="27.75" thickBot="1" x14ac:dyDescent="0.3">
      <c r="A45" s="934"/>
      <c r="B45" s="937"/>
      <c r="C45" s="941"/>
      <c r="D45" s="473" t="s">
        <v>112</v>
      </c>
      <c r="E45" s="476">
        <v>28012960</v>
      </c>
      <c r="F45" s="476">
        <v>28012960</v>
      </c>
      <c r="G45" s="476">
        <v>28012960</v>
      </c>
      <c r="H45" s="476">
        <v>28012960</v>
      </c>
      <c r="I45" s="476">
        <v>28012960</v>
      </c>
      <c r="J45" s="476">
        <v>28012960</v>
      </c>
      <c r="K45" s="518">
        <v>28012960</v>
      </c>
      <c r="L45" s="543">
        <v>28012960</v>
      </c>
      <c r="M45" s="541"/>
      <c r="N45" s="520"/>
      <c r="O45" s="561"/>
      <c r="P45" s="561"/>
      <c r="Q45" s="561"/>
      <c r="R45" s="522"/>
      <c r="S45" s="944"/>
      <c r="T45" s="477">
        <v>4472881</v>
      </c>
      <c r="U45" s="477">
        <v>6744435</v>
      </c>
      <c r="V45" s="477">
        <v>24066209</v>
      </c>
      <c r="W45" s="477">
        <v>25873995</v>
      </c>
      <c r="X45" s="543">
        <v>26082022</v>
      </c>
      <c r="Y45" s="543">
        <v>26118039</v>
      </c>
      <c r="Z45" s="541"/>
      <c r="AA45" s="520"/>
      <c r="AB45" s="520"/>
      <c r="AC45" s="520"/>
      <c r="AD45" s="520"/>
      <c r="AE45" s="520"/>
      <c r="AF45" s="944"/>
      <c r="AG45" s="947"/>
      <c r="AH45" s="950"/>
      <c r="AI45" s="950"/>
      <c r="AJ45" s="985"/>
      <c r="AK45" s="988"/>
      <c r="AL45" s="950"/>
      <c r="AM45" s="950"/>
      <c r="AN45" s="979"/>
      <c r="AO45" s="979"/>
      <c r="AP45" s="979"/>
      <c r="AQ45" s="950"/>
      <c r="AR45" s="976"/>
      <c r="AS45" s="979"/>
      <c r="AT45" s="976"/>
      <c r="AU45" s="979"/>
      <c r="AV45" s="976"/>
      <c r="AW45" s="979"/>
      <c r="AX45" s="979"/>
      <c r="AY45" s="982"/>
    </row>
    <row r="46" spans="1:51" ht="18" x14ac:dyDescent="0.25">
      <c r="A46" s="934"/>
      <c r="B46" s="937"/>
      <c r="C46" s="939" t="s">
        <v>197</v>
      </c>
      <c r="D46" s="472" t="s">
        <v>106</v>
      </c>
      <c r="E46" s="454">
        <v>400</v>
      </c>
      <c r="F46" s="454">
        <v>400</v>
      </c>
      <c r="G46" s="454">
        <v>400</v>
      </c>
      <c r="H46" s="454">
        <v>400</v>
      </c>
      <c r="I46" s="454">
        <v>400</v>
      </c>
      <c r="J46" s="454">
        <v>400</v>
      </c>
      <c r="K46" s="452">
        <v>400</v>
      </c>
      <c r="L46" s="450">
        <v>400</v>
      </c>
      <c r="M46" s="451"/>
      <c r="N46" s="453"/>
      <c r="O46" s="453"/>
      <c r="P46" s="453"/>
      <c r="Q46" s="453"/>
      <c r="R46" s="453"/>
      <c r="S46" s="942"/>
      <c r="T46" s="554">
        <v>21</v>
      </c>
      <c r="U46" s="555">
        <v>54</v>
      </c>
      <c r="V46" s="555">
        <v>96</v>
      </c>
      <c r="W46" s="555">
        <v>122</v>
      </c>
      <c r="X46" s="450">
        <v>162</v>
      </c>
      <c r="Y46" s="450">
        <v>226</v>
      </c>
      <c r="Z46" s="451"/>
      <c r="AA46" s="453"/>
      <c r="AB46" s="453"/>
      <c r="AC46" s="453"/>
      <c r="AD46" s="453"/>
      <c r="AE46" s="453"/>
      <c r="AF46" s="942"/>
      <c r="AG46" s="945" t="s">
        <v>197</v>
      </c>
      <c r="AH46" s="948" t="s">
        <v>81</v>
      </c>
      <c r="AI46" s="948" t="s">
        <v>81</v>
      </c>
      <c r="AJ46" s="983" t="s">
        <v>378</v>
      </c>
      <c r="AK46" s="986" t="s">
        <v>197</v>
      </c>
      <c r="AL46" s="948" t="s">
        <v>81</v>
      </c>
      <c r="AM46" s="948" t="s">
        <v>189</v>
      </c>
      <c r="AN46" s="977">
        <v>748035.05943483522</v>
      </c>
      <c r="AO46" s="977">
        <v>360340.90694607492</v>
      </c>
      <c r="AP46" s="977">
        <v>387694.1524887603</v>
      </c>
      <c r="AQ46" s="948" t="s">
        <v>81</v>
      </c>
      <c r="AR46" s="974" t="s">
        <v>190</v>
      </c>
      <c r="AS46" s="977">
        <v>748035.05943483522</v>
      </c>
      <c r="AT46" s="974" t="s">
        <v>190</v>
      </c>
      <c r="AU46" s="977">
        <v>748035.05943483522</v>
      </c>
      <c r="AV46" s="974" t="s">
        <v>191</v>
      </c>
      <c r="AW46" s="977">
        <v>748035.05943483522</v>
      </c>
      <c r="AX46" s="977">
        <v>748035.05943483522</v>
      </c>
      <c r="AY46" s="980"/>
    </row>
    <row r="47" spans="1:51" ht="18" x14ac:dyDescent="0.25">
      <c r="A47" s="934"/>
      <c r="B47" s="937"/>
      <c r="C47" s="940"/>
      <c r="D47" s="473" t="s">
        <v>107</v>
      </c>
      <c r="E47" s="474">
        <v>56118865</v>
      </c>
      <c r="F47" s="474">
        <v>56118865</v>
      </c>
      <c r="G47" s="474">
        <v>56118865</v>
      </c>
      <c r="H47" s="474">
        <v>56118865</v>
      </c>
      <c r="I47" s="474">
        <v>56118865</v>
      </c>
      <c r="J47" s="474">
        <v>56118865</v>
      </c>
      <c r="K47" s="517">
        <v>56118865</v>
      </c>
      <c r="L47" s="542">
        <v>56118865</v>
      </c>
      <c r="M47" s="540"/>
      <c r="N47" s="519"/>
      <c r="O47" s="519"/>
      <c r="P47" s="519"/>
      <c r="Q47" s="519"/>
      <c r="R47" s="521"/>
      <c r="S47" s="943"/>
      <c r="T47" s="475">
        <v>8776627</v>
      </c>
      <c r="U47" s="556">
        <v>10302448</v>
      </c>
      <c r="V47" s="556">
        <v>50382412</v>
      </c>
      <c r="W47" s="545">
        <v>53000965</v>
      </c>
      <c r="X47" s="542">
        <v>53000965</v>
      </c>
      <c r="Y47" s="542">
        <v>53000965</v>
      </c>
      <c r="Z47" s="540"/>
      <c r="AA47" s="519"/>
      <c r="AB47" s="519"/>
      <c r="AC47" s="519"/>
      <c r="AD47" s="519"/>
      <c r="AE47" s="519"/>
      <c r="AF47" s="943"/>
      <c r="AG47" s="946"/>
      <c r="AH47" s="949"/>
      <c r="AI47" s="949"/>
      <c r="AJ47" s="984"/>
      <c r="AK47" s="987"/>
      <c r="AL47" s="949"/>
      <c r="AM47" s="949"/>
      <c r="AN47" s="978"/>
      <c r="AO47" s="978"/>
      <c r="AP47" s="978"/>
      <c r="AQ47" s="949"/>
      <c r="AR47" s="975"/>
      <c r="AS47" s="978"/>
      <c r="AT47" s="975"/>
      <c r="AU47" s="978"/>
      <c r="AV47" s="975"/>
      <c r="AW47" s="978"/>
      <c r="AX47" s="978"/>
      <c r="AY47" s="981"/>
    </row>
    <row r="48" spans="1:51" ht="27" x14ac:dyDescent="0.25">
      <c r="A48" s="934"/>
      <c r="B48" s="937"/>
      <c r="C48" s="940"/>
      <c r="D48" s="472" t="s">
        <v>109</v>
      </c>
      <c r="E48" s="557">
        <v>22</v>
      </c>
      <c r="F48" s="557">
        <v>22</v>
      </c>
      <c r="G48" s="557">
        <v>22</v>
      </c>
      <c r="H48" s="557">
        <v>22</v>
      </c>
      <c r="I48" s="557">
        <v>22</v>
      </c>
      <c r="J48" s="557">
        <v>22</v>
      </c>
      <c r="K48" s="558">
        <v>22</v>
      </c>
      <c r="L48" s="559">
        <v>22</v>
      </c>
      <c r="M48" s="560"/>
      <c r="N48" s="561"/>
      <c r="O48" s="561"/>
      <c r="P48" s="561"/>
      <c r="Q48" s="561"/>
      <c r="R48" s="561"/>
      <c r="S48" s="943"/>
      <c r="T48" s="562">
        <v>13</v>
      </c>
      <c r="U48" s="556">
        <v>22</v>
      </c>
      <c r="V48" s="556">
        <v>22</v>
      </c>
      <c r="W48" s="556">
        <v>22</v>
      </c>
      <c r="X48" s="559">
        <v>22</v>
      </c>
      <c r="Y48" s="559">
        <v>22</v>
      </c>
      <c r="Z48" s="560"/>
      <c r="AA48" s="561"/>
      <c r="AB48" s="561"/>
      <c r="AC48" s="561"/>
      <c r="AD48" s="561"/>
      <c r="AE48" s="561"/>
      <c r="AF48" s="943"/>
      <c r="AG48" s="946"/>
      <c r="AH48" s="949"/>
      <c r="AI48" s="949"/>
      <c r="AJ48" s="984"/>
      <c r="AK48" s="987"/>
      <c r="AL48" s="949"/>
      <c r="AM48" s="949"/>
      <c r="AN48" s="978"/>
      <c r="AO48" s="978"/>
      <c r="AP48" s="978"/>
      <c r="AQ48" s="949"/>
      <c r="AR48" s="975"/>
      <c r="AS48" s="978"/>
      <c r="AT48" s="975"/>
      <c r="AU48" s="978"/>
      <c r="AV48" s="975"/>
      <c r="AW48" s="978"/>
      <c r="AX48" s="978"/>
      <c r="AY48" s="981"/>
    </row>
    <row r="49" spans="1:51" ht="27" x14ac:dyDescent="0.25">
      <c r="A49" s="934"/>
      <c r="B49" s="937"/>
      <c r="C49" s="940"/>
      <c r="D49" s="473" t="s">
        <v>110</v>
      </c>
      <c r="E49" s="557">
        <v>11340917</v>
      </c>
      <c r="F49" s="557">
        <v>11340917</v>
      </c>
      <c r="G49" s="557">
        <v>11340917</v>
      </c>
      <c r="H49" s="557">
        <v>11340917</v>
      </c>
      <c r="I49" s="557">
        <v>11340917</v>
      </c>
      <c r="J49" s="557">
        <v>11340917</v>
      </c>
      <c r="K49" s="558">
        <v>11340917</v>
      </c>
      <c r="L49" s="559">
        <v>11340917</v>
      </c>
      <c r="M49" s="560"/>
      <c r="N49" s="561"/>
      <c r="O49" s="561"/>
      <c r="P49" s="561"/>
      <c r="Q49" s="561"/>
      <c r="R49" s="561"/>
      <c r="S49" s="943"/>
      <c r="T49" s="556">
        <v>1994799</v>
      </c>
      <c r="U49" s="556">
        <v>5939253</v>
      </c>
      <c r="V49" s="556">
        <v>7572948</v>
      </c>
      <c r="W49" s="556">
        <v>9307840</v>
      </c>
      <c r="X49" s="559">
        <v>9808803</v>
      </c>
      <c r="Y49" s="559">
        <v>9895538</v>
      </c>
      <c r="Z49" s="560"/>
      <c r="AA49" s="561"/>
      <c r="AB49" s="561"/>
      <c r="AC49" s="561"/>
      <c r="AD49" s="561"/>
      <c r="AE49" s="561"/>
      <c r="AF49" s="943"/>
      <c r="AG49" s="946"/>
      <c r="AH49" s="949"/>
      <c r="AI49" s="949"/>
      <c r="AJ49" s="984"/>
      <c r="AK49" s="987"/>
      <c r="AL49" s="949"/>
      <c r="AM49" s="949"/>
      <c r="AN49" s="978"/>
      <c r="AO49" s="978"/>
      <c r="AP49" s="978"/>
      <c r="AQ49" s="949"/>
      <c r="AR49" s="975"/>
      <c r="AS49" s="978"/>
      <c r="AT49" s="975"/>
      <c r="AU49" s="978"/>
      <c r="AV49" s="975"/>
      <c r="AW49" s="978"/>
      <c r="AX49" s="978"/>
      <c r="AY49" s="981"/>
    </row>
    <row r="50" spans="1:51" ht="27" x14ac:dyDescent="0.25">
      <c r="A50" s="934"/>
      <c r="B50" s="937"/>
      <c r="C50" s="940"/>
      <c r="D50" s="472" t="s">
        <v>111</v>
      </c>
      <c r="E50" s="557">
        <v>422</v>
      </c>
      <c r="F50" s="557">
        <v>422</v>
      </c>
      <c r="G50" s="557">
        <v>422</v>
      </c>
      <c r="H50" s="557">
        <v>422</v>
      </c>
      <c r="I50" s="557">
        <v>422</v>
      </c>
      <c r="J50" s="557">
        <v>422</v>
      </c>
      <c r="K50" s="558">
        <v>422</v>
      </c>
      <c r="L50" s="559">
        <v>422</v>
      </c>
      <c r="M50" s="560"/>
      <c r="N50" s="561"/>
      <c r="O50" s="561"/>
      <c r="P50" s="561"/>
      <c r="Q50" s="561"/>
      <c r="R50" s="561"/>
      <c r="S50" s="943"/>
      <c r="T50" s="556">
        <v>34</v>
      </c>
      <c r="U50" s="556">
        <v>76</v>
      </c>
      <c r="V50" s="556">
        <v>118</v>
      </c>
      <c r="W50" s="556">
        <v>144</v>
      </c>
      <c r="X50" s="559">
        <v>184</v>
      </c>
      <c r="Y50" s="559">
        <v>248</v>
      </c>
      <c r="Z50" s="560"/>
      <c r="AA50" s="561"/>
      <c r="AB50" s="561"/>
      <c r="AC50" s="561"/>
      <c r="AD50" s="561"/>
      <c r="AE50" s="561"/>
      <c r="AF50" s="943"/>
      <c r="AG50" s="946"/>
      <c r="AH50" s="949"/>
      <c r="AI50" s="949"/>
      <c r="AJ50" s="984"/>
      <c r="AK50" s="987"/>
      <c r="AL50" s="949"/>
      <c r="AM50" s="949"/>
      <c r="AN50" s="978"/>
      <c r="AO50" s="978"/>
      <c r="AP50" s="978"/>
      <c r="AQ50" s="949"/>
      <c r="AR50" s="975"/>
      <c r="AS50" s="978"/>
      <c r="AT50" s="975"/>
      <c r="AU50" s="978"/>
      <c r="AV50" s="975"/>
      <c r="AW50" s="978"/>
      <c r="AX50" s="978"/>
      <c r="AY50" s="981"/>
    </row>
    <row r="51" spans="1:51" ht="27.75" thickBot="1" x14ac:dyDescent="0.3">
      <c r="A51" s="934"/>
      <c r="B51" s="937"/>
      <c r="C51" s="941"/>
      <c r="D51" s="473" t="s">
        <v>112</v>
      </c>
      <c r="E51" s="476">
        <v>67459782</v>
      </c>
      <c r="F51" s="476">
        <v>67459782</v>
      </c>
      <c r="G51" s="476">
        <v>67459782</v>
      </c>
      <c r="H51" s="476">
        <v>67459782</v>
      </c>
      <c r="I51" s="476">
        <v>67459782</v>
      </c>
      <c r="J51" s="476">
        <v>67459782</v>
      </c>
      <c r="K51" s="518">
        <v>67459782</v>
      </c>
      <c r="L51" s="543">
        <v>67459782</v>
      </c>
      <c r="M51" s="541"/>
      <c r="N51" s="520"/>
      <c r="O51" s="561"/>
      <c r="P51" s="561"/>
      <c r="Q51" s="561"/>
      <c r="R51" s="522"/>
      <c r="S51" s="944"/>
      <c r="T51" s="477">
        <v>10771426</v>
      </c>
      <c r="U51" s="477">
        <v>16241701</v>
      </c>
      <c r="V51" s="477">
        <v>57955360</v>
      </c>
      <c r="W51" s="477">
        <v>62308805</v>
      </c>
      <c r="X51" s="543">
        <v>62809768</v>
      </c>
      <c r="Y51" s="543">
        <v>62896503</v>
      </c>
      <c r="Z51" s="541"/>
      <c r="AA51" s="520"/>
      <c r="AB51" s="520"/>
      <c r="AC51" s="520"/>
      <c r="AD51" s="520"/>
      <c r="AE51" s="520"/>
      <c r="AF51" s="944"/>
      <c r="AG51" s="947"/>
      <c r="AH51" s="950"/>
      <c r="AI51" s="950"/>
      <c r="AJ51" s="985"/>
      <c r="AK51" s="988"/>
      <c r="AL51" s="950"/>
      <c r="AM51" s="950"/>
      <c r="AN51" s="979"/>
      <c r="AO51" s="979"/>
      <c r="AP51" s="979"/>
      <c r="AQ51" s="950"/>
      <c r="AR51" s="976"/>
      <c r="AS51" s="979"/>
      <c r="AT51" s="976"/>
      <c r="AU51" s="979"/>
      <c r="AV51" s="976"/>
      <c r="AW51" s="979"/>
      <c r="AX51" s="979"/>
      <c r="AY51" s="982"/>
    </row>
    <row r="52" spans="1:51" ht="18" x14ac:dyDescent="0.25">
      <c r="A52" s="934"/>
      <c r="B52" s="937"/>
      <c r="C52" s="939" t="s">
        <v>198</v>
      </c>
      <c r="D52" s="472" t="s">
        <v>106</v>
      </c>
      <c r="E52" s="454">
        <v>1323</v>
      </c>
      <c r="F52" s="454">
        <v>1323</v>
      </c>
      <c r="G52" s="454">
        <v>1323</v>
      </c>
      <c r="H52" s="454">
        <v>1323</v>
      </c>
      <c r="I52" s="454">
        <v>1323</v>
      </c>
      <c r="J52" s="454">
        <v>1323</v>
      </c>
      <c r="K52" s="452">
        <v>1323</v>
      </c>
      <c r="L52" s="450">
        <v>1323</v>
      </c>
      <c r="M52" s="451"/>
      <c r="N52" s="453"/>
      <c r="O52" s="453"/>
      <c r="P52" s="453"/>
      <c r="Q52" s="453"/>
      <c r="R52" s="453"/>
      <c r="S52" s="942"/>
      <c r="T52" s="554">
        <v>91</v>
      </c>
      <c r="U52" s="555">
        <v>195</v>
      </c>
      <c r="V52" s="555">
        <v>330</v>
      </c>
      <c r="W52" s="555">
        <v>434</v>
      </c>
      <c r="X52" s="450">
        <v>519</v>
      </c>
      <c r="Y52" s="450">
        <v>692</v>
      </c>
      <c r="Z52" s="451"/>
      <c r="AA52" s="453"/>
      <c r="AB52" s="453"/>
      <c r="AC52" s="453"/>
      <c r="AD52" s="453"/>
      <c r="AE52" s="453"/>
      <c r="AF52" s="942"/>
      <c r="AG52" s="945" t="s">
        <v>198</v>
      </c>
      <c r="AH52" s="948" t="s">
        <v>81</v>
      </c>
      <c r="AI52" s="948" t="s">
        <v>81</v>
      </c>
      <c r="AJ52" s="983" t="s">
        <v>378</v>
      </c>
      <c r="AK52" s="986" t="s">
        <v>198</v>
      </c>
      <c r="AL52" s="948" t="s">
        <v>81</v>
      </c>
      <c r="AM52" s="948" t="s">
        <v>189</v>
      </c>
      <c r="AN52" s="977">
        <v>1098451.9476729208</v>
      </c>
      <c r="AO52" s="977">
        <v>525761.27298806014</v>
      </c>
      <c r="AP52" s="977">
        <v>572690.67468486074</v>
      </c>
      <c r="AQ52" s="948" t="s">
        <v>81</v>
      </c>
      <c r="AR52" s="974" t="s">
        <v>190</v>
      </c>
      <c r="AS52" s="977">
        <v>1098451.9476729208</v>
      </c>
      <c r="AT52" s="974" t="s">
        <v>190</v>
      </c>
      <c r="AU52" s="977">
        <v>1098451.9476729208</v>
      </c>
      <c r="AV52" s="974" t="s">
        <v>191</v>
      </c>
      <c r="AW52" s="977">
        <v>1098451.9476729208</v>
      </c>
      <c r="AX52" s="977">
        <v>1098451.9476729208</v>
      </c>
      <c r="AY52" s="980"/>
    </row>
    <row r="53" spans="1:51" ht="18" x14ac:dyDescent="0.25">
      <c r="A53" s="934"/>
      <c r="B53" s="937"/>
      <c r="C53" s="940"/>
      <c r="D53" s="473" t="s">
        <v>107</v>
      </c>
      <c r="E53" s="474">
        <v>185477604</v>
      </c>
      <c r="F53" s="474">
        <v>185477604</v>
      </c>
      <c r="G53" s="474">
        <v>185477604</v>
      </c>
      <c r="H53" s="474">
        <v>185477604</v>
      </c>
      <c r="I53" s="474">
        <v>185477604</v>
      </c>
      <c r="J53" s="474">
        <v>185477604</v>
      </c>
      <c r="K53" s="517">
        <v>185477604</v>
      </c>
      <c r="L53" s="542">
        <v>185477604</v>
      </c>
      <c r="M53" s="540"/>
      <c r="N53" s="519"/>
      <c r="O53" s="519"/>
      <c r="P53" s="519"/>
      <c r="Q53" s="519"/>
      <c r="R53" s="521"/>
      <c r="S53" s="943"/>
      <c r="T53" s="475">
        <v>29007497</v>
      </c>
      <c r="U53" s="556">
        <v>34050462</v>
      </c>
      <c r="V53" s="556">
        <v>166518142</v>
      </c>
      <c r="W53" s="545">
        <v>175172679</v>
      </c>
      <c r="X53" s="542">
        <v>175172679</v>
      </c>
      <c r="Y53" s="542">
        <v>175172679</v>
      </c>
      <c r="Z53" s="540"/>
      <c r="AA53" s="519"/>
      <c r="AB53" s="519"/>
      <c r="AC53" s="519"/>
      <c r="AD53" s="519"/>
      <c r="AE53" s="519"/>
      <c r="AF53" s="943"/>
      <c r="AG53" s="946"/>
      <c r="AH53" s="949"/>
      <c r="AI53" s="949"/>
      <c r="AJ53" s="984"/>
      <c r="AK53" s="987"/>
      <c r="AL53" s="949"/>
      <c r="AM53" s="949"/>
      <c r="AN53" s="978"/>
      <c r="AO53" s="978"/>
      <c r="AP53" s="978"/>
      <c r="AQ53" s="949"/>
      <c r="AR53" s="975"/>
      <c r="AS53" s="978"/>
      <c r="AT53" s="975"/>
      <c r="AU53" s="978"/>
      <c r="AV53" s="975"/>
      <c r="AW53" s="978"/>
      <c r="AX53" s="978"/>
      <c r="AY53" s="981"/>
    </row>
    <row r="54" spans="1:51" ht="27" x14ac:dyDescent="0.25">
      <c r="A54" s="934"/>
      <c r="B54" s="937"/>
      <c r="C54" s="940"/>
      <c r="D54" s="472" t="s">
        <v>109</v>
      </c>
      <c r="E54" s="557">
        <v>60</v>
      </c>
      <c r="F54" s="557">
        <v>60</v>
      </c>
      <c r="G54" s="557">
        <v>60</v>
      </c>
      <c r="H54" s="557">
        <v>60</v>
      </c>
      <c r="I54" s="557">
        <v>60</v>
      </c>
      <c r="J54" s="557">
        <v>60</v>
      </c>
      <c r="K54" s="558">
        <v>60</v>
      </c>
      <c r="L54" s="559">
        <v>60</v>
      </c>
      <c r="M54" s="560"/>
      <c r="N54" s="561"/>
      <c r="O54" s="561"/>
      <c r="P54" s="561"/>
      <c r="Q54" s="561"/>
      <c r="R54" s="561"/>
      <c r="S54" s="943"/>
      <c r="T54" s="562">
        <v>57</v>
      </c>
      <c r="U54" s="556">
        <v>60</v>
      </c>
      <c r="V54" s="556">
        <v>60</v>
      </c>
      <c r="W54" s="556">
        <v>60</v>
      </c>
      <c r="X54" s="559">
        <v>60</v>
      </c>
      <c r="Y54" s="559">
        <v>60</v>
      </c>
      <c r="Z54" s="560"/>
      <c r="AA54" s="561"/>
      <c r="AB54" s="561"/>
      <c r="AC54" s="561"/>
      <c r="AD54" s="561"/>
      <c r="AE54" s="561"/>
      <c r="AF54" s="943"/>
      <c r="AG54" s="946"/>
      <c r="AH54" s="949"/>
      <c r="AI54" s="949"/>
      <c r="AJ54" s="984"/>
      <c r="AK54" s="987"/>
      <c r="AL54" s="949"/>
      <c r="AM54" s="949"/>
      <c r="AN54" s="978"/>
      <c r="AO54" s="978"/>
      <c r="AP54" s="978"/>
      <c r="AQ54" s="949"/>
      <c r="AR54" s="975"/>
      <c r="AS54" s="978"/>
      <c r="AT54" s="975"/>
      <c r="AU54" s="978"/>
      <c r="AV54" s="975"/>
      <c r="AW54" s="978"/>
      <c r="AX54" s="978"/>
      <c r="AY54" s="981"/>
    </row>
    <row r="55" spans="1:51" ht="27" x14ac:dyDescent="0.25">
      <c r="A55" s="934"/>
      <c r="B55" s="937"/>
      <c r="C55" s="940"/>
      <c r="D55" s="473" t="s">
        <v>110</v>
      </c>
      <c r="E55" s="557">
        <v>37482691</v>
      </c>
      <c r="F55" s="557">
        <v>37482691</v>
      </c>
      <c r="G55" s="557">
        <v>37482691</v>
      </c>
      <c r="H55" s="557">
        <v>37482691</v>
      </c>
      <c r="I55" s="557">
        <v>37482691</v>
      </c>
      <c r="J55" s="557">
        <v>37482691</v>
      </c>
      <c r="K55" s="558">
        <v>37482691</v>
      </c>
      <c r="L55" s="559">
        <v>37482691</v>
      </c>
      <c r="M55" s="560"/>
      <c r="N55" s="561"/>
      <c r="O55" s="561"/>
      <c r="P55" s="561"/>
      <c r="Q55" s="561"/>
      <c r="R55" s="561"/>
      <c r="S55" s="943"/>
      <c r="T55" s="556">
        <v>6592980</v>
      </c>
      <c r="U55" s="556">
        <v>19629733</v>
      </c>
      <c r="V55" s="556">
        <v>25029236</v>
      </c>
      <c r="W55" s="556">
        <v>30763199</v>
      </c>
      <c r="X55" s="559">
        <v>32418925</v>
      </c>
      <c r="Y55" s="559">
        <v>32705591</v>
      </c>
      <c r="Z55" s="560"/>
      <c r="AA55" s="561"/>
      <c r="AB55" s="561"/>
      <c r="AC55" s="561"/>
      <c r="AD55" s="561"/>
      <c r="AE55" s="561"/>
      <c r="AF55" s="943"/>
      <c r="AG55" s="946"/>
      <c r="AH55" s="949"/>
      <c r="AI55" s="949"/>
      <c r="AJ55" s="984"/>
      <c r="AK55" s="987"/>
      <c r="AL55" s="949"/>
      <c r="AM55" s="949"/>
      <c r="AN55" s="978"/>
      <c r="AO55" s="978"/>
      <c r="AP55" s="978"/>
      <c r="AQ55" s="949"/>
      <c r="AR55" s="975"/>
      <c r="AS55" s="978"/>
      <c r="AT55" s="975"/>
      <c r="AU55" s="978"/>
      <c r="AV55" s="975"/>
      <c r="AW55" s="978"/>
      <c r="AX55" s="978"/>
      <c r="AY55" s="981"/>
    </row>
    <row r="56" spans="1:51" ht="27" x14ac:dyDescent="0.25">
      <c r="A56" s="934"/>
      <c r="B56" s="937"/>
      <c r="C56" s="940"/>
      <c r="D56" s="472" t="s">
        <v>111</v>
      </c>
      <c r="E56" s="557">
        <v>1383</v>
      </c>
      <c r="F56" s="557">
        <v>1383</v>
      </c>
      <c r="G56" s="557">
        <v>1383</v>
      </c>
      <c r="H56" s="557">
        <v>1383</v>
      </c>
      <c r="I56" s="557">
        <v>1383</v>
      </c>
      <c r="J56" s="557">
        <v>1383</v>
      </c>
      <c r="K56" s="558">
        <v>1383</v>
      </c>
      <c r="L56" s="559">
        <v>1383</v>
      </c>
      <c r="M56" s="560"/>
      <c r="N56" s="561"/>
      <c r="O56" s="561"/>
      <c r="P56" s="561"/>
      <c r="Q56" s="561"/>
      <c r="R56" s="561"/>
      <c r="S56" s="943"/>
      <c r="T56" s="556">
        <v>148</v>
      </c>
      <c r="U56" s="556">
        <v>255</v>
      </c>
      <c r="V56" s="556">
        <v>390</v>
      </c>
      <c r="W56" s="556">
        <v>494</v>
      </c>
      <c r="X56" s="559">
        <v>579</v>
      </c>
      <c r="Y56" s="559">
        <v>752</v>
      </c>
      <c r="Z56" s="560"/>
      <c r="AA56" s="561"/>
      <c r="AB56" s="561"/>
      <c r="AC56" s="561"/>
      <c r="AD56" s="561"/>
      <c r="AE56" s="561"/>
      <c r="AF56" s="943"/>
      <c r="AG56" s="946"/>
      <c r="AH56" s="949"/>
      <c r="AI56" s="949"/>
      <c r="AJ56" s="984"/>
      <c r="AK56" s="987"/>
      <c r="AL56" s="949"/>
      <c r="AM56" s="949"/>
      <c r="AN56" s="978"/>
      <c r="AO56" s="978"/>
      <c r="AP56" s="978"/>
      <c r="AQ56" s="949"/>
      <c r="AR56" s="975"/>
      <c r="AS56" s="978"/>
      <c r="AT56" s="975"/>
      <c r="AU56" s="978"/>
      <c r="AV56" s="975"/>
      <c r="AW56" s="978"/>
      <c r="AX56" s="978"/>
      <c r="AY56" s="981"/>
    </row>
    <row r="57" spans="1:51" ht="27.75" thickBot="1" x14ac:dyDescent="0.3">
      <c r="A57" s="934"/>
      <c r="B57" s="937"/>
      <c r="C57" s="941"/>
      <c r="D57" s="473" t="s">
        <v>112</v>
      </c>
      <c r="E57" s="476">
        <v>222960295</v>
      </c>
      <c r="F57" s="476">
        <v>222960295</v>
      </c>
      <c r="G57" s="476">
        <v>222960295</v>
      </c>
      <c r="H57" s="476">
        <v>222960295</v>
      </c>
      <c r="I57" s="476">
        <v>222960295</v>
      </c>
      <c r="J57" s="476">
        <v>222960295</v>
      </c>
      <c r="K57" s="518">
        <v>222960295</v>
      </c>
      <c r="L57" s="543">
        <v>222960295</v>
      </c>
      <c r="M57" s="541"/>
      <c r="N57" s="520"/>
      <c r="O57" s="561"/>
      <c r="P57" s="561"/>
      <c r="Q57" s="561"/>
      <c r="R57" s="522"/>
      <c r="S57" s="944"/>
      <c r="T57" s="477">
        <v>35600477</v>
      </c>
      <c r="U57" s="477">
        <v>53680195</v>
      </c>
      <c r="V57" s="477">
        <v>191547378</v>
      </c>
      <c r="W57" s="477">
        <v>205935878</v>
      </c>
      <c r="X57" s="543">
        <v>207591604</v>
      </c>
      <c r="Y57" s="543">
        <v>207878270</v>
      </c>
      <c r="Z57" s="541"/>
      <c r="AA57" s="520"/>
      <c r="AB57" s="520"/>
      <c r="AC57" s="520"/>
      <c r="AD57" s="520"/>
      <c r="AE57" s="520"/>
      <c r="AF57" s="944"/>
      <c r="AG57" s="947"/>
      <c r="AH57" s="950"/>
      <c r="AI57" s="950"/>
      <c r="AJ57" s="985"/>
      <c r="AK57" s="988"/>
      <c r="AL57" s="950"/>
      <c r="AM57" s="950"/>
      <c r="AN57" s="979"/>
      <c r="AO57" s="979"/>
      <c r="AP57" s="979"/>
      <c r="AQ57" s="950"/>
      <c r="AR57" s="976"/>
      <c r="AS57" s="979"/>
      <c r="AT57" s="976"/>
      <c r="AU57" s="979"/>
      <c r="AV57" s="976"/>
      <c r="AW57" s="979"/>
      <c r="AX57" s="979"/>
      <c r="AY57" s="982"/>
    </row>
    <row r="58" spans="1:51" ht="18" x14ac:dyDescent="0.25">
      <c r="A58" s="934"/>
      <c r="B58" s="937"/>
      <c r="C58" s="939" t="s">
        <v>199</v>
      </c>
      <c r="D58" s="472" t="s">
        <v>106</v>
      </c>
      <c r="E58" s="454">
        <v>1014</v>
      </c>
      <c r="F58" s="454">
        <v>1014</v>
      </c>
      <c r="G58" s="454">
        <v>1014</v>
      </c>
      <c r="H58" s="454">
        <v>1014</v>
      </c>
      <c r="I58" s="454">
        <v>1014</v>
      </c>
      <c r="J58" s="454">
        <v>1014</v>
      </c>
      <c r="K58" s="452">
        <v>1014</v>
      </c>
      <c r="L58" s="450">
        <v>1014</v>
      </c>
      <c r="M58" s="451"/>
      <c r="N58" s="453"/>
      <c r="O58" s="453"/>
      <c r="P58" s="453"/>
      <c r="Q58" s="453"/>
      <c r="R58" s="453"/>
      <c r="S58" s="942"/>
      <c r="T58" s="554">
        <v>57</v>
      </c>
      <c r="U58" s="555">
        <v>146</v>
      </c>
      <c r="V58" s="555">
        <v>261</v>
      </c>
      <c r="W58" s="555">
        <v>316</v>
      </c>
      <c r="X58" s="450">
        <v>415</v>
      </c>
      <c r="Y58" s="450">
        <v>565</v>
      </c>
      <c r="Z58" s="451"/>
      <c r="AA58" s="453"/>
      <c r="AB58" s="453"/>
      <c r="AC58" s="453"/>
      <c r="AD58" s="453"/>
      <c r="AE58" s="453"/>
      <c r="AF58" s="942"/>
      <c r="AG58" s="945" t="s">
        <v>199</v>
      </c>
      <c r="AH58" s="948" t="s">
        <v>81</v>
      </c>
      <c r="AI58" s="948" t="s">
        <v>81</v>
      </c>
      <c r="AJ58" s="983" t="s">
        <v>378</v>
      </c>
      <c r="AK58" s="986" t="s">
        <v>199</v>
      </c>
      <c r="AL58" s="948" t="s">
        <v>81</v>
      </c>
      <c r="AM58" s="948" t="s">
        <v>189</v>
      </c>
      <c r="AN58" s="977">
        <v>394712.79130635085</v>
      </c>
      <c r="AO58" s="977">
        <v>187079.12319752673</v>
      </c>
      <c r="AP58" s="977">
        <v>207633.66810882412</v>
      </c>
      <c r="AQ58" s="948" t="s">
        <v>81</v>
      </c>
      <c r="AR58" s="974" t="s">
        <v>190</v>
      </c>
      <c r="AS58" s="977">
        <v>394712.79130635085</v>
      </c>
      <c r="AT58" s="974" t="s">
        <v>190</v>
      </c>
      <c r="AU58" s="977">
        <v>394712.79130635085</v>
      </c>
      <c r="AV58" s="974" t="s">
        <v>191</v>
      </c>
      <c r="AW58" s="977">
        <v>394712.79130635085</v>
      </c>
      <c r="AX58" s="977">
        <v>394712.79130635085</v>
      </c>
      <c r="AY58" s="980"/>
    </row>
    <row r="59" spans="1:51" ht="18" x14ac:dyDescent="0.25">
      <c r="A59" s="934"/>
      <c r="B59" s="937"/>
      <c r="C59" s="940"/>
      <c r="D59" s="473" t="s">
        <v>107</v>
      </c>
      <c r="E59" s="474">
        <v>142199497</v>
      </c>
      <c r="F59" s="474">
        <v>142199497</v>
      </c>
      <c r="G59" s="474">
        <v>142199497</v>
      </c>
      <c r="H59" s="474">
        <v>142199497</v>
      </c>
      <c r="I59" s="474">
        <v>142199497</v>
      </c>
      <c r="J59" s="474">
        <v>142199497</v>
      </c>
      <c r="K59" s="517">
        <v>142199497</v>
      </c>
      <c r="L59" s="542">
        <v>142199497</v>
      </c>
      <c r="M59" s="540"/>
      <c r="N59" s="519"/>
      <c r="O59" s="519"/>
      <c r="P59" s="519"/>
      <c r="Q59" s="519"/>
      <c r="R59" s="521"/>
      <c r="S59" s="943"/>
      <c r="T59" s="475">
        <v>22239081</v>
      </c>
      <c r="U59" s="556">
        <v>26105354</v>
      </c>
      <c r="V59" s="556">
        <v>127663909</v>
      </c>
      <c r="W59" s="545">
        <v>134299054</v>
      </c>
      <c r="X59" s="542">
        <v>134299054</v>
      </c>
      <c r="Y59" s="542">
        <v>134299054</v>
      </c>
      <c r="Z59" s="540"/>
      <c r="AA59" s="519"/>
      <c r="AB59" s="519"/>
      <c r="AC59" s="519"/>
      <c r="AD59" s="519"/>
      <c r="AE59" s="519"/>
      <c r="AF59" s="943"/>
      <c r="AG59" s="946"/>
      <c r="AH59" s="949"/>
      <c r="AI59" s="949"/>
      <c r="AJ59" s="984"/>
      <c r="AK59" s="987"/>
      <c r="AL59" s="949"/>
      <c r="AM59" s="949"/>
      <c r="AN59" s="978"/>
      <c r="AO59" s="978"/>
      <c r="AP59" s="978"/>
      <c r="AQ59" s="949"/>
      <c r="AR59" s="975"/>
      <c r="AS59" s="978"/>
      <c r="AT59" s="975"/>
      <c r="AU59" s="978"/>
      <c r="AV59" s="975"/>
      <c r="AW59" s="978"/>
      <c r="AX59" s="978"/>
      <c r="AY59" s="981"/>
    </row>
    <row r="60" spans="1:51" ht="27" x14ac:dyDescent="0.25">
      <c r="A60" s="934"/>
      <c r="B60" s="937"/>
      <c r="C60" s="940"/>
      <c r="D60" s="472" t="s">
        <v>109</v>
      </c>
      <c r="E60" s="557">
        <v>38</v>
      </c>
      <c r="F60" s="557">
        <v>38</v>
      </c>
      <c r="G60" s="557">
        <v>38</v>
      </c>
      <c r="H60" s="557">
        <v>38</v>
      </c>
      <c r="I60" s="557">
        <v>38</v>
      </c>
      <c r="J60" s="557">
        <v>38</v>
      </c>
      <c r="K60" s="558">
        <v>38</v>
      </c>
      <c r="L60" s="559">
        <v>38</v>
      </c>
      <c r="M60" s="560"/>
      <c r="N60" s="561"/>
      <c r="O60" s="561"/>
      <c r="P60" s="561"/>
      <c r="Q60" s="561"/>
      <c r="R60" s="561"/>
      <c r="S60" s="943"/>
      <c r="T60" s="562">
        <v>36</v>
      </c>
      <c r="U60" s="556">
        <v>38</v>
      </c>
      <c r="V60" s="556">
        <v>38</v>
      </c>
      <c r="W60" s="556">
        <v>38</v>
      </c>
      <c r="X60" s="559">
        <v>38</v>
      </c>
      <c r="Y60" s="559">
        <v>38</v>
      </c>
      <c r="Z60" s="560"/>
      <c r="AA60" s="561"/>
      <c r="AB60" s="561"/>
      <c r="AC60" s="561"/>
      <c r="AD60" s="561"/>
      <c r="AE60" s="561"/>
      <c r="AF60" s="943"/>
      <c r="AG60" s="946"/>
      <c r="AH60" s="949"/>
      <c r="AI60" s="949"/>
      <c r="AJ60" s="984"/>
      <c r="AK60" s="987"/>
      <c r="AL60" s="949"/>
      <c r="AM60" s="949"/>
      <c r="AN60" s="978"/>
      <c r="AO60" s="978"/>
      <c r="AP60" s="978"/>
      <c r="AQ60" s="949"/>
      <c r="AR60" s="975"/>
      <c r="AS60" s="978"/>
      <c r="AT60" s="975"/>
      <c r="AU60" s="978"/>
      <c r="AV60" s="975"/>
      <c r="AW60" s="978"/>
      <c r="AX60" s="978"/>
      <c r="AY60" s="981"/>
    </row>
    <row r="61" spans="1:51" ht="27" x14ac:dyDescent="0.25">
      <c r="A61" s="934"/>
      <c r="B61" s="937"/>
      <c r="C61" s="940"/>
      <c r="D61" s="473" t="s">
        <v>110</v>
      </c>
      <c r="E61" s="557">
        <v>28736730</v>
      </c>
      <c r="F61" s="557">
        <v>28736730</v>
      </c>
      <c r="G61" s="557">
        <v>28736730</v>
      </c>
      <c r="H61" s="557">
        <v>28736730</v>
      </c>
      <c r="I61" s="557">
        <v>28736730</v>
      </c>
      <c r="J61" s="557">
        <v>28736730</v>
      </c>
      <c r="K61" s="558">
        <v>28736730</v>
      </c>
      <c r="L61" s="559">
        <v>28736730</v>
      </c>
      <c r="M61" s="560"/>
      <c r="N61" s="561"/>
      <c r="O61" s="561"/>
      <c r="P61" s="561"/>
      <c r="Q61" s="561"/>
      <c r="R61" s="561"/>
      <c r="S61" s="943"/>
      <c r="T61" s="556">
        <v>5054618</v>
      </c>
      <c r="U61" s="556">
        <v>15049462</v>
      </c>
      <c r="V61" s="556">
        <v>19189081</v>
      </c>
      <c r="W61" s="556">
        <v>23585119</v>
      </c>
      <c r="X61" s="559">
        <v>24854509</v>
      </c>
      <c r="Y61" s="559">
        <v>25074286</v>
      </c>
      <c r="Z61" s="560"/>
      <c r="AA61" s="561"/>
      <c r="AB61" s="561"/>
      <c r="AC61" s="561"/>
      <c r="AD61" s="561"/>
      <c r="AE61" s="561"/>
      <c r="AF61" s="943"/>
      <c r="AG61" s="946"/>
      <c r="AH61" s="949"/>
      <c r="AI61" s="949"/>
      <c r="AJ61" s="984"/>
      <c r="AK61" s="987"/>
      <c r="AL61" s="949"/>
      <c r="AM61" s="949"/>
      <c r="AN61" s="978"/>
      <c r="AO61" s="978"/>
      <c r="AP61" s="978"/>
      <c r="AQ61" s="949"/>
      <c r="AR61" s="975"/>
      <c r="AS61" s="978"/>
      <c r="AT61" s="975"/>
      <c r="AU61" s="978"/>
      <c r="AV61" s="975"/>
      <c r="AW61" s="978"/>
      <c r="AX61" s="978"/>
      <c r="AY61" s="981"/>
    </row>
    <row r="62" spans="1:51" ht="27" x14ac:dyDescent="0.25">
      <c r="A62" s="934"/>
      <c r="B62" s="937"/>
      <c r="C62" s="940"/>
      <c r="D62" s="472" t="s">
        <v>111</v>
      </c>
      <c r="E62" s="557">
        <v>1052</v>
      </c>
      <c r="F62" s="557">
        <v>1052</v>
      </c>
      <c r="G62" s="557">
        <v>1052</v>
      </c>
      <c r="H62" s="557">
        <v>1052</v>
      </c>
      <c r="I62" s="557">
        <v>1052</v>
      </c>
      <c r="J62" s="557">
        <v>1052</v>
      </c>
      <c r="K62" s="558">
        <v>1052</v>
      </c>
      <c r="L62" s="559">
        <v>1052</v>
      </c>
      <c r="M62" s="560"/>
      <c r="N62" s="561"/>
      <c r="O62" s="561"/>
      <c r="P62" s="561"/>
      <c r="Q62" s="561"/>
      <c r="R62" s="561"/>
      <c r="S62" s="943"/>
      <c r="T62" s="556">
        <v>93</v>
      </c>
      <c r="U62" s="556">
        <v>184</v>
      </c>
      <c r="V62" s="556">
        <v>299</v>
      </c>
      <c r="W62" s="556">
        <v>354</v>
      </c>
      <c r="X62" s="559">
        <v>453</v>
      </c>
      <c r="Y62" s="559">
        <v>603</v>
      </c>
      <c r="Z62" s="560"/>
      <c r="AA62" s="561"/>
      <c r="AB62" s="561"/>
      <c r="AC62" s="561"/>
      <c r="AD62" s="561"/>
      <c r="AE62" s="561"/>
      <c r="AF62" s="943"/>
      <c r="AG62" s="946"/>
      <c r="AH62" s="949"/>
      <c r="AI62" s="949"/>
      <c r="AJ62" s="984"/>
      <c r="AK62" s="987"/>
      <c r="AL62" s="949"/>
      <c r="AM62" s="949"/>
      <c r="AN62" s="978"/>
      <c r="AO62" s="978"/>
      <c r="AP62" s="978"/>
      <c r="AQ62" s="949"/>
      <c r="AR62" s="975"/>
      <c r="AS62" s="978"/>
      <c r="AT62" s="975"/>
      <c r="AU62" s="978"/>
      <c r="AV62" s="975"/>
      <c r="AW62" s="978"/>
      <c r="AX62" s="978"/>
      <c r="AY62" s="981"/>
    </row>
    <row r="63" spans="1:51" ht="27.75" thickBot="1" x14ac:dyDescent="0.3">
      <c r="A63" s="934"/>
      <c r="B63" s="937"/>
      <c r="C63" s="941"/>
      <c r="D63" s="473" t="s">
        <v>112</v>
      </c>
      <c r="E63" s="476">
        <v>170936227</v>
      </c>
      <c r="F63" s="476">
        <v>170936227</v>
      </c>
      <c r="G63" s="476">
        <v>170936227</v>
      </c>
      <c r="H63" s="476">
        <v>170936227</v>
      </c>
      <c r="I63" s="476">
        <v>170936227</v>
      </c>
      <c r="J63" s="476">
        <v>170936227</v>
      </c>
      <c r="K63" s="518">
        <v>170936227</v>
      </c>
      <c r="L63" s="543">
        <v>170936227</v>
      </c>
      <c r="M63" s="541"/>
      <c r="N63" s="520"/>
      <c r="O63" s="561"/>
      <c r="P63" s="561"/>
      <c r="Q63" s="561"/>
      <c r="R63" s="522"/>
      <c r="S63" s="944"/>
      <c r="T63" s="477">
        <v>27293699</v>
      </c>
      <c r="U63" s="477">
        <v>41154816</v>
      </c>
      <c r="V63" s="477">
        <v>146852990</v>
      </c>
      <c r="W63" s="477">
        <v>157884173</v>
      </c>
      <c r="X63" s="543">
        <v>159153563</v>
      </c>
      <c r="Y63" s="543">
        <v>159373340</v>
      </c>
      <c r="Z63" s="541"/>
      <c r="AA63" s="520"/>
      <c r="AB63" s="520"/>
      <c r="AC63" s="520"/>
      <c r="AD63" s="520"/>
      <c r="AE63" s="520"/>
      <c r="AF63" s="944"/>
      <c r="AG63" s="947"/>
      <c r="AH63" s="950"/>
      <c r="AI63" s="950"/>
      <c r="AJ63" s="985"/>
      <c r="AK63" s="988"/>
      <c r="AL63" s="950"/>
      <c r="AM63" s="950"/>
      <c r="AN63" s="979"/>
      <c r="AO63" s="979"/>
      <c r="AP63" s="979"/>
      <c r="AQ63" s="950"/>
      <c r="AR63" s="976"/>
      <c r="AS63" s="979"/>
      <c r="AT63" s="976"/>
      <c r="AU63" s="979"/>
      <c r="AV63" s="976"/>
      <c r="AW63" s="979"/>
      <c r="AX63" s="979"/>
      <c r="AY63" s="982"/>
    </row>
    <row r="64" spans="1:51" ht="18" x14ac:dyDescent="0.25">
      <c r="A64" s="934"/>
      <c r="B64" s="937"/>
      <c r="C64" s="939" t="s">
        <v>200</v>
      </c>
      <c r="D64" s="472" t="s">
        <v>106</v>
      </c>
      <c r="E64" s="454">
        <v>1923</v>
      </c>
      <c r="F64" s="454">
        <v>1923</v>
      </c>
      <c r="G64" s="454">
        <v>1923</v>
      </c>
      <c r="H64" s="454">
        <v>1923</v>
      </c>
      <c r="I64" s="454">
        <v>1923</v>
      </c>
      <c r="J64" s="454">
        <v>1923</v>
      </c>
      <c r="K64" s="452">
        <v>1923</v>
      </c>
      <c r="L64" s="450">
        <v>1923</v>
      </c>
      <c r="M64" s="451"/>
      <c r="N64" s="453"/>
      <c r="O64" s="453"/>
      <c r="P64" s="453"/>
      <c r="Q64" s="453"/>
      <c r="R64" s="453"/>
      <c r="S64" s="942"/>
      <c r="T64" s="554">
        <v>129</v>
      </c>
      <c r="U64" s="555">
        <v>345</v>
      </c>
      <c r="V64" s="555">
        <v>485</v>
      </c>
      <c r="W64" s="555">
        <v>594</v>
      </c>
      <c r="X64" s="450">
        <v>741</v>
      </c>
      <c r="Y64" s="450">
        <v>929</v>
      </c>
      <c r="Z64" s="451"/>
      <c r="AA64" s="453"/>
      <c r="AB64" s="453"/>
      <c r="AC64" s="453"/>
      <c r="AD64" s="453"/>
      <c r="AE64" s="453"/>
      <c r="AF64" s="942"/>
      <c r="AG64" s="945" t="s">
        <v>200</v>
      </c>
      <c r="AH64" s="948" t="s">
        <v>81</v>
      </c>
      <c r="AI64" s="948" t="s">
        <v>81</v>
      </c>
      <c r="AJ64" s="983" t="s">
        <v>378</v>
      </c>
      <c r="AK64" s="986" t="s">
        <v>200</v>
      </c>
      <c r="AL64" s="948" t="s">
        <v>81</v>
      </c>
      <c r="AM64" s="948" t="s">
        <v>189</v>
      </c>
      <c r="AN64" s="977">
        <v>855164.25873709982</v>
      </c>
      <c r="AO64" s="977">
        <v>403384.32955541712</v>
      </c>
      <c r="AP64" s="977">
        <v>451779.92918168276</v>
      </c>
      <c r="AQ64" s="948" t="s">
        <v>81</v>
      </c>
      <c r="AR64" s="974" t="s">
        <v>190</v>
      </c>
      <c r="AS64" s="977">
        <v>855164.25873709982</v>
      </c>
      <c r="AT64" s="974" t="s">
        <v>190</v>
      </c>
      <c r="AU64" s="977">
        <v>855164.25873709982</v>
      </c>
      <c r="AV64" s="974" t="s">
        <v>191</v>
      </c>
      <c r="AW64" s="977">
        <v>855164.25873709982</v>
      </c>
      <c r="AX64" s="977">
        <v>855164.25873709982</v>
      </c>
      <c r="AY64" s="980"/>
    </row>
    <row r="65" spans="1:51" ht="18" x14ac:dyDescent="0.25">
      <c r="A65" s="934"/>
      <c r="B65" s="937"/>
      <c r="C65" s="940"/>
      <c r="D65" s="473" t="s">
        <v>107</v>
      </c>
      <c r="E65" s="474">
        <v>269655902</v>
      </c>
      <c r="F65" s="474">
        <v>269655902</v>
      </c>
      <c r="G65" s="474">
        <v>269655902</v>
      </c>
      <c r="H65" s="474">
        <v>269655902</v>
      </c>
      <c r="I65" s="474">
        <v>269655902</v>
      </c>
      <c r="J65" s="474">
        <v>269655902</v>
      </c>
      <c r="K65" s="517">
        <v>269655902</v>
      </c>
      <c r="L65" s="542">
        <v>269655902</v>
      </c>
      <c r="M65" s="540"/>
      <c r="N65" s="519"/>
      <c r="O65" s="519"/>
      <c r="P65" s="519"/>
      <c r="Q65" s="519"/>
      <c r="R65" s="521"/>
      <c r="S65" s="943"/>
      <c r="T65" s="475">
        <v>42172438</v>
      </c>
      <c r="U65" s="556">
        <v>49504134</v>
      </c>
      <c r="V65" s="556">
        <v>242091760</v>
      </c>
      <c r="W65" s="545">
        <v>254674126</v>
      </c>
      <c r="X65" s="542">
        <v>254674126</v>
      </c>
      <c r="Y65" s="542">
        <v>254674126</v>
      </c>
      <c r="Z65" s="540"/>
      <c r="AA65" s="519"/>
      <c r="AB65" s="519"/>
      <c r="AC65" s="519"/>
      <c r="AD65" s="519"/>
      <c r="AE65" s="519"/>
      <c r="AF65" s="943"/>
      <c r="AG65" s="946"/>
      <c r="AH65" s="949"/>
      <c r="AI65" s="949"/>
      <c r="AJ65" s="984"/>
      <c r="AK65" s="987"/>
      <c r="AL65" s="949"/>
      <c r="AM65" s="949"/>
      <c r="AN65" s="978"/>
      <c r="AO65" s="978"/>
      <c r="AP65" s="978"/>
      <c r="AQ65" s="949"/>
      <c r="AR65" s="975"/>
      <c r="AS65" s="978"/>
      <c r="AT65" s="975"/>
      <c r="AU65" s="978"/>
      <c r="AV65" s="975"/>
      <c r="AW65" s="978"/>
      <c r="AX65" s="978"/>
      <c r="AY65" s="981"/>
    </row>
    <row r="66" spans="1:51" ht="27" x14ac:dyDescent="0.25">
      <c r="A66" s="934"/>
      <c r="B66" s="937"/>
      <c r="C66" s="940"/>
      <c r="D66" s="472" t="s">
        <v>109</v>
      </c>
      <c r="E66" s="557">
        <v>82</v>
      </c>
      <c r="F66" s="557">
        <v>82</v>
      </c>
      <c r="G66" s="557">
        <v>82</v>
      </c>
      <c r="H66" s="557">
        <v>82</v>
      </c>
      <c r="I66" s="557">
        <v>82</v>
      </c>
      <c r="J66" s="557">
        <v>82</v>
      </c>
      <c r="K66" s="558">
        <v>82</v>
      </c>
      <c r="L66" s="559">
        <v>82</v>
      </c>
      <c r="M66" s="560"/>
      <c r="N66" s="561"/>
      <c r="O66" s="561"/>
      <c r="P66" s="561"/>
      <c r="Q66" s="561"/>
      <c r="R66" s="561"/>
      <c r="S66" s="943"/>
      <c r="T66" s="562">
        <v>80</v>
      </c>
      <c r="U66" s="556">
        <v>82</v>
      </c>
      <c r="V66" s="556">
        <v>82</v>
      </c>
      <c r="W66" s="556">
        <v>82</v>
      </c>
      <c r="X66" s="559">
        <v>82</v>
      </c>
      <c r="Y66" s="559">
        <v>82</v>
      </c>
      <c r="Z66" s="560"/>
      <c r="AA66" s="561"/>
      <c r="AB66" s="561"/>
      <c r="AC66" s="561"/>
      <c r="AD66" s="561"/>
      <c r="AE66" s="561"/>
      <c r="AF66" s="943"/>
      <c r="AG66" s="946"/>
      <c r="AH66" s="949"/>
      <c r="AI66" s="949"/>
      <c r="AJ66" s="984"/>
      <c r="AK66" s="987"/>
      <c r="AL66" s="949"/>
      <c r="AM66" s="949"/>
      <c r="AN66" s="978"/>
      <c r="AO66" s="978"/>
      <c r="AP66" s="978"/>
      <c r="AQ66" s="949"/>
      <c r="AR66" s="975"/>
      <c r="AS66" s="978"/>
      <c r="AT66" s="975"/>
      <c r="AU66" s="978"/>
      <c r="AV66" s="975"/>
      <c r="AW66" s="978"/>
      <c r="AX66" s="978"/>
      <c r="AY66" s="981"/>
    </row>
    <row r="67" spans="1:51" ht="27" x14ac:dyDescent="0.25">
      <c r="A67" s="934"/>
      <c r="B67" s="937"/>
      <c r="C67" s="940"/>
      <c r="D67" s="473" t="s">
        <v>110</v>
      </c>
      <c r="E67" s="557">
        <v>54494066</v>
      </c>
      <c r="F67" s="557">
        <v>54494066</v>
      </c>
      <c r="G67" s="557">
        <v>54494066</v>
      </c>
      <c r="H67" s="557">
        <v>54494066</v>
      </c>
      <c r="I67" s="557">
        <v>54494066</v>
      </c>
      <c r="J67" s="557">
        <v>54494066</v>
      </c>
      <c r="K67" s="558">
        <v>54494066</v>
      </c>
      <c r="L67" s="559">
        <v>54494066</v>
      </c>
      <c r="M67" s="560"/>
      <c r="N67" s="561"/>
      <c r="O67" s="561"/>
      <c r="P67" s="561"/>
      <c r="Q67" s="561"/>
      <c r="R67" s="561"/>
      <c r="S67" s="943"/>
      <c r="T67" s="556">
        <v>9585179</v>
      </c>
      <c r="U67" s="556">
        <v>28538612</v>
      </c>
      <c r="V67" s="556">
        <v>36388659</v>
      </c>
      <c r="W67" s="556">
        <v>44724959</v>
      </c>
      <c r="X67" s="559">
        <v>47132129</v>
      </c>
      <c r="Y67" s="559">
        <v>47548897</v>
      </c>
      <c r="Z67" s="560"/>
      <c r="AA67" s="561"/>
      <c r="AB67" s="561"/>
      <c r="AC67" s="561"/>
      <c r="AD67" s="561"/>
      <c r="AE67" s="561"/>
      <c r="AF67" s="943"/>
      <c r="AG67" s="946"/>
      <c r="AH67" s="949"/>
      <c r="AI67" s="949"/>
      <c r="AJ67" s="984"/>
      <c r="AK67" s="987"/>
      <c r="AL67" s="949"/>
      <c r="AM67" s="949"/>
      <c r="AN67" s="978"/>
      <c r="AO67" s="978"/>
      <c r="AP67" s="978"/>
      <c r="AQ67" s="949"/>
      <c r="AR67" s="975"/>
      <c r="AS67" s="978"/>
      <c r="AT67" s="975"/>
      <c r="AU67" s="978"/>
      <c r="AV67" s="975"/>
      <c r="AW67" s="978"/>
      <c r="AX67" s="978"/>
      <c r="AY67" s="981"/>
    </row>
    <row r="68" spans="1:51" ht="27" x14ac:dyDescent="0.25">
      <c r="A68" s="934"/>
      <c r="B68" s="937"/>
      <c r="C68" s="940"/>
      <c r="D68" s="472" t="s">
        <v>111</v>
      </c>
      <c r="E68" s="557">
        <v>2005</v>
      </c>
      <c r="F68" s="557">
        <v>2005</v>
      </c>
      <c r="G68" s="557">
        <v>2005</v>
      </c>
      <c r="H68" s="557">
        <v>2005</v>
      </c>
      <c r="I68" s="557">
        <v>2005</v>
      </c>
      <c r="J68" s="557">
        <v>2005</v>
      </c>
      <c r="K68" s="558">
        <v>2005</v>
      </c>
      <c r="L68" s="559">
        <v>2005</v>
      </c>
      <c r="M68" s="560"/>
      <c r="N68" s="561"/>
      <c r="O68" s="561"/>
      <c r="P68" s="561"/>
      <c r="Q68" s="561"/>
      <c r="R68" s="561"/>
      <c r="S68" s="943"/>
      <c r="T68" s="556">
        <v>209</v>
      </c>
      <c r="U68" s="556">
        <v>427</v>
      </c>
      <c r="V68" s="556">
        <v>567</v>
      </c>
      <c r="W68" s="556">
        <v>676</v>
      </c>
      <c r="X68" s="559">
        <v>823</v>
      </c>
      <c r="Y68" s="559">
        <v>1011</v>
      </c>
      <c r="Z68" s="560"/>
      <c r="AA68" s="561"/>
      <c r="AB68" s="561"/>
      <c r="AC68" s="561"/>
      <c r="AD68" s="561"/>
      <c r="AE68" s="561"/>
      <c r="AF68" s="943"/>
      <c r="AG68" s="946"/>
      <c r="AH68" s="949"/>
      <c r="AI68" s="949"/>
      <c r="AJ68" s="984"/>
      <c r="AK68" s="987"/>
      <c r="AL68" s="949"/>
      <c r="AM68" s="949"/>
      <c r="AN68" s="978"/>
      <c r="AO68" s="978"/>
      <c r="AP68" s="978"/>
      <c r="AQ68" s="949"/>
      <c r="AR68" s="975"/>
      <c r="AS68" s="978"/>
      <c r="AT68" s="975"/>
      <c r="AU68" s="978"/>
      <c r="AV68" s="975"/>
      <c r="AW68" s="978"/>
      <c r="AX68" s="978"/>
      <c r="AY68" s="981"/>
    </row>
    <row r="69" spans="1:51" ht="27.75" thickBot="1" x14ac:dyDescent="0.3">
      <c r="A69" s="934"/>
      <c r="B69" s="937"/>
      <c r="C69" s="941"/>
      <c r="D69" s="473" t="s">
        <v>112</v>
      </c>
      <c r="E69" s="476">
        <v>324149968</v>
      </c>
      <c r="F69" s="476">
        <v>324149968</v>
      </c>
      <c r="G69" s="476">
        <v>324149968</v>
      </c>
      <c r="H69" s="476">
        <v>324149968</v>
      </c>
      <c r="I69" s="476">
        <v>324149968</v>
      </c>
      <c r="J69" s="476">
        <v>324149968</v>
      </c>
      <c r="K69" s="518">
        <v>324149968</v>
      </c>
      <c r="L69" s="543">
        <v>324149968</v>
      </c>
      <c r="M69" s="541"/>
      <c r="N69" s="520"/>
      <c r="O69" s="561"/>
      <c r="P69" s="561"/>
      <c r="Q69" s="561"/>
      <c r="R69" s="522"/>
      <c r="S69" s="944"/>
      <c r="T69" s="477">
        <v>51757617</v>
      </c>
      <c r="U69" s="477">
        <v>78042746</v>
      </c>
      <c r="V69" s="477">
        <v>278480419</v>
      </c>
      <c r="W69" s="477">
        <v>299399085</v>
      </c>
      <c r="X69" s="543">
        <v>301806255</v>
      </c>
      <c r="Y69" s="543">
        <v>302223023</v>
      </c>
      <c r="Z69" s="541"/>
      <c r="AA69" s="520"/>
      <c r="AB69" s="520"/>
      <c r="AC69" s="520"/>
      <c r="AD69" s="520"/>
      <c r="AE69" s="520"/>
      <c r="AF69" s="944"/>
      <c r="AG69" s="947"/>
      <c r="AH69" s="950"/>
      <c r="AI69" s="950"/>
      <c r="AJ69" s="985"/>
      <c r="AK69" s="988"/>
      <c r="AL69" s="950"/>
      <c r="AM69" s="950"/>
      <c r="AN69" s="979"/>
      <c r="AO69" s="979"/>
      <c r="AP69" s="979"/>
      <c r="AQ69" s="950"/>
      <c r="AR69" s="976"/>
      <c r="AS69" s="979"/>
      <c r="AT69" s="976"/>
      <c r="AU69" s="979"/>
      <c r="AV69" s="976"/>
      <c r="AW69" s="979"/>
      <c r="AX69" s="979"/>
      <c r="AY69" s="982"/>
    </row>
    <row r="70" spans="1:51" ht="18" x14ac:dyDescent="0.25">
      <c r="A70" s="934"/>
      <c r="B70" s="937"/>
      <c r="C70" s="939" t="s">
        <v>201</v>
      </c>
      <c r="D70" s="472" t="s">
        <v>106</v>
      </c>
      <c r="E70" s="454">
        <v>4087</v>
      </c>
      <c r="F70" s="454">
        <v>4087</v>
      </c>
      <c r="G70" s="454">
        <v>4087</v>
      </c>
      <c r="H70" s="454">
        <v>4087</v>
      </c>
      <c r="I70" s="454">
        <v>4087</v>
      </c>
      <c r="J70" s="454">
        <v>4087</v>
      </c>
      <c r="K70" s="452">
        <v>4087</v>
      </c>
      <c r="L70" s="450">
        <v>4087</v>
      </c>
      <c r="M70" s="451"/>
      <c r="N70" s="453"/>
      <c r="O70" s="453"/>
      <c r="P70" s="453"/>
      <c r="Q70" s="453"/>
      <c r="R70" s="453"/>
      <c r="S70" s="942"/>
      <c r="T70" s="554">
        <v>238</v>
      </c>
      <c r="U70" s="555">
        <v>600</v>
      </c>
      <c r="V70" s="555">
        <v>1042</v>
      </c>
      <c r="W70" s="555">
        <v>1264</v>
      </c>
      <c r="X70" s="450">
        <v>1564</v>
      </c>
      <c r="Y70" s="450">
        <v>1927</v>
      </c>
      <c r="Z70" s="451"/>
      <c r="AA70" s="453"/>
      <c r="AB70" s="453"/>
      <c r="AC70" s="453"/>
      <c r="AD70" s="453"/>
      <c r="AE70" s="453"/>
      <c r="AF70" s="942"/>
      <c r="AG70" s="945" t="s">
        <v>201</v>
      </c>
      <c r="AH70" s="948" t="s">
        <v>81</v>
      </c>
      <c r="AI70" s="948" t="s">
        <v>81</v>
      </c>
      <c r="AJ70" s="983" t="s">
        <v>378</v>
      </c>
      <c r="AK70" s="986" t="s">
        <v>201</v>
      </c>
      <c r="AL70" s="948" t="s">
        <v>81</v>
      </c>
      <c r="AM70" s="948" t="s">
        <v>189</v>
      </c>
      <c r="AN70" s="977">
        <v>1250683.6048903246</v>
      </c>
      <c r="AO70" s="977">
        <v>588829.57552475622</v>
      </c>
      <c r="AP70" s="977">
        <v>661854.02936556854</v>
      </c>
      <c r="AQ70" s="948" t="s">
        <v>81</v>
      </c>
      <c r="AR70" s="974" t="s">
        <v>190</v>
      </c>
      <c r="AS70" s="977">
        <v>1250683.6048903246</v>
      </c>
      <c r="AT70" s="974" t="s">
        <v>190</v>
      </c>
      <c r="AU70" s="977">
        <v>1250683.6048903246</v>
      </c>
      <c r="AV70" s="974" t="s">
        <v>191</v>
      </c>
      <c r="AW70" s="977">
        <v>1250683.6048903246</v>
      </c>
      <c r="AX70" s="977">
        <v>1250683.6048903246</v>
      </c>
      <c r="AY70" s="980"/>
    </row>
    <row r="71" spans="1:51" ht="18" x14ac:dyDescent="0.25">
      <c r="A71" s="934"/>
      <c r="B71" s="937"/>
      <c r="C71" s="940"/>
      <c r="D71" s="473" t="s">
        <v>107</v>
      </c>
      <c r="E71" s="474">
        <v>573078239</v>
      </c>
      <c r="F71" s="474">
        <v>573078239</v>
      </c>
      <c r="G71" s="474">
        <v>573078239</v>
      </c>
      <c r="H71" s="474">
        <v>573078239</v>
      </c>
      <c r="I71" s="474">
        <v>573078239</v>
      </c>
      <c r="J71" s="474">
        <v>573078239</v>
      </c>
      <c r="K71" s="517">
        <v>573078239</v>
      </c>
      <c r="L71" s="542">
        <v>573078239</v>
      </c>
      <c r="M71" s="540"/>
      <c r="N71" s="519"/>
      <c r="O71" s="519"/>
      <c r="P71" s="519"/>
      <c r="Q71" s="519"/>
      <c r="R71" s="521"/>
      <c r="S71" s="943"/>
      <c r="T71" s="475">
        <v>89625729</v>
      </c>
      <c r="U71" s="556">
        <v>105207198</v>
      </c>
      <c r="V71" s="556">
        <v>514498361</v>
      </c>
      <c r="W71" s="545">
        <v>541238663</v>
      </c>
      <c r="X71" s="542">
        <v>541238663</v>
      </c>
      <c r="Y71" s="542">
        <v>541238663</v>
      </c>
      <c r="Z71" s="540"/>
      <c r="AA71" s="519"/>
      <c r="AB71" s="519"/>
      <c r="AC71" s="519"/>
      <c r="AD71" s="519"/>
      <c r="AE71" s="519"/>
      <c r="AF71" s="943"/>
      <c r="AG71" s="946"/>
      <c r="AH71" s="949"/>
      <c r="AI71" s="949"/>
      <c r="AJ71" s="984"/>
      <c r="AK71" s="987"/>
      <c r="AL71" s="949"/>
      <c r="AM71" s="949"/>
      <c r="AN71" s="978"/>
      <c r="AO71" s="978"/>
      <c r="AP71" s="978"/>
      <c r="AQ71" s="949"/>
      <c r="AR71" s="975"/>
      <c r="AS71" s="978"/>
      <c r="AT71" s="975"/>
      <c r="AU71" s="978"/>
      <c r="AV71" s="975"/>
      <c r="AW71" s="978"/>
      <c r="AX71" s="978"/>
      <c r="AY71" s="981"/>
    </row>
    <row r="72" spans="1:51" ht="27" x14ac:dyDescent="0.25">
      <c r="A72" s="934"/>
      <c r="B72" s="937"/>
      <c r="C72" s="940"/>
      <c r="D72" s="472" t="s">
        <v>109</v>
      </c>
      <c r="E72" s="557">
        <v>163</v>
      </c>
      <c r="F72" s="557">
        <v>163</v>
      </c>
      <c r="G72" s="557">
        <v>163</v>
      </c>
      <c r="H72" s="557">
        <v>163</v>
      </c>
      <c r="I72" s="557">
        <v>163</v>
      </c>
      <c r="J72" s="557">
        <v>163</v>
      </c>
      <c r="K72" s="558">
        <v>163</v>
      </c>
      <c r="L72" s="559">
        <v>163</v>
      </c>
      <c r="M72" s="560"/>
      <c r="N72" s="561"/>
      <c r="O72" s="561"/>
      <c r="P72" s="561"/>
      <c r="Q72" s="561"/>
      <c r="R72" s="561"/>
      <c r="S72" s="943"/>
      <c r="T72" s="562">
        <v>149</v>
      </c>
      <c r="U72" s="556">
        <v>155</v>
      </c>
      <c r="V72" s="556">
        <v>163</v>
      </c>
      <c r="W72" s="556">
        <v>163</v>
      </c>
      <c r="X72" s="559">
        <v>163</v>
      </c>
      <c r="Y72" s="559">
        <v>163</v>
      </c>
      <c r="Z72" s="560"/>
      <c r="AA72" s="561"/>
      <c r="AB72" s="561"/>
      <c r="AC72" s="561"/>
      <c r="AD72" s="561"/>
      <c r="AE72" s="561"/>
      <c r="AF72" s="943"/>
      <c r="AG72" s="946"/>
      <c r="AH72" s="949"/>
      <c r="AI72" s="949"/>
      <c r="AJ72" s="984"/>
      <c r="AK72" s="987"/>
      <c r="AL72" s="949"/>
      <c r="AM72" s="949"/>
      <c r="AN72" s="978"/>
      <c r="AO72" s="978"/>
      <c r="AP72" s="978"/>
      <c r="AQ72" s="949"/>
      <c r="AR72" s="975"/>
      <c r="AS72" s="978"/>
      <c r="AT72" s="975"/>
      <c r="AU72" s="978"/>
      <c r="AV72" s="975"/>
      <c r="AW72" s="978"/>
      <c r="AX72" s="978"/>
      <c r="AY72" s="981"/>
    </row>
    <row r="73" spans="1:51" ht="27" x14ac:dyDescent="0.25">
      <c r="A73" s="934"/>
      <c r="B73" s="937"/>
      <c r="C73" s="940"/>
      <c r="D73" s="473" t="s">
        <v>110</v>
      </c>
      <c r="E73" s="557">
        <v>115811905</v>
      </c>
      <c r="F73" s="557">
        <v>115811905</v>
      </c>
      <c r="G73" s="557">
        <v>115811905</v>
      </c>
      <c r="H73" s="557">
        <v>115811905</v>
      </c>
      <c r="I73" s="557">
        <v>115811905</v>
      </c>
      <c r="J73" s="557">
        <v>115811905</v>
      </c>
      <c r="K73" s="558">
        <v>115811905</v>
      </c>
      <c r="L73" s="559">
        <v>115811905</v>
      </c>
      <c r="M73" s="560"/>
      <c r="N73" s="561"/>
      <c r="O73" s="561"/>
      <c r="P73" s="561"/>
      <c r="Q73" s="561"/>
      <c r="R73" s="561"/>
      <c r="S73" s="943"/>
      <c r="T73" s="556">
        <v>20370618</v>
      </c>
      <c r="U73" s="556">
        <v>60650842</v>
      </c>
      <c r="V73" s="556">
        <v>77333922</v>
      </c>
      <c r="W73" s="556">
        <v>95050398</v>
      </c>
      <c r="X73" s="559">
        <v>100166165</v>
      </c>
      <c r="Y73" s="559">
        <v>101051890</v>
      </c>
      <c r="Z73" s="560"/>
      <c r="AA73" s="561"/>
      <c r="AB73" s="561"/>
      <c r="AC73" s="561"/>
      <c r="AD73" s="561"/>
      <c r="AE73" s="561"/>
      <c r="AF73" s="943"/>
      <c r="AG73" s="946"/>
      <c r="AH73" s="949"/>
      <c r="AI73" s="949"/>
      <c r="AJ73" s="984"/>
      <c r="AK73" s="987"/>
      <c r="AL73" s="949"/>
      <c r="AM73" s="949"/>
      <c r="AN73" s="978"/>
      <c r="AO73" s="978"/>
      <c r="AP73" s="978"/>
      <c r="AQ73" s="949"/>
      <c r="AR73" s="975"/>
      <c r="AS73" s="978"/>
      <c r="AT73" s="975"/>
      <c r="AU73" s="978"/>
      <c r="AV73" s="975"/>
      <c r="AW73" s="978"/>
      <c r="AX73" s="978"/>
      <c r="AY73" s="981"/>
    </row>
    <row r="74" spans="1:51" ht="27" x14ac:dyDescent="0.25">
      <c r="A74" s="934"/>
      <c r="B74" s="937"/>
      <c r="C74" s="940"/>
      <c r="D74" s="472" t="s">
        <v>111</v>
      </c>
      <c r="E74" s="557">
        <v>4250</v>
      </c>
      <c r="F74" s="557">
        <v>4250</v>
      </c>
      <c r="G74" s="557">
        <v>4250</v>
      </c>
      <c r="H74" s="557">
        <v>4250</v>
      </c>
      <c r="I74" s="557">
        <v>4250</v>
      </c>
      <c r="J74" s="557">
        <v>4250</v>
      </c>
      <c r="K74" s="558">
        <v>4250</v>
      </c>
      <c r="L74" s="559">
        <v>4250</v>
      </c>
      <c r="M74" s="560"/>
      <c r="N74" s="561"/>
      <c r="O74" s="561"/>
      <c r="P74" s="561"/>
      <c r="Q74" s="561"/>
      <c r="R74" s="561"/>
      <c r="S74" s="943"/>
      <c r="T74" s="556">
        <v>387</v>
      </c>
      <c r="U74" s="556">
        <v>755</v>
      </c>
      <c r="V74" s="556">
        <v>1205</v>
      </c>
      <c r="W74" s="556">
        <v>1427</v>
      </c>
      <c r="X74" s="559">
        <v>1727</v>
      </c>
      <c r="Y74" s="559">
        <v>2090</v>
      </c>
      <c r="Z74" s="560"/>
      <c r="AA74" s="561"/>
      <c r="AB74" s="561"/>
      <c r="AC74" s="561"/>
      <c r="AD74" s="561"/>
      <c r="AE74" s="561"/>
      <c r="AF74" s="943"/>
      <c r="AG74" s="946"/>
      <c r="AH74" s="949"/>
      <c r="AI74" s="949"/>
      <c r="AJ74" s="984"/>
      <c r="AK74" s="987"/>
      <c r="AL74" s="949"/>
      <c r="AM74" s="949"/>
      <c r="AN74" s="978"/>
      <c r="AO74" s="978"/>
      <c r="AP74" s="978"/>
      <c r="AQ74" s="949"/>
      <c r="AR74" s="975"/>
      <c r="AS74" s="978"/>
      <c r="AT74" s="975"/>
      <c r="AU74" s="978"/>
      <c r="AV74" s="975"/>
      <c r="AW74" s="978"/>
      <c r="AX74" s="978"/>
      <c r="AY74" s="981"/>
    </row>
    <row r="75" spans="1:51" ht="27.75" thickBot="1" x14ac:dyDescent="0.3">
      <c r="A75" s="934"/>
      <c r="B75" s="937"/>
      <c r="C75" s="941"/>
      <c r="D75" s="473" t="s">
        <v>112</v>
      </c>
      <c r="E75" s="476">
        <v>688890144</v>
      </c>
      <c r="F75" s="476">
        <v>688890144</v>
      </c>
      <c r="G75" s="476">
        <v>688890144</v>
      </c>
      <c r="H75" s="476">
        <v>688890144</v>
      </c>
      <c r="I75" s="476">
        <v>688890144</v>
      </c>
      <c r="J75" s="476">
        <v>688890144</v>
      </c>
      <c r="K75" s="518">
        <v>688890144</v>
      </c>
      <c r="L75" s="543">
        <v>688890144</v>
      </c>
      <c r="M75" s="541"/>
      <c r="N75" s="520"/>
      <c r="O75" s="561"/>
      <c r="P75" s="561"/>
      <c r="Q75" s="561"/>
      <c r="R75" s="522"/>
      <c r="S75" s="944"/>
      <c r="T75" s="477">
        <v>109996347</v>
      </c>
      <c r="U75" s="477">
        <v>165858040</v>
      </c>
      <c r="V75" s="477">
        <v>591832283</v>
      </c>
      <c r="W75" s="477">
        <v>636289061</v>
      </c>
      <c r="X75" s="543">
        <v>641404828</v>
      </c>
      <c r="Y75" s="543">
        <v>642290553</v>
      </c>
      <c r="Z75" s="541"/>
      <c r="AA75" s="520"/>
      <c r="AB75" s="520"/>
      <c r="AC75" s="520"/>
      <c r="AD75" s="520"/>
      <c r="AE75" s="520"/>
      <c r="AF75" s="944"/>
      <c r="AG75" s="947"/>
      <c r="AH75" s="950"/>
      <c r="AI75" s="950"/>
      <c r="AJ75" s="985"/>
      <c r="AK75" s="988"/>
      <c r="AL75" s="950"/>
      <c r="AM75" s="950"/>
      <c r="AN75" s="979"/>
      <c r="AO75" s="979"/>
      <c r="AP75" s="979"/>
      <c r="AQ75" s="950"/>
      <c r="AR75" s="976"/>
      <c r="AS75" s="979"/>
      <c r="AT75" s="976"/>
      <c r="AU75" s="979"/>
      <c r="AV75" s="976"/>
      <c r="AW75" s="979"/>
      <c r="AX75" s="979"/>
      <c r="AY75" s="982"/>
    </row>
    <row r="76" spans="1:51" ht="18" x14ac:dyDescent="0.25">
      <c r="A76" s="934"/>
      <c r="B76" s="937"/>
      <c r="C76" s="939" t="s">
        <v>202</v>
      </c>
      <c r="D76" s="472" t="s">
        <v>106</v>
      </c>
      <c r="E76" s="454">
        <v>641</v>
      </c>
      <c r="F76" s="454">
        <v>641</v>
      </c>
      <c r="G76" s="454">
        <v>641</v>
      </c>
      <c r="H76" s="454">
        <v>641</v>
      </c>
      <c r="I76" s="454">
        <v>641</v>
      </c>
      <c r="J76" s="454">
        <v>641</v>
      </c>
      <c r="K76" s="452">
        <v>641</v>
      </c>
      <c r="L76" s="450">
        <v>641</v>
      </c>
      <c r="M76" s="451"/>
      <c r="N76" s="453"/>
      <c r="O76" s="453"/>
      <c r="P76" s="453"/>
      <c r="Q76" s="453"/>
      <c r="R76" s="453"/>
      <c r="S76" s="942"/>
      <c r="T76" s="554">
        <v>38</v>
      </c>
      <c r="U76" s="555">
        <v>101</v>
      </c>
      <c r="V76" s="555">
        <v>163</v>
      </c>
      <c r="W76" s="555">
        <v>199</v>
      </c>
      <c r="X76" s="450">
        <v>260</v>
      </c>
      <c r="Y76" s="450">
        <v>349</v>
      </c>
      <c r="Z76" s="451"/>
      <c r="AA76" s="453"/>
      <c r="AB76" s="453"/>
      <c r="AC76" s="453"/>
      <c r="AD76" s="453"/>
      <c r="AE76" s="453"/>
      <c r="AF76" s="942"/>
      <c r="AG76" s="945" t="s">
        <v>202</v>
      </c>
      <c r="AH76" s="948" t="s">
        <v>81</v>
      </c>
      <c r="AI76" s="948" t="s">
        <v>81</v>
      </c>
      <c r="AJ76" s="983" t="s">
        <v>378</v>
      </c>
      <c r="AK76" s="986" t="s">
        <v>202</v>
      </c>
      <c r="AL76" s="948" t="s">
        <v>81</v>
      </c>
      <c r="AM76" s="948" t="s">
        <v>189</v>
      </c>
      <c r="AN76" s="977">
        <v>140946.57351735057</v>
      </c>
      <c r="AO76" s="977">
        <v>66365.306491071926</v>
      </c>
      <c r="AP76" s="977">
        <v>74581.267026278641</v>
      </c>
      <c r="AQ76" s="948" t="s">
        <v>81</v>
      </c>
      <c r="AR76" s="974" t="s">
        <v>190</v>
      </c>
      <c r="AS76" s="977">
        <v>140946.57351735057</v>
      </c>
      <c r="AT76" s="974" t="s">
        <v>190</v>
      </c>
      <c r="AU76" s="977">
        <v>140946.57351735057</v>
      </c>
      <c r="AV76" s="974" t="s">
        <v>191</v>
      </c>
      <c r="AW76" s="977">
        <v>140946.57351735057</v>
      </c>
      <c r="AX76" s="977">
        <v>140946.57351735057</v>
      </c>
      <c r="AY76" s="980"/>
    </row>
    <row r="77" spans="1:51" ht="18" x14ac:dyDescent="0.25">
      <c r="A77" s="934"/>
      <c r="B77" s="937"/>
      <c r="C77" s="940"/>
      <c r="D77" s="473" t="s">
        <v>107</v>
      </c>
      <c r="E77" s="474">
        <v>89885301</v>
      </c>
      <c r="F77" s="474">
        <v>89885301</v>
      </c>
      <c r="G77" s="474">
        <v>89885301</v>
      </c>
      <c r="H77" s="474">
        <v>89885301</v>
      </c>
      <c r="I77" s="474">
        <v>89885301</v>
      </c>
      <c r="J77" s="474">
        <v>89885301</v>
      </c>
      <c r="K77" s="517">
        <v>89885301</v>
      </c>
      <c r="L77" s="542">
        <v>89885301</v>
      </c>
      <c r="M77" s="540"/>
      <c r="N77" s="519"/>
      <c r="O77" s="519"/>
      <c r="P77" s="519"/>
      <c r="Q77" s="519"/>
      <c r="R77" s="521"/>
      <c r="S77" s="943"/>
      <c r="T77" s="475">
        <v>14057479</v>
      </c>
      <c r="U77" s="556">
        <v>16501378</v>
      </c>
      <c r="V77" s="556">
        <v>80697253</v>
      </c>
      <c r="W77" s="545">
        <v>84891375</v>
      </c>
      <c r="X77" s="542">
        <v>84891375</v>
      </c>
      <c r="Y77" s="542">
        <v>84891375</v>
      </c>
      <c r="Z77" s="540"/>
      <c r="AA77" s="519"/>
      <c r="AB77" s="519"/>
      <c r="AC77" s="519"/>
      <c r="AD77" s="519"/>
      <c r="AE77" s="519"/>
      <c r="AF77" s="943"/>
      <c r="AG77" s="946"/>
      <c r="AH77" s="949"/>
      <c r="AI77" s="949"/>
      <c r="AJ77" s="984"/>
      <c r="AK77" s="987"/>
      <c r="AL77" s="949"/>
      <c r="AM77" s="949"/>
      <c r="AN77" s="978"/>
      <c r="AO77" s="978"/>
      <c r="AP77" s="978"/>
      <c r="AQ77" s="949"/>
      <c r="AR77" s="975"/>
      <c r="AS77" s="978"/>
      <c r="AT77" s="975"/>
      <c r="AU77" s="978"/>
      <c r="AV77" s="975"/>
      <c r="AW77" s="978"/>
      <c r="AX77" s="978"/>
      <c r="AY77" s="981"/>
    </row>
    <row r="78" spans="1:51" ht="27" x14ac:dyDescent="0.25">
      <c r="A78" s="934"/>
      <c r="B78" s="937"/>
      <c r="C78" s="940"/>
      <c r="D78" s="472" t="s">
        <v>109</v>
      </c>
      <c r="E78" s="557">
        <v>26</v>
      </c>
      <c r="F78" s="557">
        <v>26</v>
      </c>
      <c r="G78" s="557">
        <v>26</v>
      </c>
      <c r="H78" s="557">
        <v>26</v>
      </c>
      <c r="I78" s="557">
        <v>26</v>
      </c>
      <c r="J78" s="557">
        <v>26</v>
      </c>
      <c r="K78" s="558">
        <v>26</v>
      </c>
      <c r="L78" s="559">
        <v>26</v>
      </c>
      <c r="M78" s="560"/>
      <c r="N78" s="561"/>
      <c r="O78" s="561"/>
      <c r="P78" s="561"/>
      <c r="Q78" s="561"/>
      <c r="R78" s="561"/>
      <c r="S78" s="943"/>
      <c r="T78" s="562">
        <v>23</v>
      </c>
      <c r="U78" s="556">
        <v>26</v>
      </c>
      <c r="V78" s="556">
        <v>26</v>
      </c>
      <c r="W78" s="556">
        <v>26</v>
      </c>
      <c r="X78" s="559">
        <v>26</v>
      </c>
      <c r="Y78" s="559">
        <v>26</v>
      </c>
      <c r="Z78" s="560"/>
      <c r="AA78" s="561"/>
      <c r="AB78" s="561"/>
      <c r="AC78" s="561"/>
      <c r="AD78" s="561"/>
      <c r="AE78" s="561"/>
      <c r="AF78" s="943"/>
      <c r="AG78" s="946"/>
      <c r="AH78" s="949"/>
      <c r="AI78" s="949"/>
      <c r="AJ78" s="984"/>
      <c r="AK78" s="987"/>
      <c r="AL78" s="949"/>
      <c r="AM78" s="949"/>
      <c r="AN78" s="978"/>
      <c r="AO78" s="978"/>
      <c r="AP78" s="978"/>
      <c r="AQ78" s="949"/>
      <c r="AR78" s="975"/>
      <c r="AS78" s="978"/>
      <c r="AT78" s="975"/>
      <c r="AU78" s="978"/>
      <c r="AV78" s="975"/>
      <c r="AW78" s="978"/>
      <c r="AX78" s="978"/>
      <c r="AY78" s="981"/>
    </row>
    <row r="79" spans="1:51" ht="27" x14ac:dyDescent="0.25">
      <c r="A79" s="934"/>
      <c r="B79" s="937"/>
      <c r="C79" s="940"/>
      <c r="D79" s="473" t="s">
        <v>110</v>
      </c>
      <c r="E79" s="557">
        <v>18164689</v>
      </c>
      <c r="F79" s="557">
        <v>18164689</v>
      </c>
      <c r="G79" s="557">
        <v>18164689</v>
      </c>
      <c r="H79" s="557">
        <v>18164689</v>
      </c>
      <c r="I79" s="557">
        <v>18164689</v>
      </c>
      <c r="J79" s="557">
        <v>18164689</v>
      </c>
      <c r="K79" s="558">
        <v>18164689</v>
      </c>
      <c r="L79" s="559">
        <v>18164689</v>
      </c>
      <c r="M79" s="560"/>
      <c r="N79" s="561"/>
      <c r="O79" s="561"/>
      <c r="P79" s="561"/>
      <c r="Q79" s="561"/>
      <c r="R79" s="561"/>
      <c r="S79" s="943"/>
      <c r="T79" s="556">
        <v>3195060</v>
      </c>
      <c r="U79" s="556">
        <v>9512871</v>
      </c>
      <c r="V79" s="556">
        <v>12129553</v>
      </c>
      <c r="W79" s="556">
        <v>14908320</v>
      </c>
      <c r="X79" s="559">
        <v>15710710</v>
      </c>
      <c r="Y79" s="559">
        <v>15849632</v>
      </c>
      <c r="Z79" s="560"/>
      <c r="AA79" s="561"/>
      <c r="AB79" s="561"/>
      <c r="AC79" s="561"/>
      <c r="AD79" s="561"/>
      <c r="AE79" s="561"/>
      <c r="AF79" s="943"/>
      <c r="AG79" s="946"/>
      <c r="AH79" s="949"/>
      <c r="AI79" s="949"/>
      <c r="AJ79" s="984"/>
      <c r="AK79" s="987"/>
      <c r="AL79" s="949"/>
      <c r="AM79" s="949"/>
      <c r="AN79" s="978"/>
      <c r="AO79" s="978"/>
      <c r="AP79" s="978"/>
      <c r="AQ79" s="949"/>
      <c r="AR79" s="975"/>
      <c r="AS79" s="978"/>
      <c r="AT79" s="975"/>
      <c r="AU79" s="978"/>
      <c r="AV79" s="975"/>
      <c r="AW79" s="978"/>
      <c r="AX79" s="978"/>
      <c r="AY79" s="981"/>
    </row>
    <row r="80" spans="1:51" ht="27" x14ac:dyDescent="0.25">
      <c r="A80" s="934"/>
      <c r="B80" s="937"/>
      <c r="C80" s="940"/>
      <c r="D80" s="472" t="s">
        <v>111</v>
      </c>
      <c r="E80" s="557">
        <v>667</v>
      </c>
      <c r="F80" s="557">
        <v>667</v>
      </c>
      <c r="G80" s="557">
        <v>667</v>
      </c>
      <c r="H80" s="557">
        <v>667</v>
      </c>
      <c r="I80" s="557">
        <v>667</v>
      </c>
      <c r="J80" s="557">
        <v>667</v>
      </c>
      <c r="K80" s="558">
        <v>667</v>
      </c>
      <c r="L80" s="559">
        <v>667</v>
      </c>
      <c r="M80" s="560"/>
      <c r="N80" s="561"/>
      <c r="O80" s="561"/>
      <c r="P80" s="561"/>
      <c r="Q80" s="561"/>
      <c r="R80" s="561"/>
      <c r="S80" s="943"/>
      <c r="T80" s="556">
        <v>61</v>
      </c>
      <c r="U80" s="556">
        <v>127</v>
      </c>
      <c r="V80" s="556">
        <v>189</v>
      </c>
      <c r="W80" s="556">
        <v>225</v>
      </c>
      <c r="X80" s="559">
        <v>286</v>
      </c>
      <c r="Y80" s="559">
        <v>375</v>
      </c>
      <c r="Z80" s="560"/>
      <c r="AA80" s="561"/>
      <c r="AB80" s="561"/>
      <c r="AC80" s="561"/>
      <c r="AD80" s="561"/>
      <c r="AE80" s="561"/>
      <c r="AF80" s="943"/>
      <c r="AG80" s="946"/>
      <c r="AH80" s="949"/>
      <c r="AI80" s="949"/>
      <c r="AJ80" s="984"/>
      <c r="AK80" s="987"/>
      <c r="AL80" s="949"/>
      <c r="AM80" s="949"/>
      <c r="AN80" s="978"/>
      <c r="AO80" s="978"/>
      <c r="AP80" s="978"/>
      <c r="AQ80" s="949"/>
      <c r="AR80" s="975"/>
      <c r="AS80" s="978"/>
      <c r="AT80" s="975"/>
      <c r="AU80" s="978"/>
      <c r="AV80" s="975"/>
      <c r="AW80" s="978"/>
      <c r="AX80" s="978"/>
      <c r="AY80" s="981"/>
    </row>
    <row r="81" spans="1:51" ht="27.75" thickBot="1" x14ac:dyDescent="0.3">
      <c r="A81" s="934"/>
      <c r="B81" s="937"/>
      <c r="C81" s="941"/>
      <c r="D81" s="473" t="s">
        <v>112</v>
      </c>
      <c r="E81" s="476">
        <v>108049990</v>
      </c>
      <c r="F81" s="476">
        <v>108049990</v>
      </c>
      <c r="G81" s="476">
        <v>108049990</v>
      </c>
      <c r="H81" s="476">
        <v>108049990</v>
      </c>
      <c r="I81" s="476">
        <v>108049990</v>
      </c>
      <c r="J81" s="476">
        <v>108049990</v>
      </c>
      <c r="K81" s="518">
        <v>108049990</v>
      </c>
      <c r="L81" s="543">
        <v>108049990</v>
      </c>
      <c r="M81" s="541"/>
      <c r="N81" s="520"/>
      <c r="O81" s="561"/>
      <c r="P81" s="561"/>
      <c r="Q81" s="561"/>
      <c r="R81" s="522"/>
      <c r="S81" s="944"/>
      <c r="T81" s="477">
        <v>17252539</v>
      </c>
      <c r="U81" s="477">
        <v>26014249</v>
      </c>
      <c r="V81" s="477">
        <v>92826806</v>
      </c>
      <c r="W81" s="477">
        <v>99799695</v>
      </c>
      <c r="X81" s="543">
        <v>100602085</v>
      </c>
      <c r="Y81" s="543">
        <v>100741007</v>
      </c>
      <c r="Z81" s="541"/>
      <c r="AA81" s="520"/>
      <c r="AB81" s="520"/>
      <c r="AC81" s="520"/>
      <c r="AD81" s="520"/>
      <c r="AE81" s="520"/>
      <c r="AF81" s="944"/>
      <c r="AG81" s="947"/>
      <c r="AH81" s="950"/>
      <c r="AI81" s="950"/>
      <c r="AJ81" s="985"/>
      <c r="AK81" s="988"/>
      <c r="AL81" s="950"/>
      <c r="AM81" s="950"/>
      <c r="AN81" s="979"/>
      <c r="AO81" s="979"/>
      <c r="AP81" s="979"/>
      <c r="AQ81" s="950"/>
      <c r="AR81" s="976"/>
      <c r="AS81" s="979"/>
      <c r="AT81" s="976"/>
      <c r="AU81" s="979"/>
      <c r="AV81" s="976"/>
      <c r="AW81" s="979"/>
      <c r="AX81" s="979"/>
      <c r="AY81" s="982"/>
    </row>
    <row r="82" spans="1:51" ht="18" x14ac:dyDescent="0.25">
      <c r="A82" s="934"/>
      <c r="B82" s="937"/>
      <c r="C82" s="939" t="s">
        <v>203</v>
      </c>
      <c r="D82" s="472" t="s">
        <v>106</v>
      </c>
      <c r="E82" s="454">
        <v>960</v>
      </c>
      <c r="F82" s="454">
        <v>960</v>
      </c>
      <c r="G82" s="454">
        <v>960</v>
      </c>
      <c r="H82" s="454">
        <v>960</v>
      </c>
      <c r="I82" s="454">
        <v>960</v>
      </c>
      <c r="J82" s="454">
        <v>960</v>
      </c>
      <c r="K82" s="452">
        <v>960</v>
      </c>
      <c r="L82" s="450">
        <v>960</v>
      </c>
      <c r="M82" s="451"/>
      <c r="N82" s="453"/>
      <c r="O82" s="453"/>
      <c r="P82" s="453"/>
      <c r="Q82" s="453"/>
      <c r="R82" s="453"/>
      <c r="S82" s="942"/>
      <c r="T82" s="554">
        <v>57</v>
      </c>
      <c r="U82" s="555">
        <v>140</v>
      </c>
      <c r="V82" s="555">
        <v>244</v>
      </c>
      <c r="W82" s="555">
        <v>329</v>
      </c>
      <c r="X82" s="450">
        <v>419</v>
      </c>
      <c r="Y82" s="450">
        <v>614</v>
      </c>
      <c r="Z82" s="451"/>
      <c r="AA82" s="453"/>
      <c r="AB82" s="453"/>
      <c r="AC82" s="453"/>
      <c r="AD82" s="453"/>
      <c r="AE82" s="453"/>
      <c r="AF82" s="942"/>
      <c r="AG82" s="945" t="s">
        <v>203</v>
      </c>
      <c r="AH82" s="948" t="s">
        <v>81</v>
      </c>
      <c r="AI82" s="948" t="s">
        <v>81</v>
      </c>
      <c r="AJ82" s="983" t="s">
        <v>378</v>
      </c>
      <c r="AK82" s="986" t="s">
        <v>203</v>
      </c>
      <c r="AL82" s="948" t="s">
        <v>81</v>
      </c>
      <c r="AM82" s="948" t="s">
        <v>189</v>
      </c>
      <c r="AN82" s="977">
        <v>155749.75142517977</v>
      </c>
      <c r="AO82" s="977">
        <v>72871.37071132737</v>
      </c>
      <c r="AP82" s="977">
        <v>82878.380713852384</v>
      </c>
      <c r="AQ82" s="948" t="s">
        <v>81</v>
      </c>
      <c r="AR82" s="974" t="s">
        <v>190</v>
      </c>
      <c r="AS82" s="977">
        <v>155749.75142517977</v>
      </c>
      <c r="AT82" s="974" t="s">
        <v>190</v>
      </c>
      <c r="AU82" s="977">
        <v>155749.75142517977</v>
      </c>
      <c r="AV82" s="974" t="s">
        <v>191</v>
      </c>
      <c r="AW82" s="977">
        <v>155749.75142517977</v>
      </c>
      <c r="AX82" s="977">
        <v>155749.75142517977</v>
      </c>
      <c r="AY82" s="980"/>
    </row>
    <row r="83" spans="1:51" ht="18" x14ac:dyDescent="0.25">
      <c r="A83" s="934"/>
      <c r="B83" s="937"/>
      <c r="C83" s="940"/>
      <c r="D83" s="473" t="s">
        <v>107</v>
      </c>
      <c r="E83" s="474">
        <v>134590159</v>
      </c>
      <c r="F83" s="474">
        <v>134590159</v>
      </c>
      <c r="G83" s="474">
        <v>134590159</v>
      </c>
      <c r="H83" s="474">
        <v>134590159</v>
      </c>
      <c r="I83" s="474">
        <v>134590159</v>
      </c>
      <c r="J83" s="474">
        <v>134590159</v>
      </c>
      <c r="K83" s="517">
        <v>134590159</v>
      </c>
      <c r="L83" s="542">
        <v>134590159</v>
      </c>
      <c r="M83" s="540"/>
      <c r="N83" s="519"/>
      <c r="O83" s="519"/>
      <c r="P83" s="519"/>
      <c r="Q83" s="519"/>
      <c r="R83" s="521"/>
      <c r="S83" s="943"/>
      <c r="T83" s="475">
        <v>21049030</v>
      </c>
      <c r="U83" s="556">
        <v>24708412</v>
      </c>
      <c r="V83" s="556">
        <v>120832395</v>
      </c>
      <c r="W83" s="545">
        <v>127112483</v>
      </c>
      <c r="X83" s="542">
        <v>127112483</v>
      </c>
      <c r="Y83" s="542">
        <v>127112483</v>
      </c>
      <c r="Z83" s="540"/>
      <c r="AA83" s="519"/>
      <c r="AB83" s="519"/>
      <c r="AC83" s="519"/>
      <c r="AD83" s="519"/>
      <c r="AE83" s="519"/>
      <c r="AF83" s="943"/>
      <c r="AG83" s="946"/>
      <c r="AH83" s="949"/>
      <c r="AI83" s="949"/>
      <c r="AJ83" s="984"/>
      <c r="AK83" s="987"/>
      <c r="AL83" s="949"/>
      <c r="AM83" s="949"/>
      <c r="AN83" s="978"/>
      <c r="AO83" s="978"/>
      <c r="AP83" s="978"/>
      <c r="AQ83" s="949"/>
      <c r="AR83" s="975"/>
      <c r="AS83" s="978"/>
      <c r="AT83" s="975"/>
      <c r="AU83" s="978"/>
      <c r="AV83" s="975"/>
      <c r="AW83" s="978"/>
      <c r="AX83" s="978"/>
      <c r="AY83" s="981"/>
    </row>
    <row r="84" spans="1:51" ht="27" x14ac:dyDescent="0.25">
      <c r="A84" s="934"/>
      <c r="B84" s="937"/>
      <c r="C84" s="940"/>
      <c r="D84" s="472" t="s">
        <v>109</v>
      </c>
      <c r="E84" s="557">
        <v>39</v>
      </c>
      <c r="F84" s="557">
        <v>39</v>
      </c>
      <c r="G84" s="557">
        <v>39</v>
      </c>
      <c r="H84" s="557">
        <v>39</v>
      </c>
      <c r="I84" s="557">
        <v>39</v>
      </c>
      <c r="J84" s="557">
        <v>39</v>
      </c>
      <c r="K84" s="558">
        <v>39</v>
      </c>
      <c r="L84" s="559">
        <v>39</v>
      </c>
      <c r="M84" s="560"/>
      <c r="N84" s="561"/>
      <c r="O84" s="561"/>
      <c r="P84" s="561"/>
      <c r="Q84" s="561"/>
      <c r="R84" s="561"/>
      <c r="S84" s="943"/>
      <c r="T84" s="562">
        <v>36</v>
      </c>
      <c r="U84" s="556">
        <v>38</v>
      </c>
      <c r="V84" s="556">
        <v>39</v>
      </c>
      <c r="W84" s="556">
        <v>39</v>
      </c>
      <c r="X84" s="559">
        <v>39</v>
      </c>
      <c r="Y84" s="559">
        <v>39</v>
      </c>
      <c r="Z84" s="560"/>
      <c r="AA84" s="561"/>
      <c r="AB84" s="561"/>
      <c r="AC84" s="561"/>
      <c r="AD84" s="561"/>
      <c r="AE84" s="561"/>
      <c r="AF84" s="943"/>
      <c r="AG84" s="946"/>
      <c r="AH84" s="949"/>
      <c r="AI84" s="949"/>
      <c r="AJ84" s="984"/>
      <c r="AK84" s="987"/>
      <c r="AL84" s="949"/>
      <c r="AM84" s="949"/>
      <c r="AN84" s="978"/>
      <c r="AO84" s="978"/>
      <c r="AP84" s="978"/>
      <c r="AQ84" s="949"/>
      <c r="AR84" s="975"/>
      <c r="AS84" s="978"/>
      <c r="AT84" s="975"/>
      <c r="AU84" s="978"/>
      <c r="AV84" s="975"/>
      <c r="AW84" s="978"/>
      <c r="AX84" s="978"/>
      <c r="AY84" s="981"/>
    </row>
    <row r="85" spans="1:51" ht="27" x14ac:dyDescent="0.25">
      <c r="A85" s="934"/>
      <c r="B85" s="937"/>
      <c r="C85" s="940"/>
      <c r="D85" s="473" t="s">
        <v>110</v>
      </c>
      <c r="E85" s="557">
        <v>27198979</v>
      </c>
      <c r="F85" s="557">
        <v>27198979</v>
      </c>
      <c r="G85" s="557">
        <v>27198979</v>
      </c>
      <c r="H85" s="557">
        <v>27198979</v>
      </c>
      <c r="I85" s="557">
        <v>27198979</v>
      </c>
      <c r="J85" s="557">
        <v>27198979</v>
      </c>
      <c r="K85" s="558">
        <v>27198979</v>
      </c>
      <c r="L85" s="559">
        <v>27198979</v>
      </c>
      <c r="M85" s="560"/>
      <c r="N85" s="561"/>
      <c r="O85" s="561"/>
      <c r="P85" s="561"/>
      <c r="Q85" s="561"/>
      <c r="R85" s="561"/>
      <c r="S85" s="943"/>
      <c r="T85" s="556">
        <v>4784137</v>
      </c>
      <c r="U85" s="556">
        <v>14244140</v>
      </c>
      <c r="V85" s="556">
        <v>18162241</v>
      </c>
      <c r="W85" s="556">
        <v>22323039</v>
      </c>
      <c r="X85" s="559">
        <v>23524502</v>
      </c>
      <c r="Y85" s="559">
        <v>23732518</v>
      </c>
      <c r="Z85" s="560"/>
      <c r="AA85" s="561"/>
      <c r="AB85" s="561"/>
      <c r="AC85" s="561"/>
      <c r="AD85" s="561"/>
      <c r="AE85" s="561"/>
      <c r="AF85" s="943"/>
      <c r="AG85" s="946"/>
      <c r="AH85" s="949"/>
      <c r="AI85" s="949"/>
      <c r="AJ85" s="984"/>
      <c r="AK85" s="987"/>
      <c r="AL85" s="949"/>
      <c r="AM85" s="949"/>
      <c r="AN85" s="978"/>
      <c r="AO85" s="978"/>
      <c r="AP85" s="978"/>
      <c r="AQ85" s="949"/>
      <c r="AR85" s="975"/>
      <c r="AS85" s="978"/>
      <c r="AT85" s="975"/>
      <c r="AU85" s="978"/>
      <c r="AV85" s="975"/>
      <c r="AW85" s="978"/>
      <c r="AX85" s="978"/>
      <c r="AY85" s="981"/>
    </row>
    <row r="86" spans="1:51" ht="27" x14ac:dyDescent="0.25">
      <c r="A86" s="934"/>
      <c r="B86" s="937"/>
      <c r="C86" s="940"/>
      <c r="D86" s="472" t="s">
        <v>111</v>
      </c>
      <c r="E86" s="557">
        <v>999</v>
      </c>
      <c r="F86" s="557">
        <v>999</v>
      </c>
      <c r="G86" s="557">
        <v>999</v>
      </c>
      <c r="H86" s="557">
        <v>999</v>
      </c>
      <c r="I86" s="557">
        <v>999</v>
      </c>
      <c r="J86" s="557">
        <v>999</v>
      </c>
      <c r="K86" s="558">
        <v>999</v>
      </c>
      <c r="L86" s="559">
        <v>999</v>
      </c>
      <c r="M86" s="560"/>
      <c r="N86" s="561"/>
      <c r="O86" s="561"/>
      <c r="P86" s="561"/>
      <c r="Q86" s="561"/>
      <c r="R86" s="561"/>
      <c r="S86" s="943"/>
      <c r="T86" s="556">
        <v>93</v>
      </c>
      <c r="U86" s="556">
        <v>178</v>
      </c>
      <c r="V86" s="556">
        <v>283</v>
      </c>
      <c r="W86" s="556">
        <v>368</v>
      </c>
      <c r="X86" s="559">
        <v>458</v>
      </c>
      <c r="Y86" s="559">
        <v>653</v>
      </c>
      <c r="Z86" s="560"/>
      <c r="AA86" s="561"/>
      <c r="AB86" s="561"/>
      <c r="AC86" s="561"/>
      <c r="AD86" s="561"/>
      <c r="AE86" s="561"/>
      <c r="AF86" s="943"/>
      <c r="AG86" s="946"/>
      <c r="AH86" s="949"/>
      <c r="AI86" s="949"/>
      <c r="AJ86" s="984"/>
      <c r="AK86" s="987"/>
      <c r="AL86" s="949"/>
      <c r="AM86" s="949"/>
      <c r="AN86" s="978"/>
      <c r="AO86" s="978"/>
      <c r="AP86" s="978"/>
      <c r="AQ86" s="949"/>
      <c r="AR86" s="975"/>
      <c r="AS86" s="978"/>
      <c r="AT86" s="975"/>
      <c r="AU86" s="978"/>
      <c r="AV86" s="975"/>
      <c r="AW86" s="978"/>
      <c r="AX86" s="978"/>
      <c r="AY86" s="981"/>
    </row>
    <row r="87" spans="1:51" ht="27.75" thickBot="1" x14ac:dyDescent="0.3">
      <c r="A87" s="934"/>
      <c r="B87" s="937"/>
      <c r="C87" s="941"/>
      <c r="D87" s="473" t="s">
        <v>112</v>
      </c>
      <c r="E87" s="476">
        <v>161789138</v>
      </c>
      <c r="F87" s="476">
        <v>161789138</v>
      </c>
      <c r="G87" s="476">
        <v>161789138</v>
      </c>
      <c r="H87" s="476">
        <v>161789138</v>
      </c>
      <c r="I87" s="476">
        <v>161789138</v>
      </c>
      <c r="J87" s="476">
        <v>161789138</v>
      </c>
      <c r="K87" s="518">
        <v>161789138</v>
      </c>
      <c r="L87" s="543">
        <v>161789138</v>
      </c>
      <c r="M87" s="541"/>
      <c r="N87" s="520"/>
      <c r="O87" s="561"/>
      <c r="P87" s="561"/>
      <c r="Q87" s="561"/>
      <c r="R87" s="522"/>
      <c r="S87" s="944"/>
      <c r="T87" s="477">
        <v>25833167</v>
      </c>
      <c r="U87" s="477">
        <v>38952552</v>
      </c>
      <c r="V87" s="477">
        <v>138994636</v>
      </c>
      <c r="W87" s="477">
        <v>149435522</v>
      </c>
      <c r="X87" s="543">
        <v>150636985</v>
      </c>
      <c r="Y87" s="543">
        <v>150845001</v>
      </c>
      <c r="Z87" s="541"/>
      <c r="AA87" s="520"/>
      <c r="AB87" s="520"/>
      <c r="AC87" s="520"/>
      <c r="AD87" s="520"/>
      <c r="AE87" s="520"/>
      <c r="AF87" s="944"/>
      <c r="AG87" s="947"/>
      <c r="AH87" s="950"/>
      <c r="AI87" s="950"/>
      <c r="AJ87" s="985"/>
      <c r="AK87" s="988"/>
      <c r="AL87" s="950"/>
      <c r="AM87" s="950"/>
      <c r="AN87" s="979"/>
      <c r="AO87" s="979"/>
      <c r="AP87" s="979"/>
      <c r="AQ87" s="950"/>
      <c r="AR87" s="976"/>
      <c r="AS87" s="979"/>
      <c r="AT87" s="976"/>
      <c r="AU87" s="979"/>
      <c r="AV87" s="976"/>
      <c r="AW87" s="979"/>
      <c r="AX87" s="979"/>
      <c r="AY87" s="982"/>
    </row>
    <row r="88" spans="1:51" ht="18" x14ac:dyDescent="0.25">
      <c r="A88" s="934"/>
      <c r="B88" s="937"/>
      <c r="C88" s="939" t="s">
        <v>204</v>
      </c>
      <c r="D88" s="472" t="s">
        <v>106</v>
      </c>
      <c r="E88" s="454">
        <v>149</v>
      </c>
      <c r="F88" s="454">
        <v>149</v>
      </c>
      <c r="G88" s="454">
        <v>149</v>
      </c>
      <c r="H88" s="454">
        <v>149</v>
      </c>
      <c r="I88" s="454">
        <v>149</v>
      </c>
      <c r="J88" s="454">
        <v>149</v>
      </c>
      <c r="K88" s="452">
        <v>149</v>
      </c>
      <c r="L88" s="450">
        <v>149</v>
      </c>
      <c r="M88" s="451"/>
      <c r="N88" s="453"/>
      <c r="O88" s="453"/>
      <c r="P88" s="453"/>
      <c r="Q88" s="453"/>
      <c r="R88" s="453"/>
      <c r="S88" s="942"/>
      <c r="T88" s="554">
        <v>12</v>
      </c>
      <c r="U88" s="555">
        <v>26</v>
      </c>
      <c r="V88" s="555">
        <v>36</v>
      </c>
      <c r="W88" s="555">
        <v>46</v>
      </c>
      <c r="X88" s="450">
        <v>65</v>
      </c>
      <c r="Y88" s="450">
        <v>90</v>
      </c>
      <c r="Z88" s="451"/>
      <c r="AA88" s="453"/>
      <c r="AB88" s="453"/>
      <c r="AC88" s="453"/>
      <c r="AD88" s="453"/>
      <c r="AE88" s="453"/>
      <c r="AF88" s="942"/>
      <c r="AG88" s="945" t="s">
        <v>204</v>
      </c>
      <c r="AH88" s="948" t="s">
        <v>81</v>
      </c>
      <c r="AI88" s="948" t="s">
        <v>81</v>
      </c>
      <c r="AJ88" s="983" t="s">
        <v>378</v>
      </c>
      <c r="AK88" s="986" t="s">
        <v>204</v>
      </c>
      <c r="AL88" s="948" t="s">
        <v>81</v>
      </c>
      <c r="AM88" s="948" t="s">
        <v>189</v>
      </c>
      <c r="AN88" s="977">
        <v>77943.945326548768</v>
      </c>
      <c r="AO88" s="977">
        <v>38163.189754458443</v>
      </c>
      <c r="AP88" s="977">
        <v>39780.755572090333</v>
      </c>
      <c r="AQ88" s="948" t="s">
        <v>81</v>
      </c>
      <c r="AR88" s="974" t="s">
        <v>190</v>
      </c>
      <c r="AS88" s="977">
        <v>77943.945326548768</v>
      </c>
      <c r="AT88" s="974" t="s">
        <v>190</v>
      </c>
      <c r="AU88" s="977">
        <v>77943.945326548768</v>
      </c>
      <c r="AV88" s="974" t="s">
        <v>191</v>
      </c>
      <c r="AW88" s="977">
        <v>77943.945326548768</v>
      </c>
      <c r="AX88" s="977">
        <v>77943.945326548768</v>
      </c>
      <c r="AY88" s="980"/>
    </row>
    <row r="89" spans="1:51" ht="18" x14ac:dyDescent="0.25">
      <c r="A89" s="934"/>
      <c r="B89" s="937"/>
      <c r="C89" s="940"/>
      <c r="D89" s="473" t="s">
        <v>107</v>
      </c>
      <c r="E89" s="474">
        <v>20925678</v>
      </c>
      <c r="F89" s="474">
        <v>20925678</v>
      </c>
      <c r="G89" s="474">
        <v>20925678</v>
      </c>
      <c r="H89" s="474">
        <v>20925678</v>
      </c>
      <c r="I89" s="474">
        <v>20925678</v>
      </c>
      <c r="J89" s="474">
        <v>20925678</v>
      </c>
      <c r="K89" s="517">
        <v>20925678</v>
      </c>
      <c r="L89" s="542">
        <v>20925678</v>
      </c>
      <c r="M89" s="540"/>
      <c r="N89" s="519"/>
      <c r="O89" s="519"/>
      <c r="P89" s="519"/>
      <c r="Q89" s="519"/>
      <c r="R89" s="521"/>
      <c r="S89" s="943"/>
      <c r="T89" s="475">
        <v>3272641</v>
      </c>
      <c r="U89" s="556">
        <v>3841591</v>
      </c>
      <c r="V89" s="556">
        <v>18786662</v>
      </c>
      <c r="W89" s="545">
        <v>19763072</v>
      </c>
      <c r="X89" s="542">
        <v>19763072</v>
      </c>
      <c r="Y89" s="542">
        <v>19763072</v>
      </c>
      <c r="Z89" s="540"/>
      <c r="AA89" s="519"/>
      <c r="AB89" s="519"/>
      <c r="AC89" s="519"/>
      <c r="AD89" s="519"/>
      <c r="AE89" s="519"/>
      <c r="AF89" s="943"/>
      <c r="AG89" s="946"/>
      <c r="AH89" s="949"/>
      <c r="AI89" s="949"/>
      <c r="AJ89" s="984"/>
      <c r="AK89" s="987"/>
      <c r="AL89" s="949"/>
      <c r="AM89" s="949"/>
      <c r="AN89" s="978"/>
      <c r="AO89" s="978"/>
      <c r="AP89" s="978"/>
      <c r="AQ89" s="949"/>
      <c r="AR89" s="975"/>
      <c r="AS89" s="978"/>
      <c r="AT89" s="975"/>
      <c r="AU89" s="978"/>
      <c r="AV89" s="975"/>
      <c r="AW89" s="978"/>
      <c r="AX89" s="978"/>
      <c r="AY89" s="981"/>
    </row>
    <row r="90" spans="1:51" ht="27" x14ac:dyDescent="0.25">
      <c r="A90" s="934"/>
      <c r="B90" s="937"/>
      <c r="C90" s="940"/>
      <c r="D90" s="472" t="s">
        <v>109</v>
      </c>
      <c r="E90" s="557">
        <v>8</v>
      </c>
      <c r="F90" s="557">
        <v>8</v>
      </c>
      <c r="G90" s="557">
        <v>8</v>
      </c>
      <c r="H90" s="557">
        <v>8</v>
      </c>
      <c r="I90" s="557">
        <v>8</v>
      </c>
      <c r="J90" s="557">
        <v>8</v>
      </c>
      <c r="K90" s="558">
        <v>8</v>
      </c>
      <c r="L90" s="559">
        <v>8</v>
      </c>
      <c r="M90" s="560"/>
      <c r="N90" s="561"/>
      <c r="O90" s="561"/>
      <c r="P90" s="561"/>
      <c r="Q90" s="561"/>
      <c r="R90" s="561"/>
      <c r="S90" s="943"/>
      <c r="T90" s="562">
        <v>8</v>
      </c>
      <c r="U90" s="556">
        <v>8</v>
      </c>
      <c r="V90" s="556">
        <v>8</v>
      </c>
      <c r="W90" s="556">
        <v>8</v>
      </c>
      <c r="X90" s="559">
        <v>8</v>
      </c>
      <c r="Y90" s="559">
        <v>8</v>
      </c>
      <c r="Z90" s="560"/>
      <c r="AA90" s="561"/>
      <c r="AB90" s="561"/>
      <c r="AC90" s="561"/>
      <c r="AD90" s="561"/>
      <c r="AE90" s="561"/>
      <c r="AF90" s="943"/>
      <c r="AG90" s="946"/>
      <c r="AH90" s="949"/>
      <c r="AI90" s="949"/>
      <c r="AJ90" s="984"/>
      <c r="AK90" s="987"/>
      <c r="AL90" s="949"/>
      <c r="AM90" s="949"/>
      <c r="AN90" s="978"/>
      <c r="AO90" s="978"/>
      <c r="AP90" s="978"/>
      <c r="AQ90" s="949"/>
      <c r="AR90" s="975"/>
      <c r="AS90" s="978"/>
      <c r="AT90" s="975"/>
      <c r="AU90" s="978"/>
      <c r="AV90" s="975"/>
      <c r="AW90" s="978"/>
      <c r="AX90" s="978"/>
      <c r="AY90" s="981"/>
    </row>
    <row r="91" spans="1:51" ht="27" x14ac:dyDescent="0.25">
      <c r="A91" s="934"/>
      <c r="B91" s="937"/>
      <c r="C91" s="940"/>
      <c r="D91" s="473" t="s">
        <v>110</v>
      </c>
      <c r="E91" s="557">
        <v>4228816</v>
      </c>
      <c r="F91" s="557">
        <v>4228816</v>
      </c>
      <c r="G91" s="557">
        <v>4228816</v>
      </c>
      <c r="H91" s="557">
        <v>4228816</v>
      </c>
      <c r="I91" s="557">
        <v>4228816</v>
      </c>
      <c r="J91" s="557">
        <v>4228816</v>
      </c>
      <c r="K91" s="558">
        <v>4228816</v>
      </c>
      <c r="L91" s="559">
        <v>4228816</v>
      </c>
      <c r="M91" s="560"/>
      <c r="N91" s="561"/>
      <c r="O91" s="561"/>
      <c r="P91" s="561"/>
      <c r="Q91" s="561"/>
      <c r="R91" s="561"/>
      <c r="S91" s="943"/>
      <c r="T91" s="556">
        <v>743823</v>
      </c>
      <c r="U91" s="556">
        <v>2214637</v>
      </c>
      <c r="V91" s="556">
        <v>2823811</v>
      </c>
      <c r="W91" s="556">
        <v>3470720</v>
      </c>
      <c r="X91" s="559">
        <v>3657520</v>
      </c>
      <c r="Y91" s="559">
        <v>3689862</v>
      </c>
      <c r="Z91" s="560"/>
      <c r="AA91" s="561"/>
      <c r="AB91" s="561"/>
      <c r="AC91" s="561"/>
      <c r="AD91" s="561"/>
      <c r="AE91" s="561"/>
      <c r="AF91" s="943"/>
      <c r="AG91" s="946"/>
      <c r="AH91" s="949"/>
      <c r="AI91" s="949"/>
      <c r="AJ91" s="984"/>
      <c r="AK91" s="987"/>
      <c r="AL91" s="949"/>
      <c r="AM91" s="949"/>
      <c r="AN91" s="978"/>
      <c r="AO91" s="978"/>
      <c r="AP91" s="978"/>
      <c r="AQ91" s="949"/>
      <c r="AR91" s="975"/>
      <c r="AS91" s="978"/>
      <c r="AT91" s="975"/>
      <c r="AU91" s="978"/>
      <c r="AV91" s="975"/>
      <c r="AW91" s="978"/>
      <c r="AX91" s="978"/>
      <c r="AY91" s="981"/>
    </row>
    <row r="92" spans="1:51" ht="27" x14ac:dyDescent="0.25">
      <c r="A92" s="934"/>
      <c r="B92" s="937"/>
      <c r="C92" s="940"/>
      <c r="D92" s="472" t="s">
        <v>111</v>
      </c>
      <c r="E92" s="557">
        <v>157</v>
      </c>
      <c r="F92" s="557">
        <v>157</v>
      </c>
      <c r="G92" s="557">
        <v>157</v>
      </c>
      <c r="H92" s="557">
        <v>157</v>
      </c>
      <c r="I92" s="557">
        <v>157</v>
      </c>
      <c r="J92" s="557">
        <v>157</v>
      </c>
      <c r="K92" s="558">
        <v>157</v>
      </c>
      <c r="L92" s="559">
        <v>157</v>
      </c>
      <c r="M92" s="560"/>
      <c r="N92" s="561"/>
      <c r="O92" s="561"/>
      <c r="P92" s="561"/>
      <c r="Q92" s="561"/>
      <c r="R92" s="561"/>
      <c r="S92" s="943"/>
      <c r="T92" s="556">
        <v>20</v>
      </c>
      <c r="U92" s="556">
        <v>34</v>
      </c>
      <c r="V92" s="556">
        <v>44</v>
      </c>
      <c r="W92" s="556">
        <v>54</v>
      </c>
      <c r="X92" s="559">
        <v>73</v>
      </c>
      <c r="Y92" s="559">
        <v>98</v>
      </c>
      <c r="Z92" s="560"/>
      <c r="AA92" s="561"/>
      <c r="AB92" s="561"/>
      <c r="AC92" s="561"/>
      <c r="AD92" s="561"/>
      <c r="AE92" s="561"/>
      <c r="AF92" s="943"/>
      <c r="AG92" s="946"/>
      <c r="AH92" s="949"/>
      <c r="AI92" s="949"/>
      <c r="AJ92" s="984"/>
      <c r="AK92" s="987"/>
      <c r="AL92" s="949"/>
      <c r="AM92" s="949"/>
      <c r="AN92" s="978"/>
      <c r="AO92" s="978"/>
      <c r="AP92" s="978"/>
      <c r="AQ92" s="949"/>
      <c r="AR92" s="975"/>
      <c r="AS92" s="978"/>
      <c r="AT92" s="975"/>
      <c r="AU92" s="978"/>
      <c r="AV92" s="975"/>
      <c r="AW92" s="978"/>
      <c r="AX92" s="978"/>
      <c r="AY92" s="981"/>
    </row>
    <row r="93" spans="1:51" ht="27.75" thickBot="1" x14ac:dyDescent="0.3">
      <c r="A93" s="934"/>
      <c r="B93" s="937"/>
      <c r="C93" s="941"/>
      <c r="D93" s="473" t="s">
        <v>112</v>
      </c>
      <c r="E93" s="476">
        <v>25154494</v>
      </c>
      <c r="F93" s="476">
        <v>25154494</v>
      </c>
      <c r="G93" s="476">
        <v>25154494</v>
      </c>
      <c r="H93" s="476">
        <v>25154494</v>
      </c>
      <c r="I93" s="476">
        <v>25154494</v>
      </c>
      <c r="J93" s="476">
        <v>25154494</v>
      </c>
      <c r="K93" s="518">
        <v>25154494</v>
      </c>
      <c r="L93" s="543">
        <v>25154494</v>
      </c>
      <c r="M93" s="541"/>
      <c r="N93" s="520"/>
      <c r="O93" s="561"/>
      <c r="P93" s="561"/>
      <c r="Q93" s="561"/>
      <c r="R93" s="522"/>
      <c r="S93" s="944"/>
      <c r="T93" s="477">
        <v>4016464</v>
      </c>
      <c r="U93" s="477">
        <v>6056228</v>
      </c>
      <c r="V93" s="477">
        <v>21610473</v>
      </c>
      <c r="W93" s="477">
        <v>23233792</v>
      </c>
      <c r="X93" s="543">
        <v>23420592</v>
      </c>
      <c r="Y93" s="543">
        <v>23452934</v>
      </c>
      <c r="Z93" s="541"/>
      <c r="AA93" s="520"/>
      <c r="AB93" s="520"/>
      <c r="AC93" s="520"/>
      <c r="AD93" s="520"/>
      <c r="AE93" s="520"/>
      <c r="AF93" s="944"/>
      <c r="AG93" s="947"/>
      <c r="AH93" s="950"/>
      <c r="AI93" s="950"/>
      <c r="AJ93" s="985"/>
      <c r="AK93" s="988"/>
      <c r="AL93" s="950"/>
      <c r="AM93" s="950"/>
      <c r="AN93" s="979"/>
      <c r="AO93" s="979"/>
      <c r="AP93" s="979"/>
      <c r="AQ93" s="950"/>
      <c r="AR93" s="976"/>
      <c r="AS93" s="979"/>
      <c r="AT93" s="976"/>
      <c r="AU93" s="979"/>
      <c r="AV93" s="976"/>
      <c r="AW93" s="979"/>
      <c r="AX93" s="979"/>
      <c r="AY93" s="982"/>
    </row>
    <row r="94" spans="1:51" ht="18" x14ac:dyDescent="0.25">
      <c r="A94" s="934"/>
      <c r="B94" s="937"/>
      <c r="C94" s="939" t="s">
        <v>205</v>
      </c>
      <c r="D94" s="472" t="s">
        <v>106</v>
      </c>
      <c r="E94" s="454">
        <v>251</v>
      </c>
      <c r="F94" s="454">
        <v>251</v>
      </c>
      <c r="G94" s="454">
        <v>251</v>
      </c>
      <c r="H94" s="454">
        <v>251</v>
      </c>
      <c r="I94" s="454">
        <v>251</v>
      </c>
      <c r="J94" s="454">
        <v>251</v>
      </c>
      <c r="K94" s="452">
        <v>251</v>
      </c>
      <c r="L94" s="450">
        <v>251</v>
      </c>
      <c r="M94" s="451"/>
      <c r="N94" s="453"/>
      <c r="O94" s="453"/>
      <c r="P94" s="453"/>
      <c r="Q94" s="453"/>
      <c r="R94" s="453"/>
      <c r="S94" s="942"/>
      <c r="T94" s="554">
        <v>25</v>
      </c>
      <c r="U94" s="555">
        <v>32</v>
      </c>
      <c r="V94" s="555">
        <v>59</v>
      </c>
      <c r="W94" s="555">
        <v>77</v>
      </c>
      <c r="X94" s="450">
        <v>99</v>
      </c>
      <c r="Y94" s="450">
        <v>135</v>
      </c>
      <c r="Z94" s="451"/>
      <c r="AA94" s="453"/>
      <c r="AB94" s="453"/>
      <c r="AC94" s="453"/>
      <c r="AD94" s="453"/>
      <c r="AE94" s="453"/>
      <c r="AF94" s="942"/>
      <c r="AG94" s="945" t="s">
        <v>205</v>
      </c>
      <c r="AH94" s="948" t="s">
        <v>81</v>
      </c>
      <c r="AI94" s="948" t="s">
        <v>81</v>
      </c>
      <c r="AJ94" s="983" t="s">
        <v>378</v>
      </c>
      <c r="AK94" s="986" t="s">
        <v>205</v>
      </c>
      <c r="AL94" s="948" t="s">
        <v>81</v>
      </c>
      <c r="AM94" s="948" t="s">
        <v>189</v>
      </c>
      <c r="AN94" s="977">
        <v>85189.570636040124</v>
      </c>
      <c r="AO94" s="977">
        <v>40744.788824209485</v>
      </c>
      <c r="AP94" s="977">
        <v>44444.781811830631</v>
      </c>
      <c r="AQ94" s="948" t="s">
        <v>81</v>
      </c>
      <c r="AR94" s="974" t="s">
        <v>190</v>
      </c>
      <c r="AS94" s="977">
        <v>85189.570636040124</v>
      </c>
      <c r="AT94" s="974" t="s">
        <v>190</v>
      </c>
      <c r="AU94" s="977">
        <v>85189.570636040124</v>
      </c>
      <c r="AV94" s="974" t="s">
        <v>191</v>
      </c>
      <c r="AW94" s="977">
        <v>85189.570636040124</v>
      </c>
      <c r="AX94" s="977">
        <v>85189.570636040124</v>
      </c>
      <c r="AY94" s="980"/>
    </row>
    <row r="95" spans="1:51" ht="18" x14ac:dyDescent="0.25">
      <c r="A95" s="934"/>
      <c r="B95" s="937"/>
      <c r="C95" s="940"/>
      <c r="D95" s="473" t="s">
        <v>107</v>
      </c>
      <c r="E95" s="474">
        <v>35193186</v>
      </c>
      <c r="F95" s="474">
        <v>35193186</v>
      </c>
      <c r="G95" s="474">
        <v>35193186</v>
      </c>
      <c r="H95" s="474">
        <v>35193186</v>
      </c>
      <c r="I95" s="474">
        <v>35193186</v>
      </c>
      <c r="J95" s="474">
        <v>35193186</v>
      </c>
      <c r="K95" s="517">
        <v>35193186</v>
      </c>
      <c r="L95" s="542">
        <v>35193186</v>
      </c>
      <c r="M95" s="540"/>
      <c r="N95" s="519"/>
      <c r="O95" s="519"/>
      <c r="P95" s="519"/>
      <c r="Q95" s="519"/>
      <c r="R95" s="521"/>
      <c r="S95" s="943"/>
      <c r="T95" s="475">
        <v>5503987</v>
      </c>
      <c r="U95" s="556">
        <v>6460857</v>
      </c>
      <c r="V95" s="556">
        <v>31595750</v>
      </c>
      <c r="W95" s="545">
        <v>33237893</v>
      </c>
      <c r="X95" s="542">
        <v>33237893</v>
      </c>
      <c r="Y95" s="542">
        <v>33237893</v>
      </c>
      <c r="Z95" s="540"/>
      <c r="AA95" s="519"/>
      <c r="AB95" s="519"/>
      <c r="AC95" s="519"/>
      <c r="AD95" s="519"/>
      <c r="AE95" s="519"/>
      <c r="AF95" s="943"/>
      <c r="AG95" s="946"/>
      <c r="AH95" s="949"/>
      <c r="AI95" s="949"/>
      <c r="AJ95" s="984"/>
      <c r="AK95" s="987"/>
      <c r="AL95" s="949"/>
      <c r="AM95" s="949"/>
      <c r="AN95" s="978"/>
      <c r="AO95" s="978"/>
      <c r="AP95" s="978"/>
      <c r="AQ95" s="949"/>
      <c r="AR95" s="975"/>
      <c r="AS95" s="978"/>
      <c r="AT95" s="975"/>
      <c r="AU95" s="978"/>
      <c r="AV95" s="975"/>
      <c r="AW95" s="978"/>
      <c r="AX95" s="978"/>
      <c r="AY95" s="981"/>
    </row>
    <row r="96" spans="1:51" ht="27" x14ac:dyDescent="0.25">
      <c r="A96" s="934"/>
      <c r="B96" s="937"/>
      <c r="C96" s="940"/>
      <c r="D96" s="472" t="s">
        <v>109</v>
      </c>
      <c r="E96" s="557">
        <v>15</v>
      </c>
      <c r="F96" s="557">
        <v>15</v>
      </c>
      <c r="G96" s="557">
        <v>15</v>
      </c>
      <c r="H96" s="557">
        <v>15</v>
      </c>
      <c r="I96" s="557">
        <v>15</v>
      </c>
      <c r="J96" s="557">
        <v>15</v>
      </c>
      <c r="K96" s="558">
        <v>15</v>
      </c>
      <c r="L96" s="559">
        <v>15</v>
      </c>
      <c r="M96" s="560"/>
      <c r="N96" s="561"/>
      <c r="O96" s="561"/>
      <c r="P96" s="561"/>
      <c r="Q96" s="561"/>
      <c r="R96" s="561"/>
      <c r="S96" s="943"/>
      <c r="T96" s="562">
        <v>15</v>
      </c>
      <c r="U96" s="556">
        <v>15</v>
      </c>
      <c r="V96" s="556">
        <v>15</v>
      </c>
      <c r="W96" s="556">
        <v>15</v>
      </c>
      <c r="X96" s="559">
        <v>15</v>
      </c>
      <c r="Y96" s="559">
        <v>15</v>
      </c>
      <c r="Z96" s="560"/>
      <c r="AA96" s="561"/>
      <c r="AB96" s="561"/>
      <c r="AC96" s="561"/>
      <c r="AD96" s="561"/>
      <c r="AE96" s="561"/>
      <c r="AF96" s="943"/>
      <c r="AG96" s="946"/>
      <c r="AH96" s="949"/>
      <c r="AI96" s="949"/>
      <c r="AJ96" s="984"/>
      <c r="AK96" s="987"/>
      <c r="AL96" s="949"/>
      <c r="AM96" s="949"/>
      <c r="AN96" s="978"/>
      <c r="AO96" s="978"/>
      <c r="AP96" s="978"/>
      <c r="AQ96" s="949"/>
      <c r="AR96" s="975"/>
      <c r="AS96" s="978"/>
      <c r="AT96" s="975"/>
      <c r="AU96" s="978"/>
      <c r="AV96" s="975"/>
      <c r="AW96" s="978"/>
      <c r="AX96" s="978"/>
      <c r="AY96" s="981"/>
    </row>
    <row r="97" spans="1:51" ht="27" x14ac:dyDescent="0.25">
      <c r="A97" s="934"/>
      <c r="B97" s="937"/>
      <c r="C97" s="940"/>
      <c r="D97" s="473" t="s">
        <v>110</v>
      </c>
      <c r="E97" s="557">
        <v>7112100</v>
      </c>
      <c r="F97" s="557">
        <v>7112100</v>
      </c>
      <c r="G97" s="557">
        <v>7112100</v>
      </c>
      <c r="H97" s="557">
        <v>7112100</v>
      </c>
      <c r="I97" s="557">
        <v>7112100</v>
      </c>
      <c r="J97" s="557">
        <v>7112100</v>
      </c>
      <c r="K97" s="558">
        <v>7112100</v>
      </c>
      <c r="L97" s="559">
        <v>7112100</v>
      </c>
      <c r="M97" s="560"/>
      <c r="N97" s="561"/>
      <c r="O97" s="561"/>
      <c r="P97" s="561"/>
      <c r="Q97" s="561"/>
      <c r="R97" s="561"/>
      <c r="S97" s="943"/>
      <c r="T97" s="556">
        <v>1250976</v>
      </c>
      <c r="U97" s="556">
        <v>3724616</v>
      </c>
      <c r="V97" s="556">
        <v>4749137</v>
      </c>
      <c r="W97" s="556">
        <v>5837120</v>
      </c>
      <c r="X97" s="559">
        <v>6151283</v>
      </c>
      <c r="Y97" s="559">
        <v>6205676</v>
      </c>
      <c r="Z97" s="560"/>
      <c r="AA97" s="561"/>
      <c r="AB97" s="561"/>
      <c r="AC97" s="561"/>
      <c r="AD97" s="561"/>
      <c r="AE97" s="561"/>
      <c r="AF97" s="943"/>
      <c r="AG97" s="946"/>
      <c r="AH97" s="949"/>
      <c r="AI97" s="949"/>
      <c r="AJ97" s="984"/>
      <c r="AK97" s="987"/>
      <c r="AL97" s="949"/>
      <c r="AM97" s="949"/>
      <c r="AN97" s="978"/>
      <c r="AO97" s="978"/>
      <c r="AP97" s="978"/>
      <c r="AQ97" s="949"/>
      <c r="AR97" s="975"/>
      <c r="AS97" s="978"/>
      <c r="AT97" s="975"/>
      <c r="AU97" s="978"/>
      <c r="AV97" s="975"/>
      <c r="AW97" s="978"/>
      <c r="AX97" s="978"/>
      <c r="AY97" s="981"/>
    </row>
    <row r="98" spans="1:51" ht="27" x14ac:dyDescent="0.25">
      <c r="A98" s="934"/>
      <c r="B98" s="937"/>
      <c r="C98" s="940"/>
      <c r="D98" s="472" t="s">
        <v>111</v>
      </c>
      <c r="E98" s="557">
        <v>266</v>
      </c>
      <c r="F98" s="557">
        <v>266</v>
      </c>
      <c r="G98" s="557">
        <v>266</v>
      </c>
      <c r="H98" s="557">
        <v>266</v>
      </c>
      <c r="I98" s="557">
        <v>266</v>
      </c>
      <c r="J98" s="557">
        <v>266</v>
      </c>
      <c r="K98" s="558">
        <v>266</v>
      </c>
      <c r="L98" s="559">
        <v>266</v>
      </c>
      <c r="M98" s="560"/>
      <c r="N98" s="561"/>
      <c r="O98" s="561"/>
      <c r="P98" s="561"/>
      <c r="Q98" s="561"/>
      <c r="R98" s="561"/>
      <c r="S98" s="943"/>
      <c r="T98" s="556">
        <v>40</v>
      </c>
      <c r="U98" s="556">
        <v>47</v>
      </c>
      <c r="V98" s="556">
        <v>74</v>
      </c>
      <c r="W98" s="556">
        <v>92</v>
      </c>
      <c r="X98" s="559">
        <v>114</v>
      </c>
      <c r="Y98" s="559">
        <v>150</v>
      </c>
      <c r="Z98" s="560"/>
      <c r="AA98" s="561"/>
      <c r="AB98" s="561"/>
      <c r="AC98" s="561"/>
      <c r="AD98" s="561"/>
      <c r="AE98" s="561"/>
      <c r="AF98" s="943"/>
      <c r="AG98" s="946"/>
      <c r="AH98" s="949"/>
      <c r="AI98" s="949"/>
      <c r="AJ98" s="984"/>
      <c r="AK98" s="987"/>
      <c r="AL98" s="949"/>
      <c r="AM98" s="949"/>
      <c r="AN98" s="978"/>
      <c r="AO98" s="978"/>
      <c r="AP98" s="978"/>
      <c r="AQ98" s="949"/>
      <c r="AR98" s="975"/>
      <c r="AS98" s="978"/>
      <c r="AT98" s="975"/>
      <c r="AU98" s="978"/>
      <c r="AV98" s="975"/>
      <c r="AW98" s="978"/>
      <c r="AX98" s="978"/>
      <c r="AY98" s="981"/>
    </row>
    <row r="99" spans="1:51" ht="27.75" thickBot="1" x14ac:dyDescent="0.3">
      <c r="A99" s="934"/>
      <c r="B99" s="937"/>
      <c r="C99" s="941"/>
      <c r="D99" s="473" t="s">
        <v>112</v>
      </c>
      <c r="E99" s="476">
        <v>42305286</v>
      </c>
      <c r="F99" s="476">
        <v>42305286</v>
      </c>
      <c r="G99" s="476">
        <v>42305286</v>
      </c>
      <c r="H99" s="476">
        <v>42305286</v>
      </c>
      <c r="I99" s="476">
        <v>42305286</v>
      </c>
      <c r="J99" s="476">
        <v>42305286</v>
      </c>
      <c r="K99" s="518">
        <v>42305286</v>
      </c>
      <c r="L99" s="543">
        <v>42305286</v>
      </c>
      <c r="M99" s="541"/>
      <c r="N99" s="520"/>
      <c r="O99" s="561"/>
      <c r="P99" s="561"/>
      <c r="Q99" s="561"/>
      <c r="R99" s="522"/>
      <c r="S99" s="944"/>
      <c r="T99" s="477">
        <v>6754963</v>
      </c>
      <c r="U99" s="477">
        <v>10185473</v>
      </c>
      <c r="V99" s="477">
        <v>36344887</v>
      </c>
      <c r="W99" s="477">
        <v>39075013</v>
      </c>
      <c r="X99" s="543">
        <v>39389176</v>
      </c>
      <c r="Y99" s="543">
        <v>39443569</v>
      </c>
      <c r="Z99" s="541"/>
      <c r="AA99" s="520"/>
      <c r="AB99" s="520"/>
      <c r="AC99" s="520"/>
      <c r="AD99" s="520"/>
      <c r="AE99" s="520"/>
      <c r="AF99" s="944"/>
      <c r="AG99" s="947"/>
      <c r="AH99" s="950"/>
      <c r="AI99" s="950"/>
      <c r="AJ99" s="985"/>
      <c r="AK99" s="988"/>
      <c r="AL99" s="950"/>
      <c r="AM99" s="950"/>
      <c r="AN99" s="979"/>
      <c r="AO99" s="979"/>
      <c r="AP99" s="979"/>
      <c r="AQ99" s="950"/>
      <c r="AR99" s="976"/>
      <c r="AS99" s="979"/>
      <c r="AT99" s="976"/>
      <c r="AU99" s="979"/>
      <c r="AV99" s="976"/>
      <c r="AW99" s="979"/>
      <c r="AX99" s="979"/>
      <c r="AY99" s="982"/>
    </row>
    <row r="100" spans="1:51" ht="18" x14ac:dyDescent="0.25">
      <c r="A100" s="934"/>
      <c r="B100" s="937"/>
      <c r="C100" s="939" t="s">
        <v>206</v>
      </c>
      <c r="D100" s="472" t="s">
        <v>106</v>
      </c>
      <c r="E100" s="454">
        <v>1140</v>
      </c>
      <c r="F100" s="454">
        <v>1140</v>
      </c>
      <c r="G100" s="454">
        <v>1140</v>
      </c>
      <c r="H100" s="454">
        <v>1140</v>
      </c>
      <c r="I100" s="454">
        <v>1140</v>
      </c>
      <c r="J100" s="454">
        <v>1140</v>
      </c>
      <c r="K100" s="452">
        <v>1140</v>
      </c>
      <c r="L100" s="450">
        <v>1140</v>
      </c>
      <c r="M100" s="451"/>
      <c r="N100" s="453"/>
      <c r="O100" s="453"/>
      <c r="P100" s="453"/>
      <c r="Q100" s="453"/>
      <c r="R100" s="453"/>
      <c r="S100" s="942"/>
      <c r="T100" s="554">
        <v>63</v>
      </c>
      <c r="U100" s="555">
        <v>194</v>
      </c>
      <c r="V100" s="555">
        <v>289</v>
      </c>
      <c r="W100" s="555">
        <v>337</v>
      </c>
      <c r="X100" s="450">
        <v>415</v>
      </c>
      <c r="Y100" s="450">
        <v>490</v>
      </c>
      <c r="Z100" s="451"/>
      <c r="AA100" s="453"/>
      <c r="AB100" s="453"/>
      <c r="AC100" s="453"/>
      <c r="AD100" s="453"/>
      <c r="AE100" s="453"/>
      <c r="AF100" s="942"/>
      <c r="AG100" s="945" t="s">
        <v>206</v>
      </c>
      <c r="AH100" s="948" t="s">
        <v>81</v>
      </c>
      <c r="AI100" s="948" t="s">
        <v>81</v>
      </c>
      <c r="AJ100" s="983" t="s">
        <v>378</v>
      </c>
      <c r="AK100" s="986" t="s">
        <v>206</v>
      </c>
      <c r="AL100" s="948" t="s">
        <v>81</v>
      </c>
      <c r="AM100" s="948" t="s">
        <v>189</v>
      </c>
      <c r="AN100" s="977">
        <v>258768.19467086013</v>
      </c>
      <c r="AO100" s="977">
        <v>122145.6444162822</v>
      </c>
      <c r="AP100" s="977">
        <v>136622.55025457792</v>
      </c>
      <c r="AQ100" s="948" t="s">
        <v>81</v>
      </c>
      <c r="AR100" s="974" t="s">
        <v>190</v>
      </c>
      <c r="AS100" s="977">
        <v>258768.19467086013</v>
      </c>
      <c r="AT100" s="974" t="s">
        <v>190</v>
      </c>
      <c r="AU100" s="977">
        <v>258768.19467086013</v>
      </c>
      <c r="AV100" s="974" t="s">
        <v>191</v>
      </c>
      <c r="AW100" s="977">
        <v>258768.19467086013</v>
      </c>
      <c r="AX100" s="977">
        <v>258768.19467086013</v>
      </c>
      <c r="AY100" s="980"/>
    </row>
    <row r="101" spans="1:51" ht="18" x14ac:dyDescent="0.25">
      <c r="A101" s="934"/>
      <c r="B101" s="937"/>
      <c r="C101" s="940"/>
      <c r="D101" s="473" t="s">
        <v>107</v>
      </c>
      <c r="E101" s="474">
        <v>159796090</v>
      </c>
      <c r="F101" s="474">
        <v>159796090</v>
      </c>
      <c r="G101" s="474">
        <v>159796090</v>
      </c>
      <c r="H101" s="474">
        <v>159796090</v>
      </c>
      <c r="I101" s="474">
        <v>159796090</v>
      </c>
      <c r="J101" s="474">
        <v>159796090</v>
      </c>
      <c r="K101" s="517">
        <v>159796090</v>
      </c>
      <c r="L101" s="542">
        <v>159796090</v>
      </c>
      <c r="M101" s="540"/>
      <c r="N101" s="519"/>
      <c r="O101" s="519"/>
      <c r="P101" s="519"/>
      <c r="Q101" s="519"/>
      <c r="R101" s="521"/>
      <c r="S101" s="943"/>
      <c r="T101" s="475">
        <v>24991075</v>
      </c>
      <c r="U101" s="556">
        <v>29335783</v>
      </c>
      <c r="V101" s="556">
        <v>143461784</v>
      </c>
      <c r="W101" s="545">
        <v>150918001</v>
      </c>
      <c r="X101" s="542">
        <v>150918001</v>
      </c>
      <c r="Y101" s="542">
        <v>150918001</v>
      </c>
      <c r="Z101" s="540"/>
      <c r="AA101" s="519"/>
      <c r="AB101" s="519"/>
      <c r="AC101" s="519"/>
      <c r="AD101" s="519"/>
      <c r="AE101" s="519"/>
      <c r="AF101" s="943"/>
      <c r="AG101" s="946"/>
      <c r="AH101" s="949"/>
      <c r="AI101" s="949"/>
      <c r="AJ101" s="984"/>
      <c r="AK101" s="987"/>
      <c r="AL101" s="949"/>
      <c r="AM101" s="949"/>
      <c r="AN101" s="978"/>
      <c r="AO101" s="978"/>
      <c r="AP101" s="978"/>
      <c r="AQ101" s="949"/>
      <c r="AR101" s="975"/>
      <c r="AS101" s="978"/>
      <c r="AT101" s="975"/>
      <c r="AU101" s="978"/>
      <c r="AV101" s="975"/>
      <c r="AW101" s="978"/>
      <c r="AX101" s="978"/>
      <c r="AY101" s="981"/>
    </row>
    <row r="102" spans="1:51" ht="27" x14ac:dyDescent="0.25">
      <c r="A102" s="934"/>
      <c r="B102" s="937"/>
      <c r="C102" s="940"/>
      <c r="D102" s="472" t="s">
        <v>109</v>
      </c>
      <c r="E102" s="557">
        <v>47</v>
      </c>
      <c r="F102" s="557">
        <v>47</v>
      </c>
      <c r="G102" s="557">
        <v>47</v>
      </c>
      <c r="H102" s="557">
        <v>47</v>
      </c>
      <c r="I102" s="557">
        <v>47</v>
      </c>
      <c r="J102" s="557">
        <v>47</v>
      </c>
      <c r="K102" s="558">
        <v>47</v>
      </c>
      <c r="L102" s="559">
        <v>47</v>
      </c>
      <c r="M102" s="560"/>
      <c r="N102" s="561"/>
      <c r="O102" s="561"/>
      <c r="P102" s="561"/>
      <c r="Q102" s="561"/>
      <c r="R102" s="561"/>
      <c r="S102" s="943"/>
      <c r="T102" s="562">
        <v>39</v>
      </c>
      <c r="U102" s="556">
        <v>43</v>
      </c>
      <c r="V102" s="556">
        <v>47</v>
      </c>
      <c r="W102" s="556">
        <v>47</v>
      </c>
      <c r="X102" s="559">
        <v>47</v>
      </c>
      <c r="Y102" s="559">
        <v>47</v>
      </c>
      <c r="Z102" s="560"/>
      <c r="AA102" s="561"/>
      <c r="AB102" s="561"/>
      <c r="AC102" s="561"/>
      <c r="AD102" s="561"/>
      <c r="AE102" s="561"/>
      <c r="AF102" s="943"/>
      <c r="AG102" s="946"/>
      <c r="AH102" s="949"/>
      <c r="AI102" s="949"/>
      <c r="AJ102" s="984"/>
      <c r="AK102" s="987"/>
      <c r="AL102" s="949"/>
      <c r="AM102" s="949"/>
      <c r="AN102" s="978"/>
      <c r="AO102" s="978"/>
      <c r="AP102" s="978"/>
      <c r="AQ102" s="949"/>
      <c r="AR102" s="975"/>
      <c r="AS102" s="978"/>
      <c r="AT102" s="975"/>
      <c r="AU102" s="978"/>
      <c r="AV102" s="975"/>
      <c r="AW102" s="978"/>
      <c r="AX102" s="978"/>
      <c r="AY102" s="981"/>
    </row>
    <row r="103" spans="1:51" ht="27" x14ac:dyDescent="0.25">
      <c r="A103" s="934"/>
      <c r="B103" s="937"/>
      <c r="C103" s="940"/>
      <c r="D103" s="473" t="s">
        <v>110</v>
      </c>
      <c r="E103" s="557">
        <v>32292780</v>
      </c>
      <c r="F103" s="557">
        <v>32292780</v>
      </c>
      <c r="G103" s="557">
        <v>32292780</v>
      </c>
      <c r="H103" s="557">
        <v>32292780</v>
      </c>
      <c r="I103" s="557">
        <v>32292780</v>
      </c>
      <c r="J103" s="557">
        <v>32292780</v>
      </c>
      <c r="K103" s="558">
        <v>32292780</v>
      </c>
      <c r="L103" s="559">
        <v>32292780</v>
      </c>
      <c r="M103" s="560"/>
      <c r="N103" s="561"/>
      <c r="O103" s="561"/>
      <c r="P103" s="561"/>
      <c r="Q103" s="561"/>
      <c r="R103" s="561"/>
      <c r="S103" s="943"/>
      <c r="T103" s="556">
        <v>5680106</v>
      </c>
      <c r="U103" s="556">
        <v>16911770</v>
      </c>
      <c r="V103" s="556">
        <v>21563650</v>
      </c>
      <c r="W103" s="556">
        <v>26503679</v>
      </c>
      <c r="X103" s="559">
        <v>27930151</v>
      </c>
      <c r="Y103" s="559">
        <v>28177124</v>
      </c>
      <c r="Z103" s="560"/>
      <c r="AA103" s="561"/>
      <c r="AB103" s="561"/>
      <c r="AC103" s="561"/>
      <c r="AD103" s="561"/>
      <c r="AE103" s="561"/>
      <c r="AF103" s="943"/>
      <c r="AG103" s="946"/>
      <c r="AH103" s="949"/>
      <c r="AI103" s="949"/>
      <c r="AJ103" s="984"/>
      <c r="AK103" s="987"/>
      <c r="AL103" s="949"/>
      <c r="AM103" s="949"/>
      <c r="AN103" s="978"/>
      <c r="AO103" s="978"/>
      <c r="AP103" s="978"/>
      <c r="AQ103" s="949"/>
      <c r="AR103" s="975"/>
      <c r="AS103" s="978"/>
      <c r="AT103" s="975"/>
      <c r="AU103" s="978"/>
      <c r="AV103" s="975"/>
      <c r="AW103" s="978"/>
      <c r="AX103" s="978"/>
      <c r="AY103" s="981"/>
    </row>
    <row r="104" spans="1:51" ht="27" x14ac:dyDescent="0.25">
      <c r="A104" s="934"/>
      <c r="B104" s="937"/>
      <c r="C104" s="940"/>
      <c r="D104" s="472" t="s">
        <v>111</v>
      </c>
      <c r="E104" s="557">
        <v>1187</v>
      </c>
      <c r="F104" s="557">
        <v>1187</v>
      </c>
      <c r="G104" s="557">
        <v>1187</v>
      </c>
      <c r="H104" s="557">
        <v>1187</v>
      </c>
      <c r="I104" s="557">
        <v>1187</v>
      </c>
      <c r="J104" s="557">
        <v>1187</v>
      </c>
      <c r="K104" s="558">
        <v>1187</v>
      </c>
      <c r="L104" s="559">
        <v>1187</v>
      </c>
      <c r="M104" s="560"/>
      <c r="N104" s="561"/>
      <c r="O104" s="561"/>
      <c r="P104" s="561"/>
      <c r="Q104" s="561"/>
      <c r="R104" s="561"/>
      <c r="S104" s="943"/>
      <c r="T104" s="556">
        <v>102</v>
      </c>
      <c r="U104" s="556">
        <v>237</v>
      </c>
      <c r="V104" s="556">
        <v>336</v>
      </c>
      <c r="W104" s="556">
        <v>384</v>
      </c>
      <c r="X104" s="559">
        <v>462</v>
      </c>
      <c r="Y104" s="559">
        <v>537</v>
      </c>
      <c r="Z104" s="560"/>
      <c r="AA104" s="561"/>
      <c r="AB104" s="561"/>
      <c r="AC104" s="561"/>
      <c r="AD104" s="561"/>
      <c r="AE104" s="561"/>
      <c r="AF104" s="943"/>
      <c r="AG104" s="946"/>
      <c r="AH104" s="949"/>
      <c r="AI104" s="949"/>
      <c r="AJ104" s="984"/>
      <c r="AK104" s="987"/>
      <c r="AL104" s="949"/>
      <c r="AM104" s="949"/>
      <c r="AN104" s="978"/>
      <c r="AO104" s="978"/>
      <c r="AP104" s="978"/>
      <c r="AQ104" s="949"/>
      <c r="AR104" s="975"/>
      <c r="AS104" s="978"/>
      <c r="AT104" s="975"/>
      <c r="AU104" s="978"/>
      <c r="AV104" s="975"/>
      <c r="AW104" s="978"/>
      <c r="AX104" s="978"/>
      <c r="AY104" s="981"/>
    </row>
    <row r="105" spans="1:51" ht="27.75" thickBot="1" x14ac:dyDescent="0.3">
      <c r="A105" s="934"/>
      <c r="B105" s="937"/>
      <c r="C105" s="941"/>
      <c r="D105" s="473" t="s">
        <v>112</v>
      </c>
      <c r="E105" s="476">
        <v>192088870</v>
      </c>
      <c r="F105" s="476">
        <v>192088870</v>
      </c>
      <c r="G105" s="476">
        <v>192088870</v>
      </c>
      <c r="H105" s="476">
        <v>192088870</v>
      </c>
      <c r="I105" s="476">
        <v>192088870</v>
      </c>
      <c r="J105" s="476">
        <v>192088870</v>
      </c>
      <c r="K105" s="518">
        <v>192088870</v>
      </c>
      <c r="L105" s="543">
        <v>192088870</v>
      </c>
      <c r="M105" s="541"/>
      <c r="N105" s="520"/>
      <c r="O105" s="561"/>
      <c r="P105" s="561"/>
      <c r="Q105" s="561"/>
      <c r="R105" s="522"/>
      <c r="S105" s="944"/>
      <c r="T105" s="477">
        <v>30671181</v>
      </c>
      <c r="U105" s="477">
        <v>46247553</v>
      </c>
      <c r="V105" s="477">
        <v>165025434</v>
      </c>
      <c r="W105" s="477">
        <v>177421680</v>
      </c>
      <c r="X105" s="543">
        <v>178848152</v>
      </c>
      <c r="Y105" s="543">
        <v>179095125</v>
      </c>
      <c r="Z105" s="541"/>
      <c r="AA105" s="520"/>
      <c r="AB105" s="520"/>
      <c r="AC105" s="520"/>
      <c r="AD105" s="520"/>
      <c r="AE105" s="520"/>
      <c r="AF105" s="944"/>
      <c r="AG105" s="947"/>
      <c r="AH105" s="950"/>
      <c r="AI105" s="950"/>
      <c r="AJ105" s="985"/>
      <c r="AK105" s="988"/>
      <c r="AL105" s="950"/>
      <c r="AM105" s="950"/>
      <c r="AN105" s="979"/>
      <c r="AO105" s="979"/>
      <c r="AP105" s="979"/>
      <c r="AQ105" s="950"/>
      <c r="AR105" s="976"/>
      <c r="AS105" s="979"/>
      <c r="AT105" s="976"/>
      <c r="AU105" s="979"/>
      <c r="AV105" s="976"/>
      <c r="AW105" s="979"/>
      <c r="AX105" s="979"/>
      <c r="AY105" s="982"/>
    </row>
    <row r="106" spans="1:51" ht="18" x14ac:dyDescent="0.25">
      <c r="A106" s="934"/>
      <c r="B106" s="937"/>
      <c r="C106" s="939" t="s">
        <v>207</v>
      </c>
      <c r="D106" s="472" t="s">
        <v>106</v>
      </c>
      <c r="E106" s="454">
        <v>370</v>
      </c>
      <c r="F106" s="454">
        <v>370</v>
      </c>
      <c r="G106" s="454">
        <v>370</v>
      </c>
      <c r="H106" s="454">
        <v>370</v>
      </c>
      <c r="I106" s="454">
        <v>370</v>
      </c>
      <c r="J106" s="454">
        <v>370</v>
      </c>
      <c r="K106" s="452">
        <v>370</v>
      </c>
      <c r="L106" s="450">
        <v>370</v>
      </c>
      <c r="M106" s="451"/>
      <c r="N106" s="453"/>
      <c r="O106" s="453"/>
      <c r="P106" s="453"/>
      <c r="Q106" s="453"/>
      <c r="R106" s="453"/>
      <c r="S106" s="942"/>
      <c r="T106" s="554">
        <v>25</v>
      </c>
      <c r="U106" s="555">
        <v>47</v>
      </c>
      <c r="V106" s="555">
        <v>93</v>
      </c>
      <c r="W106" s="555">
        <v>96</v>
      </c>
      <c r="X106" s="450">
        <v>118</v>
      </c>
      <c r="Y106" s="450">
        <v>143</v>
      </c>
      <c r="Z106" s="451"/>
      <c r="AA106" s="453"/>
      <c r="AB106" s="453"/>
      <c r="AC106" s="453"/>
      <c r="AD106" s="453"/>
      <c r="AE106" s="453"/>
      <c r="AF106" s="942"/>
      <c r="AG106" s="945" t="s">
        <v>207</v>
      </c>
      <c r="AH106" s="948" t="s">
        <v>81</v>
      </c>
      <c r="AI106" s="948" t="s">
        <v>81</v>
      </c>
      <c r="AJ106" s="983" t="s">
        <v>378</v>
      </c>
      <c r="AK106" s="986" t="s">
        <v>207</v>
      </c>
      <c r="AL106" s="948" t="s">
        <v>81</v>
      </c>
      <c r="AM106" s="948" t="s">
        <v>189</v>
      </c>
      <c r="AN106" s="977">
        <v>19238.115539607385</v>
      </c>
      <c r="AO106" s="977">
        <v>9835.700458121064</v>
      </c>
      <c r="AP106" s="977">
        <v>9402.4150814863206</v>
      </c>
      <c r="AQ106" s="948" t="s">
        <v>81</v>
      </c>
      <c r="AR106" s="974" t="s">
        <v>190</v>
      </c>
      <c r="AS106" s="977">
        <v>19238.115539607385</v>
      </c>
      <c r="AT106" s="974" t="s">
        <v>190</v>
      </c>
      <c r="AU106" s="977">
        <v>19238.115539607385</v>
      </c>
      <c r="AV106" s="974" t="s">
        <v>191</v>
      </c>
      <c r="AW106" s="977">
        <v>19238.115539607385</v>
      </c>
      <c r="AX106" s="977">
        <v>19238.115539607385</v>
      </c>
      <c r="AY106" s="980"/>
    </row>
    <row r="107" spans="1:51" ht="18" x14ac:dyDescent="0.25">
      <c r="A107" s="934"/>
      <c r="B107" s="937"/>
      <c r="C107" s="940"/>
      <c r="D107" s="473" t="s">
        <v>107</v>
      </c>
      <c r="E107" s="474">
        <v>51838613</v>
      </c>
      <c r="F107" s="474">
        <v>51838613</v>
      </c>
      <c r="G107" s="474">
        <v>51838613</v>
      </c>
      <c r="H107" s="474">
        <v>51838613</v>
      </c>
      <c r="I107" s="474">
        <v>51838613</v>
      </c>
      <c r="J107" s="474">
        <v>51838613</v>
      </c>
      <c r="K107" s="517">
        <v>51838613</v>
      </c>
      <c r="L107" s="542">
        <v>51838613</v>
      </c>
      <c r="M107" s="540"/>
      <c r="N107" s="519"/>
      <c r="O107" s="519"/>
      <c r="P107" s="519"/>
      <c r="Q107" s="519"/>
      <c r="R107" s="521"/>
      <c r="S107" s="943"/>
      <c r="T107" s="475">
        <v>8107224</v>
      </c>
      <c r="U107" s="556">
        <v>9516668</v>
      </c>
      <c r="V107" s="556">
        <v>46539686</v>
      </c>
      <c r="W107" s="545">
        <v>48958518</v>
      </c>
      <c r="X107" s="542">
        <v>48958518</v>
      </c>
      <c r="Y107" s="542">
        <v>48958518</v>
      </c>
      <c r="Z107" s="540"/>
      <c r="AA107" s="519"/>
      <c r="AB107" s="519"/>
      <c r="AC107" s="519"/>
      <c r="AD107" s="519"/>
      <c r="AE107" s="519"/>
      <c r="AF107" s="943"/>
      <c r="AG107" s="946"/>
      <c r="AH107" s="949"/>
      <c r="AI107" s="949"/>
      <c r="AJ107" s="984"/>
      <c r="AK107" s="987"/>
      <c r="AL107" s="949"/>
      <c r="AM107" s="949"/>
      <c r="AN107" s="978"/>
      <c r="AO107" s="978"/>
      <c r="AP107" s="978"/>
      <c r="AQ107" s="949"/>
      <c r="AR107" s="975"/>
      <c r="AS107" s="978"/>
      <c r="AT107" s="975"/>
      <c r="AU107" s="978"/>
      <c r="AV107" s="975"/>
      <c r="AW107" s="978"/>
      <c r="AX107" s="978"/>
      <c r="AY107" s="981"/>
    </row>
    <row r="108" spans="1:51" ht="27" x14ac:dyDescent="0.25">
      <c r="A108" s="934"/>
      <c r="B108" s="937"/>
      <c r="C108" s="940"/>
      <c r="D108" s="472" t="s">
        <v>109</v>
      </c>
      <c r="E108" s="557">
        <v>16</v>
      </c>
      <c r="F108" s="557">
        <v>16</v>
      </c>
      <c r="G108" s="557">
        <v>16</v>
      </c>
      <c r="H108" s="557">
        <v>16</v>
      </c>
      <c r="I108" s="557">
        <v>16</v>
      </c>
      <c r="J108" s="557">
        <v>16</v>
      </c>
      <c r="K108" s="558">
        <v>16</v>
      </c>
      <c r="L108" s="559">
        <v>16</v>
      </c>
      <c r="M108" s="560"/>
      <c r="N108" s="561"/>
      <c r="O108" s="561"/>
      <c r="P108" s="561"/>
      <c r="Q108" s="561"/>
      <c r="R108" s="561"/>
      <c r="S108" s="943"/>
      <c r="T108" s="562">
        <v>16</v>
      </c>
      <c r="U108" s="556">
        <v>16</v>
      </c>
      <c r="V108" s="556">
        <v>16</v>
      </c>
      <c r="W108" s="556">
        <v>16</v>
      </c>
      <c r="X108" s="559">
        <v>16</v>
      </c>
      <c r="Y108" s="559">
        <v>16</v>
      </c>
      <c r="Z108" s="560"/>
      <c r="AA108" s="561"/>
      <c r="AB108" s="561"/>
      <c r="AC108" s="561"/>
      <c r="AD108" s="561"/>
      <c r="AE108" s="561"/>
      <c r="AF108" s="943"/>
      <c r="AG108" s="946"/>
      <c r="AH108" s="949"/>
      <c r="AI108" s="949"/>
      <c r="AJ108" s="984"/>
      <c r="AK108" s="987"/>
      <c r="AL108" s="949"/>
      <c r="AM108" s="949"/>
      <c r="AN108" s="978"/>
      <c r="AO108" s="978"/>
      <c r="AP108" s="978"/>
      <c r="AQ108" s="949"/>
      <c r="AR108" s="975"/>
      <c r="AS108" s="978"/>
      <c r="AT108" s="975"/>
      <c r="AU108" s="978"/>
      <c r="AV108" s="975"/>
      <c r="AW108" s="978"/>
      <c r="AX108" s="978"/>
      <c r="AY108" s="981"/>
    </row>
    <row r="109" spans="1:51" ht="27" x14ac:dyDescent="0.25">
      <c r="A109" s="934"/>
      <c r="B109" s="937"/>
      <c r="C109" s="940"/>
      <c r="D109" s="473" t="s">
        <v>110</v>
      </c>
      <c r="E109" s="557">
        <v>10475932</v>
      </c>
      <c r="F109" s="557">
        <v>10475932</v>
      </c>
      <c r="G109" s="557">
        <v>10475932</v>
      </c>
      <c r="H109" s="557">
        <v>10475932</v>
      </c>
      <c r="I109" s="557">
        <v>10475932</v>
      </c>
      <c r="J109" s="557">
        <v>10475932</v>
      </c>
      <c r="K109" s="558">
        <v>10475932</v>
      </c>
      <c r="L109" s="559">
        <v>10475932</v>
      </c>
      <c r="M109" s="560"/>
      <c r="N109" s="561"/>
      <c r="O109" s="561"/>
      <c r="P109" s="561"/>
      <c r="Q109" s="561"/>
      <c r="R109" s="561"/>
      <c r="S109" s="943"/>
      <c r="T109" s="556">
        <v>1842653</v>
      </c>
      <c r="U109" s="556">
        <v>5486259</v>
      </c>
      <c r="V109" s="556">
        <v>6995351</v>
      </c>
      <c r="W109" s="556">
        <v>8597920</v>
      </c>
      <c r="X109" s="559">
        <v>9060674</v>
      </c>
      <c r="Y109" s="559">
        <v>9140793</v>
      </c>
      <c r="Z109" s="560"/>
      <c r="AA109" s="561"/>
      <c r="AB109" s="561"/>
      <c r="AC109" s="561"/>
      <c r="AD109" s="561"/>
      <c r="AE109" s="561"/>
      <c r="AF109" s="943"/>
      <c r="AG109" s="946"/>
      <c r="AH109" s="949"/>
      <c r="AI109" s="949"/>
      <c r="AJ109" s="984"/>
      <c r="AK109" s="987"/>
      <c r="AL109" s="949"/>
      <c r="AM109" s="949"/>
      <c r="AN109" s="978"/>
      <c r="AO109" s="978"/>
      <c r="AP109" s="978"/>
      <c r="AQ109" s="949"/>
      <c r="AR109" s="975"/>
      <c r="AS109" s="978"/>
      <c r="AT109" s="975"/>
      <c r="AU109" s="978"/>
      <c r="AV109" s="975"/>
      <c r="AW109" s="978"/>
      <c r="AX109" s="978"/>
      <c r="AY109" s="981"/>
    </row>
    <row r="110" spans="1:51" ht="27" x14ac:dyDescent="0.25">
      <c r="A110" s="934"/>
      <c r="B110" s="937"/>
      <c r="C110" s="940"/>
      <c r="D110" s="472" t="s">
        <v>111</v>
      </c>
      <c r="E110" s="557">
        <v>386</v>
      </c>
      <c r="F110" s="557">
        <v>386</v>
      </c>
      <c r="G110" s="557">
        <v>386</v>
      </c>
      <c r="H110" s="557">
        <v>386</v>
      </c>
      <c r="I110" s="557">
        <v>386</v>
      </c>
      <c r="J110" s="557">
        <v>386</v>
      </c>
      <c r="K110" s="558">
        <v>386</v>
      </c>
      <c r="L110" s="559">
        <v>386</v>
      </c>
      <c r="M110" s="560"/>
      <c r="N110" s="561"/>
      <c r="O110" s="561"/>
      <c r="P110" s="561"/>
      <c r="Q110" s="561"/>
      <c r="R110" s="561"/>
      <c r="S110" s="943"/>
      <c r="T110" s="556">
        <v>41</v>
      </c>
      <c r="U110" s="556">
        <v>63</v>
      </c>
      <c r="V110" s="556">
        <v>109</v>
      </c>
      <c r="W110" s="556">
        <v>112</v>
      </c>
      <c r="X110" s="559">
        <v>134</v>
      </c>
      <c r="Y110" s="559">
        <v>159</v>
      </c>
      <c r="Z110" s="560"/>
      <c r="AA110" s="561"/>
      <c r="AB110" s="561"/>
      <c r="AC110" s="561"/>
      <c r="AD110" s="561"/>
      <c r="AE110" s="561"/>
      <c r="AF110" s="943"/>
      <c r="AG110" s="946"/>
      <c r="AH110" s="949"/>
      <c r="AI110" s="949"/>
      <c r="AJ110" s="984"/>
      <c r="AK110" s="987"/>
      <c r="AL110" s="949"/>
      <c r="AM110" s="949"/>
      <c r="AN110" s="978"/>
      <c r="AO110" s="978"/>
      <c r="AP110" s="978"/>
      <c r="AQ110" s="949"/>
      <c r="AR110" s="975"/>
      <c r="AS110" s="978"/>
      <c r="AT110" s="975"/>
      <c r="AU110" s="978"/>
      <c r="AV110" s="975"/>
      <c r="AW110" s="978"/>
      <c r="AX110" s="978"/>
      <c r="AY110" s="981"/>
    </row>
    <row r="111" spans="1:51" ht="27.75" thickBot="1" x14ac:dyDescent="0.3">
      <c r="A111" s="934"/>
      <c r="B111" s="937"/>
      <c r="C111" s="941"/>
      <c r="D111" s="473" t="s">
        <v>112</v>
      </c>
      <c r="E111" s="476">
        <v>62314545</v>
      </c>
      <c r="F111" s="476">
        <v>62314545</v>
      </c>
      <c r="G111" s="476">
        <v>62314545</v>
      </c>
      <c r="H111" s="476">
        <v>62314545</v>
      </c>
      <c r="I111" s="476">
        <v>62314545</v>
      </c>
      <c r="J111" s="476">
        <v>62314545</v>
      </c>
      <c r="K111" s="518">
        <v>62314545</v>
      </c>
      <c r="L111" s="543">
        <v>62314545</v>
      </c>
      <c r="M111" s="541"/>
      <c r="N111" s="520"/>
      <c r="O111" s="561"/>
      <c r="P111" s="561"/>
      <c r="Q111" s="561"/>
      <c r="R111" s="522"/>
      <c r="S111" s="944"/>
      <c r="T111" s="477">
        <v>9949877</v>
      </c>
      <c r="U111" s="477">
        <v>15002927</v>
      </c>
      <c r="V111" s="477">
        <v>53535037</v>
      </c>
      <c r="W111" s="477">
        <v>57556438</v>
      </c>
      <c r="X111" s="543">
        <v>58019192</v>
      </c>
      <c r="Y111" s="543">
        <v>58099311</v>
      </c>
      <c r="Z111" s="541"/>
      <c r="AA111" s="520"/>
      <c r="AB111" s="520"/>
      <c r="AC111" s="520"/>
      <c r="AD111" s="520"/>
      <c r="AE111" s="520"/>
      <c r="AF111" s="944"/>
      <c r="AG111" s="947"/>
      <c r="AH111" s="950"/>
      <c r="AI111" s="950"/>
      <c r="AJ111" s="985"/>
      <c r="AK111" s="988"/>
      <c r="AL111" s="950"/>
      <c r="AM111" s="950"/>
      <c r="AN111" s="979"/>
      <c r="AO111" s="979"/>
      <c r="AP111" s="979"/>
      <c r="AQ111" s="950"/>
      <c r="AR111" s="976"/>
      <c r="AS111" s="979"/>
      <c r="AT111" s="976"/>
      <c r="AU111" s="979"/>
      <c r="AV111" s="976"/>
      <c r="AW111" s="979"/>
      <c r="AX111" s="979"/>
      <c r="AY111" s="982"/>
    </row>
    <row r="112" spans="1:51" ht="18" x14ac:dyDescent="0.25">
      <c r="A112" s="934"/>
      <c r="B112" s="937"/>
      <c r="C112" s="939" t="s">
        <v>208</v>
      </c>
      <c r="D112" s="472" t="s">
        <v>106</v>
      </c>
      <c r="E112" s="454">
        <v>543</v>
      </c>
      <c r="F112" s="454">
        <v>543</v>
      </c>
      <c r="G112" s="454">
        <v>543</v>
      </c>
      <c r="H112" s="454">
        <v>543</v>
      </c>
      <c r="I112" s="454">
        <v>543</v>
      </c>
      <c r="J112" s="454">
        <v>543</v>
      </c>
      <c r="K112" s="452">
        <v>543</v>
      </c>
      <c r="L112" s="450">
        <v>543</v>
      </c>
      <c r="M112" s="451"/>
      <c r="N112" s="453"/>
      <c r="O112" s="453"/>
      <c r="P112" s="453"/>
      <c r="Q112" s="453"/>
      <c r="R112" s="453"/>
      <c r="S112" s="942"/>
      <c r="T112" s="554">
        <v>34</v>
      </c>
      <c r="U112" s="555">
        <v>86</v>
      </c>
      <c r="V112" s="555">
        <v>138</v>
      </c>
      <c r="W112" s="555">
        <v>163</v>
      </c>
      <c r="X112" s="450">
        <v>207</v>
      </c>
      <c r="Y112" s="450">
        <v>263</v>
      </c>
      <c r="Z112" s="451"/>
      <c r="AA112" s="453"/>
      <c r="AB112" s="453"/>
      <c r="AC112" s="453"/>
      <c r="AD112" s="453"/>
      <c r="AE112" s="453"/>
      <c r="AF112" s="942"/>
      <c r="AG112" s="945" t="s">
        <v>208</v>
      </c>
      <c r="AH112" s="948" t="s">
        <v>81</v>
      </c>
      <c r="AI112" s="948" t="s">
        <v>81</v>
      </c>
      <c r="AJ112" s="983" t="s">
        <v>378</v>
      </c>
      <c r="AK112" s="986" t="s">
        <v>208</v>
      </c>
      <c r="AL112" s="948" t="s">
        <v>81</v>
      </c>
      <c r="AM112" s="948" t="s">
        <v>189</v>
      </c>
      <c r="AN112" s="977">
        <v>383278.4281180636</v>
      </c>
      <c r="AO112" s="977">
        <v>185012.57635156851</v>
      </c>
      <c r="AP112" s="977">
        <v>198265.85176649512</v>
      </c>
      <c r="AQ112" s="948" t="s">
        <v>81</v>
      </c>
      <c r="AR112" s="974" t="s">
        <v>190</v>
      </c>
      <c r="AS112" s="977">
        <v>383278.4281180636</v>
      </c>
      <c r="AT112" s="974" t="s">
        <v>190</v>
      </c>
      <c r="AU112" s="977">
        <v>383278.4281180636</v>
      </c>
      <c r="AV112" s="974" t="s">
        <v>191</v>
      </c>
      <c r="AW112" s="977">
        <v>383278.4281180636</v>
      </c>
      <c r="AX112" s="977">
        <v>383278.4281180636</v>
      </c>
      <c r="AY112" s="980"/>
    </row>
    <row r="113" spans="1:51" ht="18" x14ac:dyDescent="0.25">
      <c r="A113" s="934"/>
      <c r="B113" s="937"/>
      <c r="C113" s="940"/>
      <c r="D113" s="473" t="s">
        <v>107</v>
      </c>
      <c r="E113" s="474">
        <v>76093376</v>
      </c>
      <c r="F113" s="474">
        <v>76093376</v>
      </c>
      <c r="G113" s="474">
        <v>76093376</v>
      </c>
      <c r="H113" s="474">
        <v>76093376</v>
      </c>
      <c r="I113" s="474">
        <v>76093376</v>
      </c>
      <c r="J113" s="474">
        <v>76093376</v>
      </c>
      <c r="K113" s="517">
        <v>76093376</v>
      </c>
      <c r="L113" s="542">
        <v>76093376</v>
      </c>
      <c r="M113" s="540"/>
      <c r="N113" s="519"/>
      <c r="O113" s="519"/>
      <c r="P113" s="519"/>
      <c r="Q113" s="519"/>
      <c r="R113" s="521"/>
      <c r="S113" s="943"/>
      <c r="T113" s="475">
        <v>11900512</v>
      </c>
      <c r="U113" s="556">
        <v>13969420</v>
      </c>
      <c r="V113" s="556">
        <v>68315135</v>
      </c>
      <c r="W113" s="545">
        <v>71865715</v>
      </c>
      <c r="X113" s="542">
        <v>71865715</v>
      </c>
      <c r="Y113" s="542">
        <v>71865715</v>
      </c>
      <c r="Z113" s="540"/>
      <c r="AA113" s="519"/>
      <c r="AB113" s="519"/>
      <c r="AC113" s="519"/>
      <c r="AD113" s="519"/>
      <c r="AE113" s="519"/>
      <c r="AF113" s="943"/>
      <c r="AG113" s="946"/>
      <c r="AH113" s="949"/>
      <c r="AI113" s="949"/>
      <c r="AJ113" s="984"/>
      <c r="AK113" s="987"/>
      <c r="AL113" s="949"/>
      <c r="AM113" s="949"/>
      <c r="AN113" s="978"/>
      <c r="AO113" s="978"/>
      <c r="AP113" s="978"/>
      <c r="AQ113" s="949"/>
      <c r="AR113" s="975"/>
      <c r="AS113" s="978"/>
      <c r="AT113" s="975"/>
      <c r="AU113" s="978"/>
      <c r="AV113" s="975"/>
      <c r="AW113" s="978"/>
      <c r="AX113" s="978"/>
      <c r="AY113" s="981"/>
    </row>
    <row r="114" spans="1:51" ht="27" x14ac:dyDescent="0.25">
      <c r="A114" s="934"/>
      <c r="B114" s="937"/>
      <c r="C114" s="940"/>
      <c r="D114" s="472" t="s">
        <v>109</v>
      </c>
      <c r="E114" s="557">
        <v>22</v>
      </c>
      <c r="F114" s="557">
        <v>22</v>
      </c>
      <c r="G114" s="557">
        <v>22</v>
      </c>
      <c r="H114" s="557">
        <v>22</v>
      </c>
      <c r="I114" s="557">
        <v>22</v>
      </c>
      <c r="J114" s="557">
        <v>22</v>
      </c>
      <c r="K114" s="558">
        <v>22</v>
      </c>
      <c r="L114" s="559">
        <v>22</v>
      </c>
      <c r="M114" s="560"/>
      <c r="N114" s="561"/>
      <c r="O114" s="561"/>
      <c r="P114" s="561"/>
      <c r="Q114" s="561"/>
      <c r="R114" s="561"/>
      <c r="S114" s="943"/>
      <c r="T114" s="562">
        <v>21</v>
      </c>
      <c r="U114" s="556">
        <v>22</v>
      </c>
      <c r="V114" s="556">
        <v>22</v>
      </c>
      <c r="W114" s="556">
        <v>22</v>
      </c>
      <c r="X114" s="559">
        <v>22</v>
      </c>
      <c r="Y114" s="559">
        <v>22</v>
      </c>
      <c r="Z114" s="560"/>
      <c r="AA114" s="561"/>
      <c r="AB114" s="561"/>
      <c r="AC114" s="561"/>
      <c r="AD114" s="561"/>
      <c r="AE114" s="561"/>
      <c r="AF114" s="943"/>
      <c r="AG114" s="946"/>
      <c r="AH114" s="949"/>
      <c r="AI114" s="949"/>
      <c r="AJ114" s="984"/>
      <c r="AK114" s="987"/>
      <c r="AL114" s="949"/>
      <c r="AM114" s="949"/>
      <c r="AN114" s="978"/>
      <c r="AO114" s="978"/>
      <c r="AP114" s="978"/>
      <c r="AQ114" s="949"/>
      <c r="AR114" s="975"/>
      <c r="AS114" s="978"/>
      <c r="AT114" s="975"/>
      <c r="AU114" s="978"/>
      <c r="AV114" s="975"/>
      <c r="AW114" s="978"/>
      <c r="AX114" s="978"/>
      <c r="AY114" s="981"/>
    </row>
    <row r="115" spans="1:51" ht="27" x14ac:dyDescent="0.25">
      <c r="A115" s="934"/>
      <c r="B115" s="937"/>
      <c r="C115" s="940"/>
      <c r="D115" s="473" t="s">
        <v>110</v>
      </c>
      <c r="E115" s="557">
        <v>15377514</v>
      </c>
      <c r="F115" s="557">
        <v>15377514</v>
      </c>
      <c r="G115" s="557">
        <v>15377514</v>
      </c>
      <c r="H115" s="557">
        <v>15377514</v>
      </c>
      <c r="I115" s="557">
        <v>15377514</v>
      </c>
      <c r="J115" s="557">
        <v>15377514</v>
      </c>
      <c r="K115" s="558">
        <v>15377514</v>
      </c>
      <c r="L115" s="559">
        <v>15377514</v>
      </c>
      <c r="M115" s="560"/>
      <c r="N115" s="561"/>
      <c r="O115" s="561"/>
      <c r="P115" s="561"/>
      <c r="Q115" s="561"/>
      <c r="R115" s="561"/>
      <c r="S115" s="943"/>
      <c r="T115" s="556">
        <v>2704812</v>
      </c>
      <c r="U115" s="556">
        <v>8053224</v>
      </c>
      <c r="V115" s="556">
        <v>10268405</v>
      </c>
      <c r="W115" s="556">
        <v>12620800</v>
      </c>
      <c r="X115" s="559">
        <v>13300072</v>
      </c>
      <c r="Y115" s="559">
        <v>13417678</v>
      </c>
      <c r="Z115" s="560"/>
      <c r="AA115" s="561"/>
      <c r="AB115" s="561"/>
      <c r="AC115" s="561"/>
      <c r="AD115" s="561"/>
      <c r="AE115" s="561"/>
      <c r="AF115" s="943"/>
      <c r="AG115" s="946"/>
      <c r="AH115" s="949"/>
      <c r="AI115" s="949"/>
      <c r="AJ115" s="984"/>
      <c r="AK115" s="987"/>
      <c r="AL115" s="949"/>
      <c r="AM115" s="949"/>
      <c r="AN115" s="978"/>
      <c r="AO115" s="978"/>
      <c r="AP115" s="978"/>
      <c r="AQ115" s="949"/>
      <c r="AR115" s="975"/>
      <c r="AS115" s="978"/>
      <c r="AT115" s="975"/>
      <c r="AU115" s="978"/>
      <c r="AV115" s="975"/>
      <c r="AW115" s="978"/>
      <c r="AX115" s="978"/>
      <c r="AY115" s="981"/>
    </row>
    <row r="116" spans="1:51" ht="27" x14ac:dyDescent="0.25">
      <c r="A116" s="934"/>
      <c r="B116" s="937"/>
      <c r="C116" s="940"/>
      <c r="D116" s="472" t="s">
        <v>111</v>
      </c>
      <c r="E116" s="557">
        <v>565</v>
      </c>
      <c r="F116" s="557">
        <v>565</v>
      </c>
      <c r="G116" s="557">
        <v>565</v>
      </c>
      <c r="H116" s="557">
        <v>565</v>
      </c>
      <c r="I116" s="557">
        <v>565</v>
      </c>
      <c r="J116" s="557">
        <v>565</v>
      </c>
      <c r="K116" s="558">
        <v>565</v>
      </c>
      <c r="L116" s="559">
        <v>565</v>
      </c>
      <c r="M116" s="560"/>
      <c r="N116" s="561"/>
      <c r="O116" s="561"/>
      <c r="P116" s="561"/>
      <c r="Q116" s="561"/>
      <c r="R116" s="561"/>
      <c r="S116" s="943"/>
      <c r="T116" s="556">
        <v>55</v>
      </c>
      <c r="U116" s="556">
        <v>108</v>
      </c>
      <c r="V116" s="556">
        <v>160</v>
      </c>
      <c r="W116" s="556">
        <v>185</v>
      </c>
      <c r="X116" s="559">
        <v>229</v>
      </c>
      <c r="Y116" s="559">
        <v>285</v>
      </c>
      <c r="Z116" s="560"/>
      <c r="AA116" s="561"/>
      <c r="AB116" s="561"/>
      <c r="AC116" s="561"/>
      <c r="AD116" s="561"/>
      <c r="AE116" s="561"/>
      <c r="AF116" s="943"/>
      <c r="AG116" s="946"/>
      <c r="AH116" s="949"/>
      <c r="AI116" s="949"/>
      <c r="AJ116" s="984"/>
      <c r="AK116" s="987"/>
      <c r="AL116" s="949"/>
      <c r="AM116" s="949"/>
      <c r="AN116" s="978"/>
      <c r="AO116" s="978"/>
      <c r="AP116" s="978"/>
      <c r="AQ116" s="949"/>
      <c r="AR116" s="975"/>
      <c r="AS116" s="978"/>
      <c r="AT116" s="975"/>
      <c r="AU116" s="978"/>
      <c r="AV116" s="975"/>
      <c r="AW116" s="978"/>
      <c r="AX116" s="978"/>
      <c r="AY116" s="981"/>
    </row>
    <row r="117" spans="1:51" ht="27.75" thickBot="1" x14ac:dyDescent="0.3">
      <c r="A117" s="934"/>
      <c r="B117" s="937"/>
      <c r="C117" s="941"/>
      <c r="D117" s="473" t="s">
        <v>112</v>
      </c>
      <c r="E117" s="476">
        <v>91470890</v>
      </c>
      <c r="F117" s="476">
        <v>91470890</v>
      </c>
      <c r="G117" s="476">
        <v>91470890</v>
      </c>
      <c r="H117" s="476">
        <v>91470890</v>
      </c>
      <c r="I117" s="476">
        <v>91470890</v>
      </c>
      <c r="J117" s="476">
        <v>91470890</v>
      </c>
      <c r="K117" s="518">
        <v>91470890</v>
      </c>
      <c r="L117" s="543">
        <v>91470890</v>
      </c>
      <c r="M117" s="541"/>
      <c r="N117" s="520"/>
      <c r="O117" s="561"/>
      <c r="P117" s="561"/>
      <c r="Q117" s="561"/>
      <c r="R117" s="522"/>
      <c r="S117" s="944"/>
      <c r="T117" s="477">
        <v>14605324</v>
      </c>
      <c r="U117" s="477">
        <v>22022644</v>
      </c>
      <c r="V117" s="477">
        <v>78583540</v>
      </c>
      <c r="W117" s="477">
        <v>84486515</v>
      </c>
      <c r="X117" s="543">
        <v>85165787</v>
      </c>
      <c r="Y117" s="543">
        <v>85283393</v>
      </c>
      <c r="Z117" s="541"/>
      <c r="AA117" s="520"/>
      <c r="AB117" s="520"/>
      <c r="AC117" s="520"/>
      <c r="AD117" s="520"/>
      <c r="AE117" s="520"/>
      <c r="AF117" s="944"/>
      <c r="AG117" s="947"/>
      <c r="AH117" s="950"/>
      <c r="AI117" s="950"/>
      <c r="AJ117" s="985"/>
      <c r="AK117" s="988"/>
      <c r="AL117" s="950"/>
      <c r="AM117" s="950"/>
      <c r="AN117" s="979"/>
      <c r="AO117" s="979"/>
      <c r="AP117" s="979"/>
      <c r="AQ117" s="950"/>
      <c r="AR117" s="976"/>
      <c r="AS117" s="979"/>
      <c r="AT117" s="976"/>
      <c r="AU117" s="979"/>
      <c r="AV117" s="976"/>
      <c r="AW117" s="979"/>
      <c r="AX117" s="979"/>
      <c r="AY117" s="982"/>
    </row>
    <row r="118" spans="1:51" ht="18" x14ac:dyDescent="0.25">
      <c r="A118" s="934"/>
      <c r="B118" s="937"/>
      <c r="C118" s="939" t="s">
        <v>209</v>
      </c>
      <c r="D118" s="472" t="s">
        <v>106</v>
      </c>
      <c r="E118" s="454">
        <v>319</v>
      </c>
      <c r="F118" s="454">
        <v>319</v>
      </c>
      <c r="G118" s="454">
        <v>319</v>
      </c>
      <c r="H118" s="454">
        <v>319</v>
      </c>
      <c r="I118" s="454">
        <v>319</v>
      </c>
      <c r="J118" s="454">
        <v>319</v>
      </c>
      <c r="K118" s="452">
        <v>319</v>
      </c>
      <c r="L118" s="450">
        <v>319</v>
      </c>
      <c r="M118" s="451"/>
      <c r="N118" s="453"/>
      <c r="O118" s="453"/>
      <c r="P118" s="453"/>
      <c r="Q118" s="453"/>
      <c r="R118" s="453"/>
      <c r="S118" s="942"/>
      <c r="T118" s="554">
        <v>14</v>
      </c>
      <c r="U118" s="555">
        <v>41</v>
      </c>
      <c r="V118" s="555">
        <v>85</v>
      </c>
      <c r="W118" s="555">
        <v>114</v>
      </c>
      <c r="X118" s="450">
        <v>151</v>
      </c>
      <c r="Y118" s="450">
        <v>187</v>
      </c>
      <c r="Z118" s="451"/>
      <c r="AA118" s="453"/>
      <c r="AB118" s="453"/>
      <c r="AC118" s="453"/>
      <c r="AD118" s="453"/>
      <c r="AE118" s="453"/>
      <c r="AF118" s="942"/>
      <c r="AG118" s="945" t="s">
        <v>209</v>
      </c>
      <c r="AH118" s="948" t="s">
        <v>81</v>
      </c>
      <c r="AI118" s="948" t="s">
        <v>81</v>
      </c>
      <c r="AJ118" s="983" t="s">
        <v>378</v>
      </c>
      <c r="AK118" s="986" t="s">
        <v>209</v>
      </c>
      <c r="AL118" s="948" t="s">
        <v>81</v>
      </c>
      <c r="AM118" s="948" t="s">
        <v>189</v>
      </c>
      <c r="AN118" s="977">
        <v>639145.69900265138</v>
      </c>
      <c r="AO118" s="977">
        <v>311958.96102613024</v>
      </c>
      <c r="AP118" s="977">
        <v>327186.73797652114</v>
      </c>
      <c r="AQ118" s="948" t="s">
        <v>81</v>
      </c>
      <c r="AR118" s="974" t="s">
        <v>190</v>
      </c>
      <c r="AS118" s="977">
        <v>639145.69900265138</v>
      </c>
      <c r="AT118" s="974" t="s">
        <v>190</v>
      </c>
      <c r="AU118" s="977">
        <v>639145.69900265138</v>
      </c>
      <c r="AV118" s="974" t="s">
        <v>191</v>
      </c>
      <c r="AW118" s="977">
        <v>639145.69900265138</v>
      </c>
      <c r="AX118" s="977">
        <v>639145.69900265138</v>
      </c>
      <c r="AY118" s="980"/>
    </row>
    <row r="119" spans="1:51" ht="18" x14ac:dyDescent="0.25">
      <c r="A119" s="934"/>
      <c r="B119" s="937"/>
      <c r="C119" s="940"/>
      <c r="D119" s="473" t="s">
        <v>107</v>
      </c>
      <c r="E119" s="474">
        <v>44704859</v>
      </c>
      <c r="F119" s="474">
        <v>44704859</v>
      </c>
      <c r="G119" s="474">
        <v>44704859</v>
      </c>
      <c r="H119" s="474">
        <v>44704859</v>
      </c>
      <c r="I119" s="474">
        <v>44704859</v>
      </c>
      <c r="J119" s="474">
        <v>44704859</v>
      </c>
      <c r="K119" s="517">
        <v>44704859</v>
      </c>
      <c r="L119" s="542">
        <v>44704859</v>
      </c>
      <c r="M119" s="540"/>
      <c r="N119" s="519"/>
      <c r="O119" s="519"/>
      <c r="P119" s="519"/>
      <c r="Q119" s="519"/>
      <c r="R119" s="521"/>
      <c r="S119" s="943"/>
      <c r="T119" s="475">
        <v>6991551</v>
      </c>
      <c r="U119" s="556">
        <v>8207035</v>
      </c>
      <c r="V119" s="556">
        <v>40135142</v>
      </c>
      <c r="W119" s="545">
        <v>42221107</v>
      </c>
      <c r="X119" s="542">
        <v>42221107</v>
      </c>
      <c r="Y119" s="542">
        <v>42221107</v>
      </c>
      <c r="Z119" s="540"/>
      <c r="AA119" s="519"/>
      <c r="AB119" s="519"/>
      <c r="AC119" s="519"/>
      <c r="AD119" s="519"/>
      <c r="AE119" s="519"/>
      <c r="AF119" s="943"/>
      <c r="AG119" s="946"/>
      <c r="AH119" s="949"/>
      <c r="AI119" s="949"/>
      <c r="AJ119" s="984"/>
      <c r="AK119" s="987"/>
      <c r="AL119" s="949"/>
      <c r="AM119" s="949"/>
      <c r="AN119" s="978"/>
      <c r="AO119" s="978"/>
      <c r="AP119" s="978"/>
      <c r="AQ119" s="949"/>
      <c r="AR119" s="975"/>
      <c r="AS119" s="978"/>
      <c r="AT119" s="975"/>
      <c r="AU119" s="978"/>
      <c r="AV119" s="975"/>
      <c r="AW119" s="978"/>
      <c r="AX119" s="978"/>
      <c r="AY119" s="981"/>
    </row>
    <row r="120" spans="1:51" ht="27" x14ac:dyDescent="0.25">
      <c r="A120" s="934"/>
      <c r="B120" s="937"/>
      <c r="C120" s="940"/>
      <c r="D120" s="472" t="s">
        <v>109</v>
      </c>
      <c r="E120" s="557">
        <v>9</v>
      </c>
      <c r="F120" s="557">
        <v>9</v>
      </c>
      <c r="G120" s="557">
        <v>9</v>
      </c>
      <c r="H120" s="557">
        <v>9</v>
      </c>
      <c r="I120" s="557">
        <v>9</v>
      </c>
      <c r="J120" s="557">
        <v>9</v>
      </c>
      <c r="K120" s="558">
        <v>9</v>
      </c>
      <c r="L120" s="559">
        <v>9</v>
      </c>
      <c r="M120" s="560"/>
      <c r="N120" s="561"/>
      <c r="O120" s="561"/>
      <c r="P120" s="561"/>
      <c r="Q120" s="561"/>
      <c r="R120" s="561"/>
      <c r="S120" s="943"/>
      <c r="T120" s="562">
        <v>8</v>
      </c>
      <c r="U120" s="556">
        <v>9</v>
      </c>
      <c r="V120" s="556">
        <v>9</v>
      </c>
      <c r="W120" s="556">
        <v>9</v>
      </c>
      <c r="X120" s="559">
        <v>9</v>
      </c>
      <c r="Y120" s="559">
        <v>9</v>
      </c>
      <c r="Z120" s="560"/>
      <c r="AA120" s="561"/>
      <c r="AB120" s="561"/>
      <c r="AC120" s="561"/>
      <c r="AD120" s="561"/>
      <c r="AE120" s="561"/>
      <c r="AF120" s="943"/>
      <c r="AG120" s="946"/>
      <c r="AH120" s="949"/>
      <c r="AI120" s="949"/>
      <c r="AJ120" s="984"/>
      <c r="AK120" s="987"/>
      <c r="AL120" s="949"/>
      <c r="AM120" s="949"/>
      <c r="AN120" s="978"/>
      <c r="AO120" s="978"/>
      <c r="AP120" s="978"/>
      <c r="AQ120" s="949"/>
      <c r="AR120" s="975"/>
      <c r="AS120" s="978"/>
      <c r="AT120" s="975"/>
      <c r="AU120" s="978"/>
      <c r="AV120" s="975"/>
      <c r="AW120" s="978"/>
      <c r="AX120" s="978"/>
      <c r="AY120" s="981"/>
    </row>
    <row r="121" spans="1:51" ht="27" x14ac:dyDescent="0.25">
      <c r="A121" s="934"/>
      <c r="B121" s="937"/>
      <c r="C121" s="940"/>
      <c r="D121" s="473" t="s">
        <v>110</v>
      </c>
      <c r="E121" s="557">
        <v>9034290</v>
      </c>
      <c r="F121" s="557">
        <v>9034290</v>
      </c>
      <c r="G121" s="557">
        <v>9034290</v>
      </c>
      <c r="H121" s="557">
        <v>9034290</v>
      </c>
      <c r="I121" s="557">
        <v>9034290</v>
      </c>
      <c r="J121" s="557">
        <v>9034290</v>
      </c>
      <c r="K121" s="558">
        <v>9034290</v>
      </c>
      <c r="L121" s="559">
        <v>9034290</v>
      </c>
      <c r="M121" s="560"/>
      <c r="N121" s="561"/>
      <c r="O121" s="561"/>
      <c r="P121" s="561"/>
      <c r="Q121" s="561"/>
      <c r="R121" s="561"/>
      <c r="S121" s="943"/>
      <c r="T121" s="556">
        <v>1589077</v>
      </c>
      <c r="U121" s="556">
        <v>4731269</v>
      </c>
      <c r="V121" s="556">
        <v>6032688</v>
      </c>
      <c r="W121" s="556">
        <v>7414720</v>
      </c>
      <c r="X121" s="559">
        <v>7813792</v>
      </c>
      <c r="Y121" s="559">
        <v>7882886</v>
      </c>
      <c r="Z121" s="560"/>
      <c r="AA121" s="561"/>
      <c r="AB121" s="561"/>
      <c r="AC121" s="561"/>
      <c r="AD121" s="561"/>
      <c r="AE121" s="561"/>
      <c r="AF121" s="943"/>
      <c r="AG121" s="946"/>
      <c r="AH121" s="949"/>
      <c r="AI121" s="949"/>
      <c r="AJ121" s="984"/>
      <c r="AK121" s="987"/>
      <c r="AL121" s="949"/>
      <c r="AM121" s="949"/>
      <c r="AN121" s="978"/>
      <c r="AO121" s="978"/>
      <c r="AP121" s="978"/>
      <c r="AQ121" s="949"/>
      <c r="AR121" s="975"/>
      <c r="AS121" s="978"/>
      <c r="AT121" s="975"/>
      <c r="AU121" s="978"/>
      <c r="AV121" s="975"/>
      <c r="AW121" s="978"/>
      <c r="AX121" s="978"/>
      <c r="AY121" s="981"/>
    </row>
    <row r="122" spans="1:51" ht="27" x14ac:dyDescent="0.25">
      <c r="A122" s="934"/>
      <c r="B122" s="937"/>
      <c r="C122" s="940"/>
      <c r="D122" s="472" t="s">
        <v>111</v>
      </c>
      <c r="E122" s="557">
        <v>328</v>
      </c>
      <c r="F122" s="557">
        <v>328</v>
      </c>
      <c r="G122" s="557">
        <v>328</v>
      </c>
      <c r="H122" s="557">
        <v>328</v>
      </c>
      <c r="I122" s="557">
        <v>328</v>
      </c>
      <c r="J122" s="557">
        <v>328</v>
      </c>
      <c r="K122" s="558">
        <v>328</v>
      </c>
      <c r="L122" s="559">
        <v>328</v>
      </c>
      <c r="M122" s="560"/>
      <c r="N122" s="561"/>
      <c r="O122" s="561"/>
      <c r="P122" s="561"/>
      <c r="Q122" s="561"/>
      <c r="R122" s="561"/>
      <c r="S122" s="943"/>
      <c r="T122" s="556">
        <v>22</v>
      </c>
      <c r="U122" s="556">
        <v>50</v>
      </c>
      <c r="V122" s="556">
        <v>94</v>
      </c>
      <c r="W122" s="556">
        <v>123</v>
      </c>
      <c r="X122" s="559">
        <v>160</v>
      </c>
      <c r="Y122" s="559">
        <v>196</v>
      </c>
      <c r="Z122" s="560"/>
      <c r="AA122" s="561"/>
      <c r="AB122" s="561"/>
      <c r="AC122" s="561"/>
      <c r="AD122" s="561"/>
      <c r="AE122" s="561"/>
      <c r="AF122" s="943"/>
      <c r="AG122" s="946"/>
      <c r="AH122" s="949"/>
      <c r="AI122" s="949"/>
      <c r="AJ122" s="984"/>
      <c r="AK122" s="987"/>
      <c r="AL122" s="949"/>
      <c r="AM122" s="949"/>
      <c r="AN122" s="978"/>
      <c r="AO122" s="978"/>
      <c r="AP122" s="978"/>
      <c r="AQ122" s="949"/>
      <c r="AR122" s="975"/>
      <c r="AS122" s="978"/>
      <c r="AT122" s="975"/>
      <c r="AU122" s="978"/>
      <c r="AV122" s="975"/>
      <c r="AW122" s="978"/>
      <c r="AX122" s="978"/>
      <c r="AY122" s="981"/>
    </row>
    <row r="123" spans="1:51" ht="27.75" thickBot="1" x14ac:dyDescent="0.3">
      <c r="A123" s="934"/>
      <c r="B123" s="937"/>
      <c r="C123" s="941"/>
      <c r="D123" s="473" t="s">
        <v>112</v>
      </c>
      <c r="E123" s="476">
        <v>53739149</v>
      </c>
      <c r="F123" s="476">
        <v>53739149</v>
      </c>
      <c r="G123" s="476">
        <v>53739149</v>
      </c>
      <c r="H123" s="476">
        <v>53739149</v>
      </c>
      <c r="I123" s="476">
        <v>53739149</v>
      </c>
      <c r="J123" s="476">
        <v>53739149</v>
      </c>
      <c r="K123" s="518">
        <v>53739149</v>
      </c>
      <c r="L123" s="543">
        <v>53739149</v>
      </c>
      <c r="M123" s="541"/>
      <c r="N123" s="520"/>
      <c r="O123" s="561"/>
      <c r="P123" s="561"/>
      <c r="Q123" s="561"/>
      <c r="R123" s="522"/>
      <c r="S123" s="944"/>
      <c r="T123" s="477">
        <v>8580628</v>
      </c>
      <c r="U123" s="477">
        <v>12938304</v>
      </c>
      <c r="V123" s="477">
        <v>46167830</v>
      </c>
      <c r="W123" s="477">
        <v>49635827</v>
      </c>
      <c r="X123" s="543">
        <v>50034899</v>
      </c>
      <c r="Y123" s="543">
        <v>50103993</v>
      </c>
      <c r="Z123" s="541"/>
      <c r="AA123" s="520"/>
      <c r="AB123" s="520"/>
      <c r="AC123" s="520"/>
      <c r="AD123" s="520"/>
      <c r="AE123" s="520"/>
      <c r="AF123" s="944"/>
      <c r="AG123" s="947"/>
      <c r="AH123" s="950"/>
      <c r="AI123" s="950"/>
      <c r="AJ123" s="985"/>
      <c r="AK123" s="988"/>
      <c r="AL123" s="950"/>
      <c r="AM123" s="950"/>
      <c r="AN123" s="979"/>
      <c r="AO123" s="979"/>
      <c r="AP123" s="979"/>
      <c r="AQ123" s="950"/>
      <c r="AR123" s="976"/>
      <c r="AS123" s="979"/>
      <c r="AT123" s="976"/>
      <c r="AU123" s="979"/>
      <c r="AV123" s="976"/>
      <c r="AW123" s="979"/>
      <c r="AX123" s="979"/>
      <c r="AY123" s="982"/>
    </row>
    <row r="124" spans="1:51" ht="18" x14ac:dyDescent="0.25">
      <c r="A124" s="934"/>
      <c r="B124" s="937"/>
      <c r="C124" s="939" t="s">
        <v>215</v>
      </c>
      <c r="D124" s="472" t="s">
        <v>106</v>
      </c>
      <c r="E124" s="454">
        <v>9516</v>
      </c>
      <c r="F124" s="454">
        <v>9516</v>
      </c>
      <c r="G124" s="454">
        <v>9516</v>
      </c>
      <c r="H124" s="454">
        <v>9516</v>
      </c>
      <c r="I124" s="454">
        <v>9516</v>
      </c>
      <c r="J124" s="454">
        <v>9516</v>
      </c>
      <c r="K124" s="452">
        <v>9516</v>
      </c>
      <c r="L124" s="450">
        <v>9516</v>
      </c>
      <c r="M124" s="451"/>
      <c r="N124" s="453"/>
      <c r="O124" s="453"/>
      <c r="P124" s="453"/>
      <c r="Q124" s="453"/>
      <c r="R124" s="453"/>
      <c r="S124" s="942"/>
      <c r="T124" s="554">
        <v>275</v>
      </c>
      <c r="U124" s="555">
        <v>1449</v>
      </c>
      <c r="V124" s="555">
        <v>2593</v>
      </c>
      <c r="W124" s="555">
        <v>4112</v>
      </c>
      <c r="X124" s="450">
        <v>4978</v>
      </c>
      <c r="Y124" s="450">
        <v>5325</v>
      </c>
      <c r="Z124" s="451"/>
      <c r="AA124" s="453"/>
      <c r="AB124" s="453"/>
      <c r="AC124" s="453"/>
      <c r="AD124" s="453"/>
      <c r="AE124" s="453"/>
      <c r="AF124" s="942"/>
      <c r="AG124" s="945" t="s">
        <v>358</v>
      </c>
      <c r="AH124" s="948" t="s">
        <v>81</v>
      </c>
      <c r="AI124" s="948" t="s">
        <v>81</v>
      </c>
      <c r="AJ124" s="983" t="s">
        <v>378</v>
      </c>
      <c r="AK124" s="986" t="s">
        <v>210</v>
      </c>
      <c r="AL124" s="948" t="s">
        <v>81</v>
      </c>
      <c r="AM124" s="948" t="s">
        <v>189</v>
      </c>
      <c r="AN124" s="977">
        <v>7936532</v>
      </c>
      <c r="AO124" s="977">
        <v>3784651.7745909002</v>
      </c>
      <c r="AP124" s="977">
        <v>4151880.2254090998</v>
      </c>
      <c r="AQ124" s="977" t="s">
        <v>81</v>
      </c>
      <c r="AR124" s="977" t="s">
        <v>190</v>
      </c>
      <c r="AS124" s="977">
        <v>7936532</v>
      </c>
      <c r="AT124" s="977" t="s">
        <v>190</v>
      </c>
      <c r="AU124" s="977">
        <v>7936532</v>
      </c>
      <c r="AV124" s="977" t="s">
        <v>191</v>
      </c>
      <c r="AW124" s="977">
        <v>7936532</v>
      </c>
      <c r="AX124" s="977">
        <v>7936532</v>
      </c>
      <c r="AY124" s="980"/>
    </row>
    <row r="125" spans="1:51" ht="18" x14ac:dyDescent="0.25">
      <c r="A125" s="934"/>
      <c r="B125" s="937"/>
      <c r="C125" s="940"/>
      <c r="D125" s="473" t="s">
        <v>107</v>
      </c>
      <c r="E125" s="474">
        <v>1334487585</v>
      </c>
      <c r="F125" s="474">
        <v>1334487585</v>
      </c>
      <c r="G125" s="474">
        <v>1334487585</v>
      </c>
      <c r="H125" s="474">
        <v>1334487585</v>
      </c>
      <c r="I125" s="474">
        <v>1334487585</v>
      </c>
      <c r="J125" s="474">
        <v>1334487585</v>
      </c>
      <c r="K125" s="517">
        <v>1334487585</v>
      </c>
      <c r="L125" s="542">
        <v>1334487585</v>
      </c>
      <c r="M125" s="540"/>
      <c r="N125" s="519"/>
      <c r="O125" s="519"/>
      <c r="P125" s="519"/>
      <c r="Q125" s="519"/>
      <c r="R125" s="521"/>
      <c r="S125" s="943"/>
      <c r="T125" s="475">
        <v>208705224</v>
      </c>
      <c r="U125" s="556">
        <v>244988711</v>
      </c>
      <c r="V125" s="556">
        <v>1198076680</v>
      </c>
      <c r="W125" s="545">
        <v>1260344971</v>
      </c>
      <c r="X125" s="542">
        <v>1260344971</v>
      </c>
      <c r="Y125" s="542">
        <v>1260344971</v>
      </c>
      <c r="Z125" s="540"/>
      <c r="AA125" s="519"/>
      <c r="AB125" s="519"/>
      <c r="AC125" s="519"/>
      <c r="AD125" s="519"/>
      <c r="AE125" s="519"/>
      <c r="AF125" s="943"/>
      <c r="AG125" s="946"/>
      <c r="AH125" s="949"/>
      <c r="AI125" s="949"/>
      <c r="AJ125" s="984"/>
      <c r="AK125" s="987"/>
      <c r="AL125" s="949"/>
      <c r="AM125" s="949"/>
      <c r="AN125" s="978"/>
      <c r="AO125" s="978"/>
      <c r="AP125" s="978"/>
      <c r="AQ125" s="978"/>
      <c r="AR125" s="978"/>
      <c r="AS125" s="978"/>
      <c r="AT125" s="978"/>
      <c r="AU125" s="978"/>
      <c r="AV125" s="978"/>
      <c r="AW125" s="978"/>
      <c r="AX125" s="978"/>
      <c r="AY125" s="981"/>
    </row>
    <row r="126" spans="1:51" ht="27" x14ac:dyDescent="0.25">
      <c r="A126" s="934"/>
      <c r="B126" s="937"/>
      <c r="C126" s="940"/>
      <c r="D126" s="472" t="s">
        <v>109</v>
      </c>
      <c r="E126" s="557">
        <v>213</v>
      </c>
      <c r="F126" s="557">
        <v>213</v>
      </c>
      <c r="G126" s="557">
        <v>213</v>
      </c>
      <c r="H126" s="557">
        <v>213</v>
      </c>
      <c r="I126" s="557">
        <v>213</v>
      </c>
      <c r="J126" s="557">
        <v>213</v>
      </c>
      <c r="K126" s="558">
        <v>213</v>
      </c>
      <c r="L126" s="559">
        <v>213</v>
      </c>
      <c r="M126" s="560"/>
      <c r="N126" s="561"/>
      <c r="O126" s="561"/>
      <c r="P126" s="561"/>
      <c r="Q126" s="561"/>
      <c r="R126" s="561"/>
      <c r="S126" s="943"/>
      <c r="T126" s="562">
        <v>172</v>
      </c>
      <c r="U126" s="556">
        <v>213</v>
      </c>
      <c r="V126" s="556">
        <v>213</v>
      </c>
      <c r="W126" s="556">
        <v>213</v>
      </c>
      <c r="X126" s="559">
        <v>213</v>
      </c>
      <c r="Y126" s="559">
        <v>213</v>
      </c>
      <c r="Z126" s="560"/>
      <c r="AA126" s="561"/>
      <c r="AB126" s="561"/>
      <c r="AC126" s="561"/>
      <c r="AD126" s="561"/>
      <c r="AE126" s="561"/>
      <c r="AF126" s="943"/>
      <c r="AG126" s="946"/>
      <c r="AH126" s="949"/>
      <c r="AI126" s="949"/>
      <c r="AJ126" s="984"/>
      <c r="AK126" s="987"/>
      <c r="AL126" s="949"/>
      <c r="AM126" s="949"/>
      <c r="AN126" s="978"/>
      <c r="AO126" s="978"/>
      <c r="AP126" s="978"/>
      <c r="AQ126" s="978"/>
      <c r="AR126" s="978"/>
      <c r="AS126" s="978"/>
      <c r="AT126" s="978"/>
      <c r="AU126" s="978"/>
      <c r="AV126" s="978"/>
      <c r="AW126" s="978"/>
      <c r="AX126" s="978"/>
      <c r="AY126" s="981"/>
    </row>
    <row r="127" spans="1:51" ht="27" x14ac:dyDescent="0.25">
      <c r="A127" s="934"/>
      <c r="B127" s="937"/>
      <c r="C127" s="940"/>
      <c r="D127" s="473" t="s">
        <v>110</v>
      </c>
      <c r="E127" s="557">
        <v>269683158</v>
      </c>
      <c r="F127" s="557">
        <v>269683158</v>
      </c>
      <c r="G127" s="557">
        <v>269683158</v>
      </c>
      <c r="H127" s="557">
        <v>269683158</v>
      </c>
      <c r="I127" s="557">
        <v>269683158</v>
      </c>
      <c r="J127" s="557">
        <v>269683158</v>
      </c>
      <c r="K127" s="558">
        <v>269683158</v>
      </c>
      <c r="L127" s="559">
        <v>269683158</v>
      </c>
      <c r="M127" s="560"/>
      <c r="N127" s="561"/>
      <c r="O127" s="561"/>
      <c r="P127" s="561"/>
      <c r="Q127" s="561"/>
      <c r="R127" s="561"/>
      <c r="S127" s="943"/>
      <c r="T127" s="556">
        <v>47435650</v>
      </c>
      <c r="U127" s="556">
        <v>141233413</v>
      </c>
      <c r="V127" s="556">
        <v>180082147</v>
      </c>
      <c r="W127" s="556">
        <v>221337273</v>
      </c>
      <c r="X127" s="559">
        <v>233250006</v>
      </c>
      <c r="Y127" s="559">
        <v>235312535</v>
      </c>
      <c r="Z127" s="560"/>
      <c r="AA127" s="561"/>
      <c r="AB127" s="561"/>
      <c r="AC127" s="561"/>
      <c r="AD127" s="561"/>
      <c r="AE127" s="561"/>
      <c r="AF127" s="943"/>
      <c r="AG127" s="946"/>
      <c r="AH127" s="949"/>
      <c r="AI127" s="949"/>
      <c r="AJ127" s="984"/>
      <c r="AK127" s="987"/>
      <c r="AL127" s="949"/>
      <c r="AM127" s="949"/>
      <c r="AN127" s="978"/>
      <c r="AO127" s="978"/>
      <c r="AP127" s="978"/>
      <c r="AQ127" s="978"/>
      <c r="AR127" s="978"/>
      <c r="AS127" s="978"/>
      <c r="AT127" s="978"/>
      <c r="AU127" s="978"/>
      <c r="AV127" s="978"/>
      <c r="AW127" s="978"/>
      <c r="AX127" s="978"/>
      <c r="AY127" s="981"/>
    </row>
    <row r="128" spans="1:51" ht="27" x14ac:dyDescent="0.25">
      <c r="A128" s="934"/>
      <c r="B128" s="937"/>
      <c r="C128" s="940"/>
      <c r="D128" s="472" t="s">
        <v>111</v>
      </c>
      <c r="E128" s="557">
        <v>9729</v>
      </c>
      <c r="F128" s="557">
        <v>9729</v>
      </c>
      <c r="G128" s="557">
        <v>9729</v>
      </c>
      <c r="H128" s="557">
        <v>9729</v>
      </c>
      <c r="I128" s="557">
        <v>9729</v>
      </c>
      <c r="J128" s="557">
        <v>9729</v>
      </c>
      <c r="K128" s="558">
        <v>9729</v>
      </c>
      <c r="L128" s="559">
        <v>9729</v>
      </c>
      <c r="M128" s="560"/>
      <c r="N128" s="561"/>
      <c r="O128" s="561"/>
      <c r="P128" s="561"/>
      <c r="Q128" s="561"/>
      <c r="R128" s="561"/>
      <c r="S128" s="943"/>
      <c r="T128" s="556">
        <v>447</v>
      </c>
      <c r="U128" s="556">
        <v>1662</v>
      </c>
      <c r="V128" s="556">
        <v>2806</v>
      </c>
      <c r="W128" s="556">
        <v>4325</v>
      </c>
      <c r="X128" s="559">
        <v>5191</v>
      </c>
      <c r="Y128" s="559">
        <v>5538</v>
      </c>
      <c r="Z128" s="560"/>
      <c r="AA128" s="561"/>
      <c r="AB128" s="561"/>
      <c r="AC128" s="561"/>
      <c r="AD128" s="561"/>
      <c r="AE128" s="561"/>
      <c r="AF128" s="943"/>
      <c r="AG128" s="946"/>
      <c r="AH128" s="949"/>
      <c r="AI128" s="949"/>
      <c r="AJ128" s="984"/>
      <c r="AK128" s="987"/>
      <c r="AL128" s="949"/>
      <c r="AM128" s="949"/>
      <c r="AN128" s="978"/>
      <c r="AO128" s="978"/>
      <c r="AP128" s="978"/>
      <c r="AQ128" s="978"/>
      <c r="AR128" s="978"/>
      <c r="AS128" s="978"/>
      <c r="AT128" s="978"/>
      <c r="AU128" s="978"/>
      <c r="AV128" s="978"/>
      <c r="AW128" s="978"/>
      <c r="AX128" s="978"/>
      <c r="AY128" s="981"/>
    </row>
    <row r="129" spans="1:51" ht="27.75" thickBot="1" x14ac:dyDescent="0.3">
      <c r="A129" s="934"/>
      <c r="B129" s="937"/>
      <c r="C129" s="941"/>
      <c r="D129" s="473" t="s">
        <v>112</v>
      </c>
      <c r="E129" s="476">
        <v>1604170743</v>
      </c>
      <c r="F129" s="476">
        <v>1604170743</v>
      </c>
      <c r="G129" s="476">
        <v>1604170743</v>
      </c>
      <c r="H129" s="476">
        <v>1604170743</v>
      </c>
      <c r="I129" s="476">
        <v>1604170743</v>
      </c>
      <c r="J129" s="476">
        <v>1604170743</v>
      </c>
      <c r="K129" s="518">
        <v>1604170743</v>
      </c>
      <c r="L129" s="543">
        <v>1604170743</v>
      </c>
      <c r="M129" s="541"/>
      <c r="N129" s="520"/>
      <c r="O129" s="561"/>
      <c r="P129" s="561"/>
      <c r="Q129" s="561"/>
      <c r="R129" s="522"/>
      <c r="S129" s="944"/>
      <c r="T129" s="477">
        <v>256140874</v>
      </c>
      <c r="U129" s="477">
        <v>386222124</v>
      </c>
      <c r="V129" s="477">
        <v>1378158827</v>
      </c>
      <c r="W129" s="477">
        <v>1481682244</v>
      </c>
      <c r="X129" s="543">
        <v>1493594977</v>
      </c>
      <c r="Y129" s="543">
        <v>1495657506</v>
      </c>
      <c r="Z129" s="541"/>
      <c r="AA129" s="520"/>
      <c r="AB129" s="520"/>
      <c r="AC129" s="520"/>
      <c r="AD129" s="520"/>
      <c r="AE129" s="520"/>
      <c r="AF129" s="944"/>
      <c r="AG129" s="947"/>
      <c r="AH129" s="950"/>
      <c r="AI129" s="950"/>
      <c r="AJ129" s="985"/>
      <c r="AK129" s="988"/>
      <c r="AL129" s="950"/>
      <c r="AM129" s="950"/>
      <c r="AN129" s="979"/>
      <c r="AO129" s="979"/>
      <c r="AP129" s="979"/>
      <c r="AQ129" s="979"/>
      <c r="AR129" s="979"/>
      <c r="AS129" s="979"/>
      <c r="AT129" s="979"/>
      <c r="AU129" s="979"/>
      <c r="AV129" s="979"/>
      <c r="AW129" s="979"/>
      <c r="AX129" s="979"/>
      <c r="AY129" s="982"/>
    </row>
    <row r="130" spans="1:51" ht="18" x14ac:dyDescent="0.25">
      <c r="A130" s="934"/>
      <c r="B130" s="937"/>
      <c r="C130" s="989" t="s">
        <v>211</v>
      </c>
      <c r="D130" s="472" t="s">
        <v>106</v>
      </c>
      <c r="E130" s="627">
        <v>28500</v>
      </c>
      <c r="F130" s="563">
        <v>28500</v>
      </c>
      <c r="G130" s="563">
        <v>28500</v>
      </c>
      <c r="H130" s="563">
        <v>28500</v>
      </c>
      <c r="I130" s="563">
        <v>28500</v>
      </c>
      <c r="J130" s="563">
        <v>28500</v>
      </c>
      <c r="K130" s="564">
        <v>28500</v>
      </c>
      <c r="L130" s="564">
        <v>28500</v>
      </c>
      <c r="M130" s="565"/>
      <c r="N130" s="564"/>
      <c r="O130" s="564"/>
      <c r="P130" s="564"/>
      <c r="Q130" s="564"/>
      <c r="R130" s="564">
        <v>0</v>
      </c>
      <c r="S130" s="992"/>
      <c r="T130" s="563">
        <v>1463</v>
      </c>
      <c r="U130" s="563">
        <v>4452</v>
      </c>
      <c r="V130" s="563">
        <v>7365</v>
      </c>
      <c r="W130" s="563">
        <v>10035</v>
      </c>
      <c r="X130" s="564">
        <v>12539</v>
      </c>
      <c r="Y130" s="564">
        <v>15082</v>
      </c>
      <c r="Z130" s="451"/>
      <c r="AA130" s="453"/>
      <c r="AB130" s="453"/>
      <c r="AC130" s="453"/>
      <c r="AD130" s="453"/>
      <c r="AE130" s="453"/>
      <c r="AF130" s="942"/>
      <c r="AG130" s="995" t="s">
        <v>210</v>
      </c>
      <c r="AH130" s="998" t="s">
        <v>81</v>
      </c>
      <c r="AI130" s="998" t="s">
        <v>81</v>
      </c>
      <c r="AJ130" s="998" t="s">
        <v>81</v>
      </c>
      <c r="AK130" s="998" t="s">
        <v>210</v>
      </c>
      <c r="AL130" s="998" t="s">
        <v>81</v>
      </c>
      <c r="AM130" s="1001" t="s">
        <v>212</v>
      </c>
      <c r="AN130" s="1004">
        <v>7936532</v>
      </c>
      <c r="AO130" s="1004">
        <v>3784651.7745909002</v>
      </c>
      <c r="AP130" s="1004">
        <v>4151880.2254090998</v>
      </c>
      <c r="AQ130" s="998" t="s">
        <v>81</v>
      </c>
      <c r="AR130" s="998" t="s">
        <v>190</v>
      </c>
      <c r="AS130" s="1004">
        <v>7936532</v>
      </c>
      <c r="AT130" s="998" t="s">
        <v>190</v>
      </c>
      <c r="AU130" s="1004">
        <v>7936532</v>
      </c>
      <c r="AV130" s="1001" t="s">
        <v>191</v>
      </c>
      <c r="AW130" s="1004">
        <v>7936532</v>
      </c>
      <c r="AX130" s="1004">
        <v>7936532</v>
      </c>
      <c r="AY130" s="1007"/>
    </row>
    <row r="131" spans="1:51" ht="18" x14ac:dyDescent="0.25">
      <c r="A131" s="934"/>
      <c r="B131" s="937"/>
      <c r="C131" s="990"/>
      <c r="D131" s="473" t="s">
        <v>107</v>
      </c>
      <c r="E131" s="478">
        <v>3996329000</v>
      </c>
      <c r="F131" s="479">
        <v>3996329000</v>
      </c>
      <c r="G131" s="479">
        <v>3996329000</v>
      </c>
      <c r="H131" s="479">
        <v>3996329000</v>
      </c>
      <c r="I131" s="479">
        <v>3996329000</v>
      </c>
      <c r="J131" s="479">
        <v>3996329000</v>
      </c>
      <c r="K131" s="523">
        <v>3996329000</v>
      </c>
      <c r="L131" s="523">
        <v>3996329000</v>
      </c>
      <c r="M131" s="566"/>
      <c r="N131" s="523"/>
      <c r="O131" s="523"/>
      <c r="P131" s="523"/>
      <c r="Q131" s="523"/>
      <c r="R131" s="523">
        <v>0</v>
      </c>
      <c r="S131" s="993"/>
      <c r="T131" s="479">
        <v>625000000</v>
      </c>
      <c r="U131" s="479">
        <v>733656500</v>
      </c>
      <c r="V131" s="479">
        <v>3587825500</v>
      </c>
      <c r="W131" s="479">
        <v>3774297500</v>
      </c>
      <c r="X131" s="523">
        <v>3774297500</v>
      </c>
      <c r="Y131" s="523">
        <v>3774297500</v>
      </c>
      <c r="Z131" s="540"/>
      <c r="AA131" s="519"/>
      <c r="AB131" s="519"/>
      <c r="AC131" s="519"/>
      <c r="AD131" s="519"/>
      <c r="AE131" s="519"/>
      <c r="AF131" s="943"/>
      <c r="AG131" s="996"/>
      <c r="AH131" s="999"/>
      <c r="AI131" s="999"/>
      <c r="AJ131" s="999"/>
      <c r="AK131" s="999"/>
      <c r="AL131" s="999"/>
      <c r="AM131" s="1002"/>
      <c r="AN131" s="1005"/>
      <c r="AO131" s="1005"/>
      <c r="AP131" s="1005"/>
      <c r="AQ131" s="999"/>
      <c r="AR131" s="999"/>
      <c r="AS131" s="1005"/>
      <c r="AT131" s="999"/>
      <c r="AU131" s="1005"/>
      <c r="AV131" s="1002"/>
      <c r="AW131" s="1005"/>
      <c r="AX131" s="1005"/>
      <c r="AY131" s="1008"/>
    </row>
    <row r="132" spans="1:51" ht="27" x14ac:dyDescent="0.25">
      <c r="A132" s="934"/>
      <c r="B132" s="937"/>
      <c r="C132" s="990"/>
      <c r="D132" s="472" t="s">
        <v>109</v>
      </c>
      <c r="E132" s="480">
        <v>1038</v>
      </c>
      <c r="F132" s="481">
        <v>1038</v>
      </c>
      <c r="G132" s="481">
        <v>1038</v>
      </c>
      <c r="H132" s="481">
        <v>1038</v>
      </c>
      <c r="I132" s="481">
        <v>1038</v>
      </c>
      <c r="J132" s="481">
        <v>1038</v>
      </c>
      <c r="K132" s="524">
        <v>1038</v>
      </c>
      <c r="L132" s="524">
        <v>1038</v>
      </c>
      <c r="M132" s="567"/>
      <c r="N132" s="524"/>
      <c r="O132" s="524"/>
      <c r="P132" s="524"/>
      <c r="Q132" s="524"/>
      <c r="R132" s="524">
        <v>0</v>
      </c>
      <c r="S132" s="993"/>
      <c r="T132" s="481">
        <v>915</v>
      </c>
      <c r="U132" s="481">
        <v>1004</v>
      </c>
      <c r="V132" s="481">
        <v>1038</v>
      </c>
      <c r="W132" s="481">
        <v>1038</v>
      </c>
      <c r="X132" s="524">
        <v>1038</v>
      </c>
      <c r="Y132" s="524">
        <v>1038</v>
      </c>
      <c r="Z132" s="560"/>
      <c r="AA132" s="561"/>
      <c r="AB132" s="561"/>
      <c r="AC132" s="561"/>
      <c r="AD132" s="561"/>
      <c r="AE132" s="561"/>
      <c r="AF132" s="943"/>
      <c r="AG132" s="996"/>
      <c r="AH132" s="999"/>
      <c r="AI132" s="999"/>
      <c r="AJ132" s="999"/>
      <c r="AK132" s="999"/>
      <c r="AL132" s="999"/>
      <c r="AM132" s="1002"/>
      <c r="AN132" s="1005"/>
      <c r="AO132" s="1005"/>
      <c r="AP132" s="1005"/>
      <c r="AQ132" s="999"/>
      <c r="AR132" s="999"/>
      <c r="AS132" s="1005"/>
      <c r="AT132" s="999"/>
      <c r="AU132" s="1005"/>
      <c r="AV132" s="1002"/>
      <c r="AW132" s="1005"/>
      <c r="AX132" s="1005"/>
      <c r="AY132" s="1008"/>
    </row>
    <row r="133" spans="1:51" ht="27" x14ac:dyDescent="0.25">
      <c r="A133" s="934"/>
      <c r="B133" s="937"/>
      <c r="C133" s="990"/>
      <c r="D133" s="473" t="s">
        <v>110</v>
      </c>
      <c r="E133" s="480">
        <v>807607832</v>
      </c>
      <c r="F133" s="481">
        <v>807607832</v>
      </c>
      <c r="G133" s="481">
        <v>807607832</v>
      </c>
      <c r="H133" s="481">
        <v>807607832</v>
      </c>
      <c r="I133" s="481">
        <v>807607832</v>
      </c>
      <c r="J133" s="481">
        <v>807607832</v>
      </c>
      <c r="K133" s="524">
        <v>807607832</v>
      </c>
      <c r="L133" s="524">
        <v>807607832</v>
      </c>
      <c r="M133" s="567"/>
      <c r="N133" s="524"/>
      <c r="O133" s="524"/>
      <c r="P133" s="524"/>
      <c r="Q133" s="524"/>
      <c r="R133" s="524">
        <v>0</v>
      </c>
      <c r="S133" s="993"/>
      <c r="T133" s="481">
        <v>142053367</v>
      </c>
      <c r="U133" s="481">
        <v>422945252</v>
      </c>
      <c r="V133" s="481">
        <v>539283776</v>
      </c>
      <c r="W133" s="481">
        <v>662828624</v>
      </c>
      <c r="X133" s="524">
        <v>698503142</v>
      </c>
      <c r="Y133" s="524">
        <v>704679691</v>
      </c>
      <c r="Z133" s="560"/>
      <c r="AA133" s="561"/>
      <c r="AB133" s="561"/>
      <c r="AC133" s="561"/>
      <c r="AD133" s="561"/>
      <c r="AE133" s="561"/>
      <c r="AF133" s="943"/>
      <c r="AG133" s="996"/>
      <c r="AH133" s="999"/>
      <c r="AI133" s="999"/>
      <c r="AJ133" s="999"/>
      <c r="AK133" s="999"/>
      <c r="AL133" s="999"/>
      <c r="AM133" s="1002"/>
      <c r="AN133" s="1005"/>
      <c r="AO133" s="1005"/>
      <c r="AP133" s="1005"/>
      <c r="AQ133" s="999"/>
      <c r="AR133" s="999"/>
      <c r="AS133" s="1005"/>
      <c r="AT133" s="999"/>
      <c r="AU133" s="1005"/>
      <c r="AV133" s="1002"/>
      <c r="AW133" s="1005"/>
      <c r="AX133" s="1005"/>
      <c r="AY133" s="1008"/>
    </row>
    <row r="134" spans="1:51" ht="27" x14ac:dyDescent="0.25">
      <c r="A134" s="934"/>
      <c r="B134" s="937"/>
      <c r="C134" s="990"/>
      <c r="D134" s="472" t="s">
        <v>111</v>
      </c>
      <c r="E134" s="481">
        <v>29538</v>
      </c>
      <c r="F134" s="481">
        <v>29538</v>
      </c>
      <c r="G134" s="481">
        <v>29538</v>
      </c>
      <c r="H134" s="481">
        <v>29538</v>
      </c>
      <c r="I134" s="481">
        <v>29538</v>
      </c>
      <c r="J134" s="481">
        <v>29538</v>
      </c>
      <c r="K134" s="524">
        <v>29538</v>
      </c>
      <c r="L134" s="524">
        <v>29538</v>
      </c>
      <c r="M134" s="567"/>
      <c r="N134" s="524"/>
      <c r="O134" s="524"/>
      <c r="P134" s="524"/>
      <c r="Q134" s="524"/>
      <c r="R134" s="524"/>
      <c r="S134" s="993"/>
      <c r="T134" s="481">
        <v>2378</v>
      </c>
      <c r="U134" s="481">
        <v>5456</v>
      </c>
      <c r="V134" s="481">
        <v>8403</v>
      </c>
      <c r="W134" s="481">
        <v>11073</v>
      </c>
      <c r="X134" s="524">
        <v>13577</v>
      </c>
      <c r="Y134" s="524">
        <v>16120</v>
      </c>
      <c r="Z134" s="560"/>
      <c r="AA134" s="561"/>
      <c r="AB134" s="561"/>
      <c r="AC134" s="561"/>
      <c r="AD134" s="561"/>
      <c r="AE134" s="561"/>
      <c r="AF134" s="943"/>
      <c r="AG134" s="996"/>
      <c r="AH134" s="999"/>
      <c r="AI134" s="999"/>
      <c r="AJ134" s="999"/>
      <c r="AK134" s="999"/>
      <c r="AL134" s="999"/>
      <c r="AM134" s="1002"/>
      <c r="AN134" s="1005"/>
      <c r="AO134" s="1005"/>
      <c r="AP134" s="1005"/>
      <c r="AQ134" s="999"/>
      <c r="AR134" s="999"/>
      <c r="AS134" s="1005"/>
      <c r="AT134" s="999"/>
      <c r="AU134" s="1005"/>
      <c r="AV134" s="1002"/>
      <c r="AW134" s="1005"/>
      <c r="AX134" s="1005"/>
      <c r="AY134" s="1008"/>
    </row>
    <row r="135" spans="1:51" ht="27.75" thickBot="1" x14ac:dyDescent="0.3">
      <c r="A135" s="935"/>
      <c r="B135" s="938"/>
      <c r="C135" s="991"/>
      <c r="D135" s="473" t="s">
        <v>112</v>
      </c>
      <c r="E135" s="482">
        <v>4803936832</v>
      </c>
      <c r="F135" s="482">
        <v>4803936832</v>
      </c>
      <c r="G135" s="482">
        <v>4803936832</v>
      </c>
      <c r="H135" s="482">
        <v>4803936832</v>
      </c>
      <c r="I135" s="482">
        <v>4803936832</v>
      </c>
      <c r="J135" s="482">
        <v>4803936832</v>
      </c>
      <c r="K135" s="525">
        <v>4803936832</v>
      </c>
      <c r="L135" s="525">
        <v>4803936832</v>
      </c>
      <c r="M135" s="567"/>
      <c r="N135" s="524"/>
      <c r="O135" s="524"/>
      <c r="P135" s="524"/>
      <c r="Q135" s="524"/>
      <c r="R135" s="524"/>
      <c r="S135" s="994"/>
      <c r="T135" s="482">
        <v>767053367</v>
      </c>
      <c r="U135" s="482">
        <v>1156601752</v>
      </c>
      <c r="V135" s="482">
        <v>4127109276</v>
      </c>
      <c r="W135" s="482">
        <v>4437126124</v>
      </c>
      <c r="X135" s="525">
        <v>4472800642</v>
      </c>
      <c r="Y135" s="525">
        <v>4478977191</v>
      </c>
      <c r="Z135" s="541"/>
      <c r="AA135" s="520"/>
      <c r="AB135" s="520"/>
      <c r="AC135" s="520"/>
      <c r="AD135" s="520"/>
      <c r="AE135" s="520"/>
      <c r="AF135" s="944"/>
      <c r="AG135" s="997"/>
      <c r="AH135" s="1000"/>
      <c r="AI135" s="1000"/>
      <c r="AJ135" s="1000"/>
      <c r="AK135" s="1000"/>
      <c r="AL135" s="1000"/>
      <c r="AM135" s="1003"/>
      <c r="AN135" s="1006"/>
      <c r="AO135" s="1006"/>
      <c r="AP135" s="1006"/>
      <c r="AQ135" s="1000"/>
      <c r="AR135" s="1000"/>
      <c r="AS135" s="1006"/>
      <c r="AT135" s="1000"/>
      <c r="AU135" s="1006"/>
      <c r="AV135" s="1003"/>
      <c r="AW135" s="1006"/>
      <c r="AX135" s="1006"/>
      <c r="AY135" s="1009"/>
    </row>
    <row r="136" spans="1:51" ht="18" x14ac:dyDescent="0.25">
      <c r="A136" s="933">
        <v>2</v>
      </c>
      <c r="B136" s="1010" t="s">
        <v>113</v>
      </c>
      <c r="C136" s="1013" t="s">
        <v>377</v>
      </c>
      <c r="D136" s="472" t="s">
        <v>106</v>
      </c>
      <c r="E136" s="568">
        <v>2</v>
      </c>
      <c r="F136" s="568">
        <v>2</v>
      </c>
      <c r="G136" s="568">
        <v>2</v>
      </c>
      <c r="H136" s="568">
        <v>2</v>
      </c>
      <c r="I136" s="568">
        <v>2</v>
      </c>
      <c r="J136" s="568">
        <v>2</v>
      </c>
      <c r="K136" s="569">
        <v>2</v>
      </c>
      <c r="L136" s="570">
        <v>2</v>
      </c>
      <c r="M136" s="571"/>
      <c r="N136" s="572"/>
      <c r="O136" s="572"/>
      <c r="P136" s="572"/>
      <c r="Q136" s="572"/>
      <c r="R136" s="572"/>
      <c r="S136" s="1016"/>
      <c r="T136" s="573">
        <v>0</v>
      </c>
      <c r="U136" s="573">
        <v>0</v>
      </c>
      <c r="V136" s="573">
        <v>0</v>
      </c>
      <c r="W136" s="574">
        <v>0.08</v>
      </c>
      <c r="X136" s="575">
        <v>0.24</v>
      </c>
      <c r="Y136" s="575">
        <v>0.4</v>
      </c>
      <c r="Z136" s="571"/>
      <c r="AA136" s="572"/>
      <c r="AB136" s="576"/>
      <c r="AC136" s="576"/>
      <c r="AD136" s="576"/>
      <c r="AE136" s="577"/>
      <c r="AF136" s="1016"/>
      <c r="AG136" s="1019" t="s">
        <v>215</v>
      </c>
      <c r="AH136" s="948" t="s">
        <v>81</v>
      </c>
      <c r="AI136" s="948" t="s">
        <v>81</v>
      </c>
      <c r="AJ136" s="983" t="s">
        <v>81</v>
      </c>
      <c r="AK136" s="986" t="s">
        <v>210</v>
      </c>
      <c r="AL136" s="948" t="s">
        <v>81</v>
      </c>
      <c r="AM136" s="948" t="s">
        <v>81</v>
      </c>
      <c r="AN136" s="977">
        <v>7936532</v>
      </c>
      <c r="AO136" s="977">
        <v>3784651.7745909002</v>
      </c>
      <c r="AP136" s="977">
        <v>4151880.2254090998</v>
      </c>
      <c r="AQ136" s="977" t="s">
        <v>81</v>
      </c>
      <c r="AR136" s="977" t="s">
        <v>81</v>
      </c>
      <c r="AS136" s="977">
        <v>7936532</v>
      </c>
      <c r="AT136" s="977" t="s">
        <v>190</v>
      </c>
      <c r="AU136" s="977">
        <v>7936532</v>
      </c>
      <c r="AV136" s="977" t="s">
        <v>191</v>
      </c>
      <c r="AW136" s="977">
        <v>7936532</v>
      </c>
      <c r="AX136" s="977">
        <v>7936532</v>
      </c>
      <c r="AY136" s="1022"/>
    </row>
    <row r="137" spans="1:51" ht="18" x14ac:dyDescent="0.25">
      <c r="A137" s="934"/>
      <c r="B137" s="1011"/>
      <c r="C137" s="1014"/>
      <c r="D137" s="473" t="s">
        <v>107</v>
      </c>
      <c r="E137" s="484">
        <v>39681000</v>
      </c>
      <c r="F137" s="484">
        <v>39681000</v>
      </c>
      <c r="G137" s="484">
        <v>39681000</v>
      </c>
      <c r="H137" s="484">
        <v>39681000</v>
      </c>
      <c r="I137" s="484">
        <v>39681000</v>
      </c>
      <c r="J137" s="484">
        <v>39681000</v>
      </c>
      <c r="K137" s="526">
        <v>39681000</v>
      </c>
      <c r="L137" s="546">
        <v>39681000</v>
      </c>
      <c r="M137" s="560"/>
      <c r="N137" s="561"/>
      <c r="O137" s="561"/>
      <c r="P137" s="561"/>
      <c r="Q137" s="561"/>
      <c r="R137" s="561"/>
      <c r="S137" s="1017"/>
      <c r="T137" s="485">
        <v>0</v>
      </c>
      <c r="U137" s="485">
        <v>0</v>
      </c>
      <c r="V137" s="485">
        <v>0</v>
      </c>
      <c r="W137" s="485">
        <v>35272000</v>
      </c>
      <c r="X137" s="546">
        <v>35272000</v>
      </c>
      <c r="Y137" s="546">
        <v>35272000</v>
      </c>
      <c r="Z137" s="560"/>
      <c r="AA137" s="561"/>
      <c r="AB137" s="517"/>
      <c r="AC137" s="517"/>
      <c r="AD137" s="517"/>
      <c r="AE137" s="578"/>
      <c r="AF137" s="1017"/>
      <c r="AG137" s="1020"/>
      <c r="AH137" s="949"/>
      <c r="AI137" s="949"/>
      <c r="AJ137" s="984"/>
      <c r="AK137" s="987"/>
      <c r="AL137" s="949"/>
      <c r="AM137" s="949"/>
      <c r="AN137" s="978"/>
      <c r="AO137" s="978"/>
      <c r="AP137" s="978"/>
      <c r="AQ137" s="978"/>
      <c r="AR137" s="978"/>
      <c r="AS137" s="978"/>
      <c r="AT137" s="978"/>
      <c r="AU137" s="978"/>
      <c r="AV137" s="978"/>
      <c r="AW137" s="978"/>
      <c r="AX137" s="978"/>
      <c r="AY137" s="1023"/>
    </row>
    <row r="138" spans="1:51" ht="27" x14ac:dyDescent="0.25">
      <c r="A138" s="934"/>
      <c r="B138" s="1011"/>
      <c r="C138" s="1014"/>
      <c r="D138" s="472" t="s">
        <v>109</v>
      </c>
      <c r="E138" s="579">
        <v>0</v>
      </c>
      <c r="F138" s="579">
        <v>0</v>
      </c>
      <c r="G138" s="579">
        <v>0</v>
      </c>
      <c r="H138" s="579">
        <v>0</v>
      </c>
      <c r="I138" s="579">
        <v>0</v>
      </c>
      <c r="J138" s="579">
        <v>0</v>
      </c>
      <c r="K138" s="580">
        <v>0</v>
      </c>
      <c r="L138" s="581">
        <v>0</v>
      </c>
      <c r="M138" s="582"/>
      <c r="N138" s="583"/>
      <c r="O138" s="583"/>
      <c r="P138" s="583"/>
      <c r="Q138" s="583"/>
      <c r="R138" s="583"/>
      <c r="S138" s="1017"/>
      <c r="T138" s="584">
        <v>0</v>
      </c>
      <c r="U138" s="584">
        <v>0</v>
      </c>
      <c r="V138" s="584">
        <v>0</v>
      </c>
      <c r="W138" s="584">
        <v>0</v>
      </c>
      <c r="X138" s="581">
        <v>0</v>
      </c>
      <c r="Y138" s="581">
        <v>0</v>
      </c>
      <c r="Z138" s="582"/>
      <c r="AA138" s="583"/>
      <c r="AB138" s="585"/>
      <c r="AC138" s="585"/>
      <c r="AD138" s="585"/>
      <c r="AE138" s="577"/>
      <c r="AF138" s="1017"/>
      <c r="AG138" s="1020"/>
      <c r="AH138" s="949"/>
      <c r="AI138" s="949"/>
      <c r="AJ138" s="984"/>
      <c r="AK138" s="987"/>
      <c r="AL138" s="949"/>
      <c r="AM138" s="949"/>
      <c r="AN138" s="978"/>
      <c r="AO138" s="978"/>
      <c r="AP138" s="978"/>
      <c r="AQ138" s="978"/>
      <c r="AR138" s="978"/>
      <c r="AS138" s="978"/>
      <c r="AT138" s="978"/>
      <c r="AU138" s="978"/>
      <c r="AV138" s="978"/>
      <c r="AW138" s="978"/>
      <c r="AX138" s="978"/>
      <c r="AY138" s="1023"/>
    </row>
    <row r="139" spans="1:51" ht="27" x14ac:dyDescent="0.25">
      <c r="A139" s="934"/>
      <c r="B139" s="1011"/>
      <c r="C139" s="1014"/>
      <c r="D139" s="473" t="s">
        <v>110</v>
      </c>
      <c r="E139" s="579">
        <v>0</v>
      </c>
      <c r="F139" s="579">
        <v>0</v>
      </c>
      <c r="G139" s="579">
        <v>0</v>
      </c>
      <c r="H139" s="579">
        <v>0</v>
      </c>
      <c r="I139" s="579">
        <v>0</v>
      </c>
      <c r="J139" s="579">
        <v>0</v>
      </c>
      <c r="K139" s="580">
        <v>0</v>
      </c>
      <c r="L139" s="581">
        <v>0</v>
      </c>
      <c r="M139" s="560"/>
      <c r="N139" s="561"/>
      <c r="O139" s="561"/>
      <c r="P139" s="561"/>
      <c r="Q139" s="561"/>
      <c r="R139" s="561"/>
      <c r="S139" s="1017"/>
      <c r="T139" s="584">
        <v>0</v>
      </c>
      <c r="U139" s="584">
        <v>0</v>
      </c>
      <c r="V139" s="584">
        <v>0</v>
      </c>
      <c r="W139" s="584">
        <v>0</v>
      </c>
      <c r="X139" s="581">
        <v>0</v>
      </c>
      <c r="Y139" s="581">
        <v>0</v>
      </c>
      <c r="Z139" s="560"/>
      <c r="AA139" s="561"/>
      <c r="AB139" s="558"/>
      <c r="AC139" s="558"/>
      <c r="AD139" s="558"/>
      <c r="AE139" s="578"/>
      <c r="AF139" s="1017"/>
      <c r="AG139" s="1020"/>
      <c r="AH139" s="949"/>
      <c r="AI139" s="949"/>
      <c r="AJ139" s="984"/>
      <c r="AK139" s="987"/>
      <c r="AL139" s="949"/>
      <c r="AM139" s="949"/>
      <c r="AN139" s="978"/>
      <c r="AO139" s="978"/>
      <c r="AP139" s="978"/>
      <c r="AQ139" s="978"/>
      <c r="AR139" s="978"/>
      <c r="AS139" s="978"/>
      <c r="AT139" s="978"/>
      <c r="AU139" s="978"/>
      <c r="AV139" s="978"/>
      <c r="AW139" s="978"/>
      <c r="AX139" s="978"/>
      <c r="AY139" s="1023"/>
    </row>
    <row r="140" spans="1:51" ht="27" x14ac:dyDescent="0.25">
      <c r="A140" s="934"/>
      <c r="B140" s="1011"/>
      <c r="C140" s="1014"/>
      <c r="D140" s="472" t="s">
        <v>111</v>
      </c>
      <c r="E140" s="579">
        <v>2</v>
      </c>
      <c r="F140" s="579">
        <v>2</v>
      </c>
      <c r="G140" s="579">
        <v>2</v>
      </c>
      <c r="H140" s="579">
        <v>2</v>
      </c>
      <c r="I140" s="579">
        <v>2</v>
      </c>
      <c r="J140" s="579">
        <v>2</v>
      </c>
      <c r="K140" s="580">
        <v>2</v>
      </c>
      <c r="L140" s="581">
        <v>2</v>
      </c>
      <c r="M140" s="586"/>
      <c r="N140" s="587"/>
      <c r="O140" s="587"/>
      <c r="P140" s="587"/>
      <c r="Q140" s="587"/>
      <c r="R140" s="587"/>
      <c r="S140" s="1017"/>
      <c r="T140" s="584">
        <v>0</v>
      </c>
      <c r="U140" s="584">
        <v>0</v>
      </c>
      <c r="V140" s="584">
        <v>0</v>
      </c>
      <c r="W140" s="588">
        <v>0.08</v>
      </c>
      <c r="X140" s="589">
        <v>0.24</v>
      </c>
      <c r="Y140" s="589">
        <v>0.4</v>
      </c>
      <c r="Z140" s="586"/>
      <c r="AA140" s="587"/>
      <c r="AB140" s="590"/>
      <c r="AC140" s="590"/>
      <c r="AD140" s="590"/>
      <c r="AE140" s="587"/>
      <c r="AF140" s="1017"/>
      <c r="AG140" s="1020"/>
      <c r="AH140" s="949"/>
      <c r="AI140" s="949"/>
      <c r="AJ140" s="984"/>
      <c r="AK140" s="987"/>
      <c r="AL140" s="949"/>
      <c r="AM140" s="949"/>
      <c r="AN140" s="978"/>
      <c r="AO140" s="978"/>
      <c r="AP140" s="978"/>
      <c r="AQ140" s="978"/>
      <c r="AR140" s="978"/>
      <c r="AS140" s="978"/>
      <c r="AT140" s="978"/>
      <c r="AU140" s="978"/>
      <c r="AV140" s="978"/>
      <c r="AW140" s="978"/>
      <c r="AX140" s="978"/>
      <c r="AY140" s="1023"/>
    </row>
    <row r="141" spans="1:51" ht="27.75" thickBot="1" x14ac:dyDescent="0.3">
      <c r="A141" s="934"/>
      <c r="B141" s="1012"/>
      <c r="C141" s="1015"/>
      <c r="D141" s="473" t="s">
        <v>112</v>
      </c>
      <c r="E141" s="486">
        <v>39681000</v>
      </c>
      <c r="F141" s="486">
        <v>39681000</v>
      </c>
      <c r="G141" s="486">
        <v>39681000</v>
      </c>
      <c r="H141" s="486">
        <v>39681000</v>
      </c>
      <c r="I141" s="486">
        <v>39681000</v>
      </c>
      <c r="J141" s="486">
        <v>39681000</v>
      </c>
      <c r="K141" s="527">
        <v>39681000</v>
      </c>
      <c r="L141" s="591">
        <v>39681000</v>
      </c>
      <c r="M141" s="592"/>
      <c r="N141" s="593"/>
      <c r="O141" s="593"/>
      <c r="P141" s="593"/>
      <c r="Q141" s="593"/>
      <c r="R141" s="593"/>
      <c r="S141" s="1018"/>
      <c r="T141" s="487">
        <v>0</v>
      </c>
      <c r="U141" s="487">
        <v>0</v>
      </c>
      <c r="V141" s="487">
        <v>0</v>
      </c>
      <c r="W141" s="487">
        <v>35272000</v>
      </c>
      <c r="X141" s="528">
        <v>35272000</v>
      </c>
      <c r="Y141" s="528">
        <v>35272000</v>
      </c>
      <c r="Z141" s="592"/>
      <c r="AA141" s="593"/>
      <c r="AB141" s="527"/>
      <c r="AC141" s="527"/>
      <c r="AD141" s="527"/>
      <c r="AE141" s="594"/>
      <c r="AF141" s="1018"/>
      <c r="AG141" s="1021"/>
      <c r="AH141" s="950"/>
      <c r="AI141" s="950"/>
      <c r="AJ141" s="985"/>
      <c r="AK141" s="988"/>
      <c r="AL141" s="950"/>
      <c r="AM141" s="950"/>
      <c r="AN141" s="979"/>
      <c r="AO141" s="979"/>
      <c r="AP141" s="979"/>
      <c r="AQ141" s="979"/>
      <c r="AR141" s="979"/>
      <c r="AS141" s="979"/>
      <c r="AT141" s="979"/>
      <c r="AU141" s="979"/>
      <c r="AV141" s="979"/>
      <c r="AW141" s="979"/>
      <c r="AX141" s="979"/>
      <c r="AY141" s="1024"/>
    </row>
    <row r="142" spans="1:51" ht="18.75" thickBot="1" x14ac:dyDescent="0.3">
      <c r="A142" s="933">
        <v>3</v>
      </c>
      <c r="B142" s="936" t="s">
        <v>114</v>
      </c>
      <c r="C142" s="939" t="s">
        <v>188</v>
      </c>
      <c r="D142" s="472" t="s">
        <v>106</v>
      </c>
      <c r="E142" s="454">
        <v>310</v>
      </c>
      <c r="F142" s="454">
        <v>310</v>
      </c>
      <c r="G142" s="454">
        <v>310</v>
      </c>
      <c r="H142" s="454">
        <v>310</v>
      </c>
      <c r="I142" s="454">
        <v>310</v>
      </c>
      <c r="J142" s="454">
        <v>310</v>
      </c>
      <c r="K142" s="595">
        <v>310</v>
      </c>
      <c r="L142" s="595">
        <v>310</v>
      </c>
      <c r="M142" s="596"/>
      <c r="N142" s="597"/>
      <c r="O142" s="597"/>
      <c r="P142" s="597"/>
      <c r="Q142" s="597"/>
      <c r="R142" s="561"/>
      <c r="S142" s="942"/>
      <c r="T142" s="598">
        <v>18</v>
      </c>
      <c r="U142" s="598">
        <v>32</v>
      </c>
      <c r="V142" s="598">
        <v>45</v>
      </c>
      <c r="W142" s="598">
        <v>59</v>
      </c>
      <c r="X142" s="599">
        <v>70</v>
      </c>
      <c r="Y142" s="600">
        <v>93</v>
      </c>
      <c r="Z142" s="601"/>
      <c r="AA142" s="578"/>
      <c r="AB142" s="578"/>
      <c r="AC142" s="578"/>
      <c r="AD142" s="578"/>
      <c r="AE142" s="578"/>
      <c r="AF142" s="942"/>
      <c r="AG142" s="1019" t="s">
        <v>188</v>
      </c>
      <c r="AH142" s="948" t="s">
        <v>379</v>
      </c>
      <c r="AI142" s="948" t="s">
        <v>81</v>
      </c>
      <c r="AJ142" s="983" t="s">
        <v>394</v>
      </c>
      <c r="AK142" s="948" t="s">
        <v>188</v>
      </c>
      <c r="AL142" s="948" t="s">
        <v>81</v>
      </c>
      <c r="AM142" s="948" t="s">
        <v>189</v>
      </c>
      <c r="AN142" s="977">
        <v>572688.47608787497</v>
      </c>
      <c r="AO142" s="977">
        <v>263234.03206688998</v>
      </c>
      <c r="AP142" s="977">
        <v>309454.44402098504</v>
      </c>
      <c r="AQ142" s="948" t="s">
        <v>81</v>
      </c>
      <c r="AR142" s="974" t="s">
        <v>190</v>
      </c>
      <c r="AS142" s="977">
        <v>572688.47608787497</v>
      </c>
      <c r="AT142" s="974" t="s">
        <v>190</v>
      </c>
      <c r="AU142" s="977">
        <v>572688.47608787497</v>
      </c>
      <c r="AV142" s="974" t="s">
        <v>191</v>
      </c>
      <c r="AW142" s="977">
        <v>572688.47608787497</v>
      </c>
      <c r="AX142" s="977">
        <v>572688.47608787497</v>
      </c>
      <c r="AY142" s="1025"/>
    </row>
    <row r="143" spans="1:51" ht="18.75" thickBot="1" x14ac:dyDescent="0.3">
      <c r="A143" s="934"/>
      <c r="B143" s="937"/>
      <c r="C143" s="940"/>
      <c r="D143" s="473" t="s">
        <v>107</v>
      </c>
      <c r="E143" s="474">
        <v>36270064</v>
      </c>
      <c r="F143" s="474">
        <v>36270064</v>
      </c>
      <c r="G143" s="474">
        <v>36270064</v>
      </c>
      <c r="H143" s="474">
        <v>36270064</v>
      </c>
      <c r="I143" s="474">
        <v>36270064</v>
      </c>
      <c r="J143" s="474">
        <v>36270064</v>
      </c>
      <c r="K143" s="529">
        <v>36270064</v>
      </c>
      <c r="L143" s="529">
        <v>36270064</v>
      </c>
      <c r="M143" s="602"/>
      <c r="N143" s="521"/>
      <c r="O143" s="521"/>
      <c r="P143" s="521"/>
      <c r="Q143" s="521"/>
      <c r="R143" s="561"/>
      <c r="S143" s="943"/>
      <c r="T143" s="488">
        <v>11935361</v>
      </c>
      <c r="U143" s="488">
        <v>11935361</v>
      </c>
      <c r="V143" s="488">
        <v>32459270</v>
      </c>
      <c r="W143" s="603">
        <v>35924040</v>
      </c>
      <c r="X143" s="600">
        <v>35924040</v>
      </c>
      <c r="Y143" s="600">
        <v>35924040</v>
      </c>
      <c r="Z143" s="601"/>
      <c r="AA143" s="578"/>
      <c r="AB143" s="578"/>
      <c r="AC143" s="578"/>
      <c r="AD143" s="578"/>
      <c r="AE143" s="578"/>
      <c r="AF143" s="943"/>
      <c r="AG143" s="1020"/>
      <c r="AH143" s="949"/>
      <c r="AI143" s="949"/>
      <c r="AJ143" s="984"/>
      <c r="AK143" s="949"/>
      <c r="AL143" s="949"/>
      <c r="AM143" s="949"/>
      <c r="AN143" s="978"/>
      <c r="AO143" s="978"/>
      <c r="AP143" s="978"/>
      <c r="AQ143" s="949"/>
      <c r="AR143" s="975"/>
      <c r="AS143" s="978"/>
      <c r="AT143" s="975"/>
      <c r="AU143" s="978"/>
      <c r="AV143" s="975"/>
      <c r="AW143" s="978"/>
      <c r="AX143" s="978"/>
      <c r="AY143" s="1025"/>
    </row>
    <row r="144" spans="1:51" ht="27.75" thickBot="1" x14ac:dyDescent="0.3">
      <c r="A144" s="934"/>
      <c r="B144" s="937"/>
      <c r="C144" s="940"/>
      <c r="D144" s="472" t="s">
        <v>109</v>
      </c>
      <c r="E144" s="557">
        <v>28</v>
      </c>
      <c r="F144" s="557">
        <v>28</v>
      </c>
      <c r="G144" s="557">
        <v>28</v>
      </c>
      <c r="H144" s="557">
        <v>28</v>
      </c>
      <c r="I144" s="557">
        <v>28</v>
      </c>
      <c r="J144" s="557">
        <v>28</v>
      </c>
      <c r="K144" s="604">
        <v>28</v>
      </c>
      <c r="L144" s="604">
        <v>28</v>
      </c>
      <c r="M144" s="560"/>
      <c r="N144" s="561"/>
      <c r="O144" s="561"/>
      <c r="P144" s="561"/>
      <c r="Q144" s="561"/>
      <c r="R144" s="561"/>
      <c r="S144" s="943"/>
      <c r="T144" s="605">
        <v>18</v>
      </c>
      <c r="U144" s="605">
        <v>22</v>
      </c>
      <c r="V144" s="605">
        <v>28</v>
      </c>
      <c r="W144" s="605">
        <v>28</v>
      </c>
      <c r="X144" s="606">
        <v>28</v>
      </c>
      <c r="Y144" s="606">
        <v>28</v>
      </c>
      <c r="Z144" s="607"/>
      <c r="AA144" s="608"/>
      <c r="AB144" s="608"/>
      <c r="AC144" s="608"/>
      <c r="AD144" s="608"/>
      <c r="AE144" s="608"/>
      <c r="AF144" s="943"/>
      <c r="AG144" s="1020"/>
      <c r="AH144" s="949"/>
      <c r="AI144" s="949"/>
      <c r="AJ144" s="984"/>
      <c r="AK144" s="949"/>
      <c r="AL144" s="949"/>
      <c r="AM144" s="949"/>
      <c r="AN144" s="978"/>
      <c r="AO144" s="978"/>
      <c r="AP144" s="978"/>
      <c r="AQ144" s="949"/>
      <c r="AR144" s="975"/>
      <c r="AS144" s="978"/>
      <c r="AT144" s="975"/>
      <c r="AU144" s="978"/>
      <c r="AV144" s="975"/>
      <c r="AW144" s="978"/>
      <c r="AX144" s="978"/>
      <c r="AY144" s="1025"/>
    </row>
    <row r="145" spans="1:51" ht="27.75" thickBot="1" x14ac:dyDescent="0.3">
      <c r="A145" s="934"/>
      <c r="B145" s="937"/>
      <c r="C145" s="940"/>
      <c r="D145" s="473" t="s">
        <v>110</v>
      </c>
      <c r="E145" s="557">
        <v>13679803</v>
      </c>
      <c r="F145" s="557">
        <v>13679803</v>
      </c>
      <c r="G145" s="557">
        <v>13679803</v>
      </c>
      <c r="H145" s="557">
        <v>13679803</v>
      </c>
      <c r="I145" s="557">
        <v>13679803</v>
      </c>
      <c r="J145" s="557">
        <v>13679803</v>
      </c>
      <c r="K145" s="604">
        <v>13679803</v>
      </c>
      <c r="L145" s="604">
        <v>13679803</v>
      </c>
      <c r="M145" s="560"/>
      <c r="N145" s="561"/>
      <c r="O145" s="561"/>
      <c r="P145" s="561"/>
      <c r="Q145" s="561"/>
      <c r="R145" s="561"/>
      <c r="S145" s="943"/>
      <c r="T145" s="488">
        <v>2518865</v>
      </c>
      <c r="U145" s="488">
        <v>6402915</v>
      </c>
      <c r="V145" s="488">
        <v>9438509</v>
      </c>
      <c r="W145" s="603">
        <v>12816622</v>
      </c>
      <c r="X145" s="600">
        <v>13469858</v>
      </c>
      <c r="Y145" s="600">
        <v>13518167</v>
      </c>
      <c r="Z145" s="560"/>
      <c r="AA145" s="561"/>
      <c r="AB145" s="561"/>
      <c r="AC145" s="561"/>
      <c r="AD145" s="561"/>
      <c r="AE145" s="561"/>
      <c r="AF145" s="943"/>
      <c r="AG145" s="1020"/>
      <c r="AH145" s="949"/>
      <c r="AI145" s="949"/>
      <c r="AJ145" s="984"/>
      <c r="AK145" s="949"/>
      <c r="AL145" s="949"/>
      <c r="AM145" s="949"/>
      <c r="AN145" s="978"/>
      <c r="AO145" s="978"/>
      <c r="AP145" s="978"/>
      <c r="AQ145" s="949"/>
      <c r="AR145" s="975"/>
      <c r="AS145" s="978"/>
      <c r="AT145" s="975"/>
      <c r="AU145" s="978"/>
      <c r="AV145" s="975"/>
      <c r="AW145" s="978"/>
      <c r="AX145" s="978"/>
      <c r="AY145" s="1025"/>
    </row>
    <row r="146" spans="1:51" ht="27.75" thickBot="1" x14ac:dyDescent="0.3">
      <c r="A146" s="934"/>
      <c r="B146" s="937"/>
      <c r="C146" s="940"/>
      <c r="D146" s="472" t="s">
        <v>111</v>
      </c>
      <c r="E146" s="557">
        <v>338</v>
      </c>
      <c r="F146" s="557">
        <v>338</v>
      </c>
      <c r="G146" s="557">
        <v>338</v>
      </c>
      <c r="H146" s="557">
        <v>338</v>
      </c>
      <c r="I146" s="557">
        <v>338</v>
      </c>
      <c r="J146" s="557">
        <v>338</v>
      </c>
      <c r="K146" s="604">
        <v>338</v>
      </c>
      <c r="L146" s="604">
        <v>338</v>
      </c>
      <c r="M146" s="560"/>
      <c r="N146" s="561"/>
      <c r="O146" s="561"/>
      <c r="P146" s="561"/>
      <c r="Q146" s="561"/>
      <c r="R146" s="561"/>
      <c r="S146" s="943"/>
      <c r="T146" s="556">
        <v>36</v>
      </c>
      <c r="U146" s="556">
        <v>54</v>
      </c>
      <c r="V146" s="556">
        <v>73</v>
      </c>
      <c r="W146" s="556">
        <v>87</v>
      </c>
      <c r="X146" s="559">
        <v>98</v>
      </c>
      <c r="Y146" s="559">
        <v>121</v>
      </c>
      <c r="Z146" s="560"/>
      <c r="AA146" s="561"/>
      <c r="AB146" s="561"/>
      <c r="AC146" s="561"/>
      <c r="AD146" s="561"/>
      <c r="AE146" s="561"/>
      <c r="AF146" s="943"/>
      <c r="AG146" s="1020"/>
      <c r="AH146" s="949"/>
      <c r="AI146" s="949"/>
      <c r="AJ146" s="984"/>
      <c r="AK146" s="949"/>
      <c r="AL146" s="949"/>
      <c r="AM146" s="949"/>
      <c r="AN146" s="978"/>
      <c r="AO146" s="978"/>
      <c r="AP146" s="978"/>
      <c r="AQ146" s="949"/>
      <c r="AR146" s="975"/>
      <c r="AS146" s="978"/>
      <c r="AT146" s="975"/>
      <c r="AU146" s="978"/>
      <c r="AV146" s="975"/>
      <c r="AW146" s="978"/>
      <c r="AX146" s="978"/>
      <c r="AY146" s="1025"/>
    </row>
    <row r="147" spans="1:51" ht="27.75" thickBot="1" x14ac:dyDescent="0.3">
      <c r="A147" s="934"/>
      <c r="B147" s="937"/>
      <c r="C147" s="941"/>
      <c r="D147" s="473" t="s">
        <v>112</v>
      </c>
      <c r="E147" s="476">
        <v>49949867</v>
      </c>
      <c r="F147" s="476">
        <v>49949867</v>
      </c>
      <c r="G147" s="476">
        <v>49949867</v>
      </c>
      <c r="H147" s="476">
        <v>49949867</v>
      </c>
      <c r="I147" s="476">
        <v>49949867</v>
      </c>
      <c r="J147" s="476">
        <v>49949867</v>
      </c>
      <c r="K147" s="530">
        <v>49949867</v>
      </c>
      <c r="L147" s="530">
        <v>49949867</v>
      </c>
      <c r="M147" s="609"/>
      <c r="N147" s="522"/>
      <c r="O147" s="561"/>
      <c r="P147" s="561"/>
      <c r="Q147" s="561"/>
      <c r="R147" s="610"/>
      <c r="S147" s="944"/>
      <c r="T147" s="611">
        <v>14454226</v>
      </c>
      <c r="U147" s="611">
        <v>18338276</v>
      </c>
      <c r="V147" s="611">
        <v>41897779</v>
      </c>
      <c r="W147" s="611">
        <v>48740662</v>
      </c>
      <c r="X147" s="612">
        <v>49393898</v>
      </c>
      <c r="Y147" s="612">
        <v>49442207</v>
      </c>
      <c r="Z147" s="613"/>
      <c r="AA147" s="610"/>
      <c r="AB147" s="610"/>
      <c r="AC147" s="610"/>
      <c r="AD147" s="610"/>
      <c r="AE147" s="610"/>
      <c r="AF147" s="944"/>
      <c r="AG147" s="1021"/>
      <c r="AH147" s="950"/>
      <c r="AI147" s="950"/>
      <c r="AJ147" s="985"/>
      <c r="AK147" s="950"/>
      <c r="AL147" s="950"/>
      <c r="AM147" s="950"/>
      <c r="AN147" s="979"/>
      <c r="AO147" s="979"/>
      <c r="AP147" s="979"/>
      <c r="AQ147" s="950"/>
      <c r="AR147" s="976"/>
      <c r="AS147" s="979"/>
      <c r="AT147" s="976"/>
      <c r="AU147" s="979"/>
      <c r="AV147" s="976"/>
      <c r="AW147" s="979"/>
      <c r="AX147" s="979"/>
      <c r="AY147" s="1025"/>
    </row>
    <row r="148" spans="1:51" ht="18.75" thickBot="1" x14ac:dyDescent="0.3">
      <c r="A148" s="934"/>
      <c r="B148" s="937"/>
      <c r="C148" s="939" t="s">
        <v>192</v>
      </c>
      <c r="D148" s="472" t="s">
        <v>106</v>
      </c>
      <c r="E148" s="454">
        <v>102</v>
      </c>
      <c r="F148" s="454">
        <v>102</v>
      </c>
      <c r="G148" s="454">
        <v>102</v>
      </c>
      <c r="H148" s="454">
        <v>102</v>
      </c>
      <c r="I148" s="454">
        <v>102</v>
      </c>
      <c r="J148" s="454">
        <v>102</v>
      </c>
      <c r="K148" s="595">
        <v>102</v>
      </c>
      <c r="L148" s="595">
        <v>102</v>
      </c>
      <c r="M148" s="596"/>
      <c r="N148" s="597"/>
      <c r="O148" s="597"/>
      <c r="P148" s="597"/>
      <c r="Q148" s="597"/>
      <c r="R148" s="561"/>
      <c r="S148" s="942"/>
      <c r="T148" s="598">
        <v>12</v>
      </c>
      <c r="U148" s="598">
        <v>18</v>
      </c>
      <c r="V148" s="598">
        <v>21</v>
      </c>
      <c r="W148" s="598">
        <v>33</v>
      </c>
      <c r="X148" s="614">
        <v>42</v>
      </c>
      <c r="Y148" s="600">
        <v>54</v>
      </c>
      <c r="Z148" s="601"/>
      <c r="AA148" s="578"/>
      <c r="AB148" s="578"/>
      <c r="AC148" s="578"/>
      <c r="AD148" s="578"/>
      <c r="AE148" s="578"/>
      <c r="AF148" s="942"/>
      <c r="AG148" s="1019" t="s">
        <v>192</v>
      </c>
      <c r="AH148" s="948" t="s">
        <v>397</v>
      </c>
      <c r="AI148" s="948" t="s">
        <v>81</v>
      </c>
      <c r="AJ148" s="983" t="s">
        <v>394</v>
      </c>
      <c r="AK148" s="948" t="s">
        <v>192</v>
      </c>
      <c r="AL148" s="948" t="s">
        <v>81</v>
      </c>
      <c r="AM148" s="948" t="s">
        <v>189</v>
      </c>
      <c r="AN148" s="977">
        <v>165988.76468156587</v>
      </c>
      <c r="AO148" s="977">
        <v>78808.815264660632</v>
      </c>
      <c r="AP148" s="977">
        <v>87179.949416905234</v>
      </c>
      <c r="AQ148" s="948" t="s">
        <v>81</v>
      </c>
      <c r="AR148" s="974" t="s">
        <v>190</v>
      </c>
      <c r="AS148" s="977">
        <v>165988.76468156587</v>
      </c>
      <c r="AT148" s="974" t="s">
        <v>190</v>
      </c>
      <c r="AU148" s="977">
        <v>165988.76468156587</v>
      </c>
      <c r="AV148" s="974" t="s">
        <v>191</v>
      </c>
      <c r="AW148" s="977">
        <v>165988.76468156587</v>
      </c>
      <c r="AX148" s="977">
        <v>165988.76468156587</v>
      </c>
      <c r="AY148" s="1025"/>
    </row>
    <row r="149" spans="1:51" ht="18.75" thickBot="1" x14ac:dyDescent="0.3">
      <c r="A149" s="934"/>
      <c r="B149" s="937"/>
      <c r="C149" s="940"/>
      <c r="D149" s="473" t="s">
        <v>107</v>
      </c>
      <c r="E149" s="474">
        <v>11924405</v>
      </c>
      <c r="F149" s="474">
        <v>11924405</v>
      </c>
      <c r="G149" s="474">
        <v>11924405</v>
      </c>
      <c r="H149" s="474">
        <v>11924405</v>
      </c>
      <c r="I149" s="474">
        <v>11924405</v>
      </c>
      <c r="J149" s="474">
        <v>11924405</v>
      </c>
      <c r="K149" s="529">
        <v>11924405</v>
      </c>
      <c r="L149" s="529">
        <v>11924405</v>
      </c>
      <c r="M149" s="602"/>
      <c r="N149" s="521"/>
      <c r="O149" s="521"/>
      <c r="P149" s="521"/>
      <c r="Q149" s="521"/>
      <c r="R149" s="561"/>
      <c r="S149" s="943"/>
      <c r="T149" s="488">
        <v>3923954</v>
      </c>
      <c r="U149" s="488">
        <v>3923954</v>
      </c>
      <c r="V149" s="488">
        <v>10671541</v>
      </c>
      <c r="W149" s="603">
        <v>11810643</v>
      </c>
      <c r="X149" s="600">
        <v>11810643</v>
      </c>
      <c r="Y149" s="600">
        <v>11810643</v>
      </c>
      <c r="Z149" s="601"/>
      <c r="AA149" s="578"/>
      <c r="AB149" s="578"/>
      <c r="AC149" s="578"/>
      <c r="AD149" s="578"/>
      <c r="AE149" s="578"/>
      <c r="AF149" s="943"/>
      <c r="AG149" s="1020"/>
      <c r="AH149" s="949"/>
      <c r="AI149" s="949"/>
      <c r="AJ149" s="984"/>
      <c r="AK149" s="949"/>
      <c r="AL149" s="949"/>
      <c r="AM149" s="949"/>
      <c r="AN149" s="978"/>
      <c r="AO149" s="978"/>
      <c r="AP149" s="978"/>
      <c r="AQ149" s="949"/>
      <c r="AR149" s="975"/>
      <c r="AS149" s="978"/>
      <c r="AT149" s="975"/>
      <c r="AU149" s="978"/>
      <c r="AV149" s="975"/>
      <c r="AW149" s="978"/>
      <c r="AX149" s="978"/>
      <c r="AY149" s="1025"/>
    </row>
    <row r="150" spans="1:51" ht="27.75" thickBot="1" x14ac:dyDescent="0.3">
      <c r="A150" s="934"/>
      <c r="B150" s="937"/>
      <c r="C150" s="940"/>
      <c r="D150" s="472" t="s">
        <v>109</v>
      </c>
      <c r="E150" s="557">
        <v>3</v>
      </c>
      <c r="F150" s="557">
        <v>3</v>
      </c>
      <c r="G150" s="557">
        <v>3</v>
      </c>
      <c r="H150" s="557">
        <v>3</v>
      </c>
      <c r="I150" s="557">
        <v>3</v>
      </c>
      <c r="J150" s="557">
        <v>3</v>
      </c>
      <c r="K150" s="604">
        <v>3</v>
      </c>
      <c r="L150" s="604">
        <v>3</v>
      </c>
      <c r="M150" s="560"/>
      <c r="N150" s="561"/>
      <c r="O150" s="561"/>
      <c r="P150" s="561"/>
      <c r="Q150" s="561"/>
      <c r="R150" s="561"/>
      <c r="S150" s="943"/>
      <c r="T150" s="605">
        <v>2</v>
      </c>
      <c r="U150" s="605">
        <v>3</v>
      </c>
      <c r="V150" s="605">
        <v>3</v>
      </c>
      <c r="W150" s="605">
        <v>3</v>
      </c>
      <c r="X150" s="606">
        <v>3</v>
      </c>
      <c r="Y150" s="606">
        <v>3</v>
      </c>
      <c r="Z150" s="607"/>
      <c r="AA150" s="608"/>
      <c r="AB150" s="608"/>
      <c r="AC150" s="608"/>
      <c r="AD150" s="608"/>
      <c r="AE150" s="608"/>
      <c r="AF150" s="943"/>
      <c r="AG150" s="1020"/>
      <c r="AH150" s="949"/>
      <c r="AI150" s="949"/>
      <c r="AJ150" s="984"/>
      <c r="AK150" s="949"/>
      <c r="AL150" s="949"/>
      <c r="AM150" s="949"/>
      <c r="AN150" s="978"/>
      <c r="AO150" s="978"/>
      <c r="AP150" s="978"/>
      <c r="AQ150" s="949"/>
      <c r="AR150" s="975"/>
      <c r="AS150" s="978"/>
      <c r="AT150" s="975"/>
      <c r="AU150" s="978"/>
      <c r="AV150" s="975"/>
      <c r="AW150" s="978"/>
      <c r="AX150" s="978"/>
      <c r="AY150" s="1025"/>
    </row>
    <row r="151" spans="1:51" ht="27.75" thickBot="1" x14ac:dyDescent="0.3">
      <c r="A151" s="934"/>
      <c r="B151" s="937"/>
      <c r="C151" s="940"/>
      <c r="D151" s="473" t="s">
        <v>110</v>
      </c>
      <c r="E151" s="557">
        <v>4497470</v>
      </c>
      <c r="F151" s="557">
        <v>4497470</v>
      </c>
      <c r="G151" s="557">
        <v>4497470</v>
      </c>
      <c r="H151" s="557">
        <v>4497470</v>
      </c>
      <c r="I151" s="557">
        <v>4497470</v>
      </c>
      <c r="J151" s="557">
        <v>4497470</v>
      </c>
      <c r="K151" s="604">
        <v>4497470</v>
      </c>
      <c r="L151" s="604">
        <v>4497470</v>
      </c>
      <c r="M151" s="560"/>
      <c r="N151" s="561"/>
      <c r="O151" s="561"/>
      <c r="P151" s="561"/>
      <c r="Q151" s="561"/>
      <c r="R151" s="561"/>
      <c r="S151" s="943"/>
      <c r="T151" s="488">
        <v>828120</v>
      </c>
      <c r="U151" s="488">
        <v>2105068</v>
      </c>
      <c r="V151" s="488">
        <v>3103071</v>
      </c>
      <c r="W151" s="603">
        <v>4213684</v>
      </c>
      <c r="X151" s="600">
        <v>4428447</v>
      </c>
      <c r="Y151" s="600">
        <v>4444329</v>
      </c>
      <c r="Z151" s="560"/>
      <c r="AA151" s="561"/>
      <c r="AB151" s="561"/>
      <c r="AC151" s="561"/>
      <c r="AD151" s="561"/>
      <c r="AE151" s="561"/>
      <c r="AF151" s="943"/>
      <c r="AG151" s="1020"/>
      <c r="AH151" s="949"/>
      <c r="AI151" s="949"/>
      <c r="AJ151" s="984"/>
      <c r="AK151" s="949"/>
      <c r="AL151" s="949"/>
      <c r="AM151" s="949"/>
      <c r="AN151" s="978"/>
      <c r="AO151" s="978"/>
      <c r="AP151" s="978"/>
      <c r="AQ151" s="949"/>
      <c r="AR151" s="975"/>
      <c r="AS151" s="978"/>
      <c r="AT151" s="975"/>
      <c r="AU151" s="978"/>
      <c r="AV151" s="975"/>
      <c r="AW151" s="978"/>
      <c r="AX151" s="978"/>
      <c r="AY151" s="1025"/>
    </row>
    <row r="152" spans="1:51" ht="27.75" thickBot="1" x14ac:dyDescent="0.3">
      <c r="A152" s="934"/>
      <c r="B152" s="937"/>
      <c r="C152" s="940"/>
      <c r="D152" s="472" t="s">
        <v>111</v>
      </c>
      <c r="E152" s="557">
        <v>105</v>
      </c>
      <c r="F152" s="557">
        <v>105</v>
      </c>
      <c r="G152" s="557">
        <v>105</v>
      </c>
      <c r="H152" s="557">
        <v>105</v>
      </c>
      <c r="I152" s="557">
        <v>105</v>
      </c>
      <c r="J152" s="557">
        <v>105</v>
      </c>
      <c r="K152" s="604">
        <v>105</v>
      </c>
      <c r="L152" s="604">
        <v>105</v>
      </c>
      <c r="M152" s="560"/>
      <c r="N152" s="561"/>
      <c r="O152" s="561"/>
      <c r="P152" s="561"/>
      <c r="Q152" s="561"/>
      <c r="R152" s="561"/>
      <c r="S152" s="943"/>
      <c r="T152" s="556">
        <v>14</v>
      </c>
      <c r="U152" s="556">
        <v>21</v>
      </c>
      <c r="V152" s="556">
        <v>24</v>
      </c>
      <c r="W152" s="556">
        <v>36</v>
      </c>
      <c r="X152" s="559">
        <v>45</v>
      </c>
      <c r="Y152" s="559">
        <v>57</v>
      </c>
      <c r="Z152" s="560"/>
      <c r="AA152" s="561"/>
      <c r="AB152" s="561"/>
      <c r="AC152" s="561"/>
      <c r="AD152" s="561"/>
      <c r="AE152" s="561"/>
      <c r="AF152" s="943"/>
      <c r="AG152" s="1020"/>
      <c r="AH152" s="949"/>
      <c r="AI152" s="949"/>
      <c r="AJ152" s="984"/>
      <c r="AK152" s="949"/>
      <c r="AL152" s="949"/>
      <c r="AM152" s="949"/>
      <c r="AN152" s="978"/>
      <c r="AO152" s="978"/>
      <c r="AP152" s="978"/>
      <c r="AQ152" s="949"/>
      <c r="AR152" s="975"/>
      <c r="AS152" s="978"/>
      <c r="AT152" s="975"/>
      <c r="AU152" s="978"/>
      <c r="AV152" s="975"/>
      <c r="AW152" s="978"/>
      <c r="AX152" s="978"/>
      <c r="AY152" s="1025"/>
    </row>
    <row r="153" spans="1:51" ht="27.75" thickBot="1" x14ac:dyDescent="0.3">
      <c r="A153" s="934"/>
      <c r="B153" s="937"/>
      <c r="C153" s="941"/>
      <c r="D153" s="473" t="s">
        <v>112</v>
      </c>
      <c r="E153" s="476">
        <v>16421875</v>
      </c>
      <c r="F153" s="476">
        <v>16421875</v>
      </c>
      <c r="G153" s="476">
        <v>16421875</v>
      </c>
      <c r="H153" s="476">
        <v>16421875</v>
      </c>
      <c r="I153" s="476">
        <v>16421875</v>
      </c>
      <c r="J153" s="476">
        <v>16421875</v>
      </c>
      <c r="K153" s="530">
        <v>16421875</v>
      </c>
      <c r="L153" s="530">
        <v>16421875</v>
      </c>
      <c r="M153" s="609"/>
      <c r="N153" s="522"/>
      <c r="O153" s="561"/>
      <c r="P153" s="561"/>
      <c r="Q153" s="561"/>
      <c r="R153" s="610"/>
      <c r="S153" s="944"/>
      <c r="T153" s="611">
        <v>4752074</v>
      </c>
      <c r="U153" s="611">
        <v>6029022</v>
      </c>
      <c r="V153" s="611">
        <v>13774612</v>
      </c>
      <c r="W153" s="611">
        <v>16024327</v>
      </c>
      <c r="X153" s="612">
        <v>16239090</v>
      </c>
      <c r="Y153" s="612">
        <v>16254972</v>
      </c>
      <c r="Z153" s="613"/>
      <c r="AA153" s="610"/>
      <c r="AB153" s="610"/>
      <c r="AC153" s="610"/>
      <c r="AD153" s="610"/>
      <c r="AE153" s="610"/>
      <c r="AF153" s="944"/>
      <c r="AG153" s="1021"/>
      <c r="AH153" s="950"/>
      <c r="AI153" s="950"/>
      <c r="AJ153" s="985"/>
      <c r="AK153" s="950"/>
      <c r="AL153" s="950"/>
      <c r="AM153" s="950"/>
      <c r="AN153" s="979"/>
      <c r="AO153" s="979"/>
      <c r="AP153" s="979"/>
      <c r="AQ153" s="950"/>
      <c r="AR153" s="976"/>
      <c r="AS153" s="979"/>
      <c r="AT153" s="976"/>
      <c r="AU153" s="979"/>
      <c r="AV153" s="976"/>
      <c r="AW153" s="979"/>
      <c r="AX153" s="979"/>
      <c r="AY153" s="1025"/>
    </row>
    <row r="154" spans="1:51" ht="18.75" thickBot="1" x14ac:dyDescent="0.3">
      <c r="A154" s="934"/>
      <c r="B154" s="937"/>
      <c r="C154" s="939" t="s">
        <v>193</v>
      </c>
      <c r="D154" s="472" t="s">
        <v>106</v>
      </c>
      <c r="E154" s="454">
        <v>38</v>
      </c>
      <c r="F154" s="454">
        <v>38</v>
      </c>
      <c r="G154" s="454">
        <v>38</v>
      </c>
      <c r="H154" s="454">
        <v>38</v>
      </c>
      <c r="I154" s="454">
        <v>38</v>
      </c>
      <c r="J154" s="454">
        <v>38</v>
      </c>
      <c r="K154" s="595">
        <v>38</v>
      </c>
      <c r="L154" s="595">
        <v>38</v>
      </c>
      <c r="M154" s="596"/>
      <c r="N154" s="597"/>
      <c r="O154" s="597"/>
      <c r="P154" s="597"/>
      <c r="Q154" s="597"/>
      <c r="R154" s="561"/>
      <c r="S154" s="942"/>
      <c r="T154" s="598">
        <v>5</v>
      </c>
      <c r="U154" s="598">
        <v>6</v>
      </c>
      <c r="V154" s="598">
        <v>7</v>
      </c>
      <c r="W154" s="598">
        <v>11</v>
      </c>
      <c r="X154" s="614">
        <v>14</v>
      </c>
      <c r="Y154" s="600">
        <v>19</v>
      </c>
      <c r="Z154" s="601"/>
      <c r="AA154" s="578"/>
      <c r="AB154" s="578"/>
      <c r="AC154" s="578"/>
      <c r="AD154" s="578"/>
      <c r="AE154" s="578"/>
      <c r="AF154" s="942"/>
      <c r="AG154" s="1019" t="s">
        <v>193</v>
      </c>
      <c r="AH154" s="948" t="s">
        <v>380</v>
      </c>
      <c r="AI154" s="948" t="s">
        <v>81</v>
      </c>
      <c r="AJ154" s="983" t="s">
        <v>394</v>
      </c>
      <c r="AK154" s="948" t="s">
        <v>193</v>
      </c>
      <c r="AL154" s="948" t="s">
        <v>81</v>
      </c>
      <c r="AM154" s="948" t="s">
        <v>189</v>
      </c>
      <c r="AN154" s="977">
        <v>109609.02124859404</v>
      </c>
      <c r="AO154" s="977">
        <v>54594.43436465002</v>
      </c>
      <c r="AP154" s="977">
        <v>55014.586883944015</v>
      </c>
      <c r="AQ154" s="948" t="s">
        <v>81</v>
      </c>
      <c r="AR154" s="974" t="s">
        <v>190</v>
      </c>
      <c r="AS154" s="977">
        <v>109609.02124859404</v>
      </c>
      <c r="AT154" s="974" t="s">
        <v>190</v>
      </c>
      <c r="AU154" s="977">
        <v>109609.02124859404</v>
      </c>
      <c r="AV154" s="974" t="s">
        <v>191</v>
      </c>
      <c r="AW154" s="977">
        <v>109609.02124859404</v>
      </c>
      <c r="AX154" s="977">
        <v>109609.02124859404</v>
      </c>
      <c r="AY154" s="1025"/>
    </row>
    <row r="155" spans="1:51" ht="18.75" thickBot="1" x14ac:dyDescent="0.3">
      <c r="A155" s="934"/>
      <c r="B155" s="937"/>
      <c r="C155" s="940"/>
      <c r="D155" s="473" t="s">
        <v>107</v>
      </c>
      <c r="E155" s="474">
        <v>4471652</v>
      </c>
      <c r="F155" s="474">
        <v>4471652</v>
      </c>
      <c r="G155" s="474">
        <v>4471652</v>
      </c>
      <c r="H155" s="474">
        <v>4471652</v>
      </c>
      <c r="I155" s="474">
        <v>4471652</v>
      </c>
      <c r="J155" s="474">
        <v>4471652</v>
      </c>
      <c r="K155" s="529">
        <v>4471652</v>
      </c>
      <c r="L155" s="529">
        <v>4471652</v>
      </c>
      <c r="M155" s="602"/>
      <c r="N155" s="521"/>
      <c r="O155" s="521"/>
      <c r="P155" s="521"/>
      <c r="Q155" s="521"/>
      <c r="R155" s="561"/>
      <c r="S155" s="943"/>
      <c r="T155" s="488">
        <v>1471483</v>
      </c>
      <c r="U155" s="488">
        <v>1471483</v>
      </c>
      <c r="V155" s="488">
        <v>4001828</v>
      </c>
      <c r="W155" s="603">
        <v>4428991</v>
      </c>
      <c r="X155" s="600">
        <v>4428991</v>
      </c>
      <c r="Y155" s="600">
        <v>4428991</v>
      </c>
      <c r="Z155" s="601"/>
      <c r="AA155" s="578"/>
      <c r="AB155" s="578"/>
      <c r="AC155" s="578"/>
      <c r="AD155" s="578"/>
      <c r="AE155" s="578"/>
      <c r="AF155" s="943"/>
      <c r="AG155" s="1020"/>
      <c r="AH155" s="949"/>
      <c r="AI155" s="949"/>
      <c r="AJ155" s="984"/>
      <c r="AK155" s="949"/>
      <c r="AL155" s="949"/>
      <c r="AM155" s="949"/>
      <c r="AN155" s="978"/>
      <c r="AO155" s="978"/>
      <c r="AP155" s="978"/>
      <c r="AQ155" s="949"/>
      <c r="AR155" s="975"/>
      <c r="AS155" s="978"/>
      <c r="AT155" s="975"/>
      <c r="AU155" s="978"/>
      <c r="AV155" s="975"/>
      <c r="AW155" s="978"/>
      <c r="AX155" s="978"/>
      <c r="AY155" s="1025"/>
    </row>
    <row r="156" spans="1:51" ht="27.75" thickBot="1" x14ac:dyDescent="0.3">
      <c r="A156" s="934"/>
      <c r="B156" s="937"/>
      <c r="C156" s="940"/>
      <c r="D156" s="472" t="s">
        <v>109</v>
      </c>
      <c r="E156" s="557">
        <v>2</v>
      </c>
      <c r="F156" s="557">
        <v>2</v>
      </c>
      <c r="G156" s="557">
        <v>2</v>
      </c>
      <c r="H156" s="557">
        <v>2</v>
      </c>
      <c r="I156" s="557">
        <v>2</v>
      </c>
      <c r="J156" s="557">
        <v>2</v>
      </c>
      <c r="K156" s="604">
        <v>2</v>
      </c>
      <c r="L156" s="604">
        <v>2</v>
      </c>
      <c r="M156" s="560"/>
      <c r="N156" s="561"/>
      <c r="O156" s="561"/>
      <c r="P156" s="561"/>
      <c r="Q156" s="561"/>
      <c r="R156" s="561"/>
      <c r="S156" s="943"/>
      <c r="T156" s="605">
        <v>1</v>
      </c>
      <c r="U156" s="605">
        <v>2</v>
      </c>
      <c r="V156" s="605">
        <v>2</v>
      </c>
      <c r="W156" s="605">
        <v>2</v>
      </c>
      <c r="X156" s="606">
        <v>2</v>
      </c>
      <c r="Y156" s="606">
        <v>2</v>
      </c>
      <c r="Z156" s="607"/>
      <c r="AA156" s="608"/>
      <c r="AB156" s="608"/>
      <c r="AC156" s="608"/>
      <c r="AD156" s="608"/>
      <c r="AE156" s="608"/>
      <c r="AF156" s="943"/>
      <c r="AG156" s="1020"/>
      <c r="AH156" s="949"/>
      <c r="AI156" s="949"/>
      <c r="AJ156" s="984"/>
      <c r="AK156" s="949"/>
      <c r="AL156" s="949"/>
      <c r="AM156" s="949"/>
      <c r="AN156" s="978"/>
      <c r="AO156" s="978"/>
      <c r="AP156" s="978"/>
      <c r="AQ156" s="949"/>
      <c r="AR156" s="975"/>
      <c r="AS156" s="978"/>
      <c r="AT156" s="975"/>
      <c r="AU156" s="978"/>
      <c r="AV156" s="975"/>
      <c r="AW156" s="978"/>
      <c r="AX156" s="978"/>
      <c r="AY156" s="1025"/>
    </row>
    <row r="157" spans="1:51" ht="27.75" thickBot="1" x14ac:dyDescent="0.3">
      <c r="A157" s="934"/>
      <c r="B157" s="937"/>
      <c r="C157" s="940"/>
      <c r="D157" s="473" t="s">
        <v>110</v>
      </c>
      <c r="E157" s="557">
        <v>1686551</v>
      </c>
      <c r="F157" s="557">
        <v>1686551</v>
      </c>
      <c r="G157" s="557">
        <v>1686551</v>
      </c>
      <c r="H157" s="557">
        <v>1686551</v>
      </c>
      <c r="I157" s="557">
        <v>1686551</v>
      </c>
      <c r="J157" s="557">
        <v>1686551</v>
      </c>
      <c r="K157" s="604">
        <v>1686551</v>
      </c>
      <c r="L157" s="604">
        <v>1686551</v>
      </c>
      <c r="M157" s="560"/>
      <c r="N157" s="561"/>
      <c r="O157" s="561"/>
      <c r="P157" s="561"/>
      <c r="Q157" s="561"/>
      <c r="R157" s="561"/>
      <c r="S157" s="943"/>
      <c r="T157" s="488">
        <v>310545</v>
      </c>
      <c r="U157" s="488">
        <v>789400</v>
      </c>
      <c r="V157" s="488">
        <v>1163652</v>
      </c>
      <c r="W157" s="603">
        <v>1580131</v>
      </c>
      <c r="X157" s="600">
        <v>1660667</v>
      </c>
      <c r="Y157" s="600">
        <v>1666623</v>
      </c>
      <c r="Z157" s="560"/>
      <c r="AA157" s="561"/>
      <c r="AB157" s="561"/>
      <c r="AC157" s="561"/>
      <c r="AD157" s="561"/>
      <c r="AE157" s="561"/>
      <c r="AF157" s="943"/>
      <c r="AG157" s="1020"/>
      <c r="AH157" s="949"/>
      <c r="AI157" s="949"/>
      <c r="AJ157" s="984"/>
      <c r="AK157" s="949"/>
      <c r="AL157" s="949"/>
      <c r="AM157" s="949"/>
      <c r="AN157" s="978"/>
      <c r="AO157" s="978"/>
      <c r="AP157" s="978"/>
      <c r="AQ157" s="949"/>
      <c r="AR157" s="975"/>
      <c r="AS157" s="978"/>
      <c r="AT157" s="975"/>
      <c r="AU157" s="978"/>
      <c r="AV157" s="975"/>
      <c r="AW157" s="978"/>
      <c r="AX157" s="978"/>
      <c r="AY157" s="1025"/>
    </row>
    <row r="158" spans="1:51" ht="27.75" thickBot="1" x14ac:dyDescent="0.3">
      <c r="A158" s="934"/>
      <c r="B158" s="937"/>
      <c r="C158" s="940"/>
      <c r="D158" s="472" t="s">
        <v>111</v>
      </c>
      <c r="E158" s="557">
        <v>40</v>
      </c>
      <c r="F158" s="557">
        <v>40</v>
      </c>
      <c r="G158" s="557">
        <v>40</v>
      </c>
      <c r="H158" s="557">
        <v>40</v>
      </c>
      <c r="I158" s="557">
        <v>40</v>
      </c>
      <c r="J158" s="557">
        <v>40</v>
      </c>
      <c r="K158" s="604">
        <v>40</v>
      </c>
      <c r="L158" s="604">
        <v>40</v>
      </c>
      <c r="M158" s="560"/>
      <c r="N158" s="561"/>
      <c r="O158" s="561"/>
      <c r="P158" s="561"/>
      <c r="Q158" s="561"/>
      <c r="R158" s="561"/>
      <c r="S158" s="943"/>
      <c r="T158" s="556">
        <v>6</v>
      </c>
      <c r="U158" s="556">
        <v>8</v>
      </c>
      <c r="V158" s="556">
        <v>9</v>
      </c>
      <c r="W158" s="556">
        <v>13</v>
      </c>
      <c r="X158" s="559">
        <v>16</v>
      </c>
      <c r="Y158" s="559">
        <v>21</v>
      </c>
      <c r="Z158" s="560"/>
      <c r="AA158" s="561"/>
      <c r="AB158" s="561"/>
      <c r="AC158" s="561"/>
      <c r="AD158" s="561"/>
      <c r="AE158" s="561"/>
      <c r="AF158" s="943"/>
      <c r="AG158" s="1020"/>
      <c r="AH158" s="949"/>
      <c r="AI158" s="949"/>
      <c r="AJ158" s="984"/>
      <c r="AK158" s="949"/>
      <c r="AL158" s="949"/>
      <c r="AM158" s="949"/>
      <c r="AN158" s="978"/>
      <c r="AO158" s="978"/>
      <c r="AP158" s="978"/>
      <c r="AQ158" s="949"/>
      <c r="AR158" s="975"/>
      <c r="AS158" s="978"/>
      <c r="AT158" s="975"/>
      <c r="AU158" s="978"/>
      <c r="AV158" s="975"/>
      <c r="AW158" s="978"/>
      <c r="AX158" s="978"/>
      <c r="AY158" s="1025"/>
    </row>
    <row r="159" spans="1:51" ht="27.75" thickBot="1" x14ac:dyDescent="0.3">
      <c r="A159" s="934"/>
      <c r="B159" s="937"/>
      <c r="C159" s="941"/>
      <c r="D159" s="473" t="s">
        <v>112</v>
      </c>
      <c r="E159" s="476">
        <v>6158203</v>
      </c>
      <c r="F159" s="476">
        <v>6158203</v>
      </c>
      <c r="G159" s="476">
        <v>6158203</v>
      </c>
      <c r="H159" s="476">
        <v>6158203</v>
      </c>
      <c r="I159" s="476">
        <v>6158203</v>
      </c>
      <c r="J159" s="476">
        <v>6158203</v>
      </c>
      <c r="K159" s="530">
        <v>6158203</v>
      </c>
      <c r="L159" s="530">
        <v>6158203</v>
      </c>
      <c r="M159" s="609"/>
      <c r="N159" s="522"/>
      <c r="O159" s="561"/>
      <c r="P159" s="561"/>
      <c r="Q159" s="561"/>
      <c r="R159" s="610"/>
      <c r="S159" s="944"/>
      <c r="T159" s="611">
        <v>1782028</v>
      </c>
      <c r="U159" s="611">
        <v>2260883</v>
      </c>
      <c r="V159" s="611">
        <v>5165480</v>
      </c>
      <c r="W159" s="611">
        <v>6009122</v>
      </c>
      <c r="X159" s="612">
        <v>6089658</v>
      </c>
      <c r="Y159" s="612">
        <v>6095614</v>
      </c>
      <c r="Z159" s="613"/>
      <c r="AA159" s="610"/>
      <c r="AB159" s="610"/>
      <c r="AC159" s="610"/>
      <c r="AD159" s="610"/>
      <c r="AE159" s="610"/>
      <c r="AF159" s="944"/>
      <c r="AG159" s="1021"/>
      <c r="AH159" s="950"/>
      <c r="AI159" s="950"/>
      <c r="AJ159" s="985"/>
      <c r="AK159" s="950"/>
      <c r="AL159" s="950"/>
      <c r="AM159" s="950"/>
      <c r="AN159" s="979"/>
      <c r="AO159" s="979"/>
      <c r="AP159" s="979"/>
      <c r="AQ159" s="950"/>
      <c r="AR159" s="976"/>
      <c r="AS159" s="979"/>
      <c r="AT159" s="976"/>
      <c r="AU159" s="979"/>
      <c r="AV159" s="976"/>
      <c r="AW159" s="979"/>
      <c r="AX159" s="979"/>
      <c r="AY159" s="1025"/>
    </row>
    <row r="160" spans="1:51" ht="18.75" thickBot="1" x14ac:dyDescent="0.3">
      <c r="A160" s="934"/>
      <c r="B160" s="937"/>
      <c r="C160" s="939" t="s">
        <v>194</v>
      </c>
      <c r="D160" s="472" t="s">
        <v>106</v>
      </c>
      <c r="E160" s="454">
        <v>132</v>
      </c>
      <c r="F160" s="454">
        <v>132</v>
      </c>
      <c r="G160" s="454">
        <v>132</v>
      </c>
      <c r="H160" s="454">
        <v>132</v>
      </c>
      <c r="I160" s="454">
        <v>132</v>
      </c>
      <c r="J160" s="454">
        <v>132</v>
      </c>
      <c r="K160" s="595">
        <v>132</v>
      </c>
      <c r="L160" s="595">
        <v>132</v>
      </c>
      <c r="M160" s="596"/>
      <c r="N160" s="597"/>
      <c r="O160" s="597"/>
      <c r="P160" s="597"/>
      <c r="Q160" s="597"/>
      <c r="R160" s="561"/>
      <c r="S160" s="942"/>
      <c r="T160" s="598">
        <v>4</v>
      </c>
      <c r="U160" s="598">
        <v>10</v>
      </c>
      <c r="V160" s="598">
        <v>17</v>
      </c>
      <c r="W160" s="598">
        <v>24</v>
      </c>
      <c r="X160" s="614">
        <v>40</v>
      </c>
      <c r="Y160" s="600">
        <v>49</v>
      </c>
      <c r="Z160" s="601"/>
      <c r="AA160" s="578"/>
      <c r="AB160" s="578"/>
      <c r="AC160" s="578"/>
      <c r="AD160" s="578"/>
      <c r="AE160" s="578"/>
      <c r="AF160" s="942"/>
      <c r="AG160" s="1019" t="s">
        <v>194</v>
      </c>
      <c r="AH160" s="948" t="s">
        <v>381</v>
      </c>
      <c r="AI160" s="948" t="s">
        <v>81</v>
      </c>
      <c r="AJ160" s="983" t="s">
        <v>394</v>
      </c>
      <c r="AK160" s="948" t="s">
        <v>194</v>
      </c>
      <c r="AL160" s="948" t="s">
        <v>81</v>
      </c>
      <c r="AM160" s="948" t="s">
        <v>189</v>
      </c>
      <c r="AN160" s="977">
        <v>413444.02500158263</v>
      </c>
      <c r="AO160" s="977">
        <v>199878.05005252254</v>
      </c>
      <c r="AP160" s="977">
        <v>213565.9749490601</v>
      </c>
      <c r="AQ160" s="948" t="s">
        <v>81</v>
      </c>
      <c r="AR160" s="974" t="s">
        <v>190</v>
      </c>
      <c r="AS160" s="977">
        <v>413444.02500158263</v>
      </c>
      <c r="AT160" s="974" t="s">
        <v>190</v>
      </c>
      <c r="AU160" s="977">
        <v>413444.02500158263</v>
      </c>
      <c r="AV160" s="974" t="s">
        <v>191</v>
      </c>
      <c r="AW160" s="977">
        <v>413444.02500158263</v>
      </c>
      <c r="AX160" s="977">
        <v>413444.02500158263</v>
      </c>
      <c r="AY160" s="1025"/>
    </row>
    <row r="161" spans="1:51" ht="18.75" thickBot="1" x14ac:dyDescent="0.3">
      <c r="A161" s="934"/>
      <c r="B161" s="937"/>
      <c r="C161" s="940"/>
      <c r="D161" s="473" t="s">
        <v>107</v>
      </c>
      <c r="E161" s="474">
        <v>15402356</v>
      </c>
      <c r="F161" s="474">
        <v>15402356</v>
      </c>
      <c r="G161" s="474">
        <v>15402356</v>
      </c>
      <c r="H161" s="474">
        <v>15402356</v>
      </c>
      <c r="I161" s="474">
        <v>15402356</v>
      </c>
      <c r="J161" s="474">
        <v>15402356</v>
      </c>
      <c r="K161" s="529">
        <v>15402356</v>
      </c>
      <c r="L161" s="529">
        <v>15402356</v>
      </c>
      <c r="M161" s="602"/>
      <c r="N161" s="521"/>
      <c r="O161" s="521"/>
      <c r="P161" s="521"/>
      <c r="Q161" s="521"/>
      <c r="R161" s="561"/>
      <c r="S161" s="943"/>
      <c r="T161" s="488">
        <v>5068441</v>
      </c>
      <c r="U161" s="488">
        <v>5068441</v>
      </c>
      <c r="V161" s="488">
        <v>13784073</v>
      </c>
      <c r="W161" s="603">
        <v>15255414</v>
      </c>
      <c r="X161" s="600">
        <v>15255414</v>
      </c>
      <c r="Y161" s="600">
        <v>15255414</v>
      </c>
      <c r="Z161" s="601"/>
      <c r="AA161" s="578"/>
      <c r="AB161" s="578"/>
      <c r="AC161" s="578"/>
      <c r="AD161" s="578"/>
      <c r="AE161" s="578"/>
      <c r="AF161" s="943"/>
      <c r="AG161" s="1020"/>
      <c r="AH161" s="949"/>
      <c r="AI161" s="949"/>
      <c r="AJ161" s="984"/>
      <c r="AK161" s="949"/>
      <c r="AL161" s="949"/>
      <c r="AM161" s="949"/>
      <c r="AN161" s="978"/>
      <c r="AO161" s="978"/>
      <c r="AP161" s="978"/>
      <c r="AQ161" s="949"/>
      <c r="AR161" s="975"/>
      <c r="AS161" s="978"/>
      <c r="AT161" s="975"/>
      <c r="AU161" s="978"/>
      <c r="AV161" s="975"/>
      <c r="AW161" s="978"/>
      <c r="AX161" s="978"/>
      <c r="AY161" s="1025"/>
    </row>
    <row r="162" spans="1:51" ht="27.75" thickBot="1" x14ac:dyDescent="0.3">
      <c r="A162" s="934"/>
      <c r="B162" s="937"/>
      <c r="C162" s="940"/>
      <c r="D162" s="472" t="s">
        <v>109</v>
      </c>
      <c r="E162" s="557">
        <v>14</v>
      </c>
      <c r="F162" s="557">
        <v>14</v>
      </c>
      <c r="G162" s="557">
        <v>14</v>
      </c>
      <c r="H162" s="557">
        <v>14</v>
      </c>
      <c r="I162" s="557">
        <v>14</v>
      </c>
      <c r="J162" s="557">
        <v>14</v>
      </c>
      <c r="K162" s="604">
        <v>14</v>
      </c>
      <c r="L162" s="604">
        <v>14</v>
      </c>
      <c r="M162" s="560"/>
      <c r="N162" s="561"/>
      <c r="O162" s="561"/>
      <c r="P162" s="561"/>
      <c r="Q162" s="561"/>
      <c r="R162" s="561"/>
      <c r="S162" s="943"/>
      <c r="T162" s="605">
        <v>8</v>
      </c>
      <c r="U162" s="605">
        <v>12</v>
      </c>
      <c r="V162" s="605">
        <v>14</v>
      </c>
      <c r="W162" s="605">
        <v>14</v>
      </c>
      <c r="X162" s="606">
        <v>14</v>
      </c>
      <c r="Y162" s="606">
        <v>14</v>
      </c>
      <c r="Z162" s="607"/>
      <c r="AA162" s="608"/>
      <c r="AB162" s="608"/>
      <c r="AC162" s="608"/>
      <c r="AD162" s="608"/>
      <c r="AE162" s="608"/>
      <c r="AF162" s="943"/>
      <c r="AG162" s="1020"/>
      <c r="AH162" s="949"/>
      <c r="AI162" s="949"/>
      <c r="AJ162" s="984"/>
      <c r="AK162" s="949"/>
      <c r="AL162" s="949"/>
      <c r="AM162" s="949"/>
      <c r="AN162" s="978"/>
      <c r="AO162" s="978"/>
      <c r="AP162" s="978"/>
      <c r="AQ162" s="949"/>
      <c r="AR162" s="975"/>
      <c r="AS162" s="978"/>
      <c r="AT162" s="975"/>
      <c r="AU162" s="978"/>
      <c r="AV162" s="975"/>
      <c r="AW162" s="978"/>
      <c r="AX162" s="978"/>
      <c r="AY162" s="1025"/>
    </row>
    <row r="163" spans="1:51" ht="27.75" thickBot="1" x14ac:dyDescent="0.3">
      <c r="A163" s="934"/>
      <c r="B163" s="937"/>
      <c r="C163" s="940"/>
      <c r="D163" s="473" t="s">
        <v>110</v>
      </c>
      <c r="E163" s="557">
        <v>5809232</v>
      </c>
      <c r="F163" s="557">
        <v>5809232</v>
      </c>
      <c r="G163" s="557">
        <v>5809232</v>
      </c>
      <c r="H163" s="557">
        <v>5809232</v>
      </c>
      <c r="I163" s="557">
        <v>5809232</v>
      </c>
      <c r="J163" s="557">
        <v>5809232</v>
      </c>
      <c r="K163" s="604">
        <v>5809232</v>
      </c>
      <c r="L163" s="604">
        <v>5809232</v>
      </c>
      <c r="M163" s="560"/>
      <c r="N163" s="561"/>
      <c r="O163" s="561"/>
      <c r="P163" s="561"/>
      <c r="Q163" s="561"/>
      <c r="R163" s="561"/>
      <c r="S163" s="943"/>
      <c r="T163" s="488">
        <v>1069655</v>
      </c>
      <c r="U163" s="488">
        <v>2719046</v>
      </c>
      <c r="V163" s="488">
        <v>4008134</v>
      </c>
      <c r="W163" s="603">
        <v>5442675</v>
      </c>
      <c r="X163" s="600">
        <v>5720077</v>
      </c>
      <c r="Y163" s="600">
        <v>5740592</v>
      </c>
      <c r="Z163" s="560"/>
      <c r="AA163" s="561"/>
      <c r="AB163" s="561"/>
      <c r="AC163" s="561"/>
      <c r="AD163" s="561"/>
      <c r="AE163" s="561"/>
      <c r="AF163" s="943"/>
      <c r="AG163" s="1020"/>
      <c r="AH163" s="949"/>
      <c r="AI163" s="949"/>
      <c r="AJ163" s="984"/>
      <c r="AK163" s="949"/>
      <c r="AL163" s="949"/>
      <c r="AM163" s="949"/>
      <c r="AN163" s="978"/>
      <c r="AO163" s="978"/>
      <c r="AP163" s="978"/>
      <c r="AQ163" s="949"/>
      <c r="AR163" s="975"/>
      <c r="AS163" s="978"/>
      <c r="AT163" s="975"/>
      <c r="AU163" s="978"/>
      <c r="AV163" s="975"/>
      <c r="AW163" s="978"/>
      <c r="AX163" s="978"/>
      <c r="AY163" s="1025"/>
    </row>
    <row r="164" spans="1:51" ht="27.75" thickBot="1" x14ac:dyDescent="0.3">
      <c r="A164" s="934"/>
      <c r="B164" s="937"/>
      <c r="C164" s="940"/>
      <c r="D164" s="472" t="s">
        <v>111</v>
      </c>
      <c r="E164" s="557">
        <v>146</v>
      </c>
      <c r="F164" s="557">
        <v>146</v>
      </c>
      <c r="G164" s="557">
        <v>146</v>
      </c>
      <c r="H164" s="557">
        <v>146</v>
      </c>
      <c r="I164" s="557">
        <v>146</v>
      </c>
      <c r="J164" s="557">
        <v>146</v>
      </c>
      <c r="K164" s="604">
        <v>146</v>
      </c>
      <c r="L164" s="604">
        <v>146</v>
      </c>
      <c r="M164" s="560"/>
      <c r="N164" s="561"/>
      <c r="O164" s="561"/>
      <c r="P164" s="561"/>
      <c r="Q164" s="561"/>
      <c r="R164" s="561"/>
      <c r="S164" s="943"/>
      <c r="T164" s="556">
        <v>12</v>
      </c>
      <c r="U164" s="556">
        <v>22</v>
      </c>
      <c r="V164" s="556">
        <v>31</v>
      </c>
      <c r="W164" s="556">
        <v>38</v>
      </c>
      <c r="X164" s="559">
        <v>54</v>
      </c>
      <c r="Y164" s="559">
        <v>63</v>
      </c>
      <c r="Z164" s="560"/>
      <c r="AA164" s="561"/>
      <c r="AB164" s="561"/>
      <c r="AC164" s="561"/>
      <c r="AD164" s="561"/>
      <c r="AE164" s="561"/>
      <c r="AF164" s="943"/>
      <c r="AG164" s="1020"/>
      <c r="AH164" s="949"/>
      <c r="AI164" s="949"/>
      <c r="AJ164" s="984"/>
      <c r="AK164" s="949"/>
      <c r="AL164" s="949"/>
      <c r="AM164" s="949"/>
      <c r="AN164" s="978"/>
      <c r="AO164" s="978"/>
      <c r="AP164" s="978"/>
      <c r="AQ164" s="949"/>
      <c r="AR164" s="975"/>
      <c r="AS164" s="978"/>
      <c r="AT164" s="975"/>
      <c r="AU164" s="978"/>
      <c r="AV164" s="975"/>
      <c r="AW164" s="978"/>
      <c r="AX164" s="978"/>
      <c r="AY164" s="1025"/>
    </row>
    <row r="165" spans="1:51" ht="27.75" thickBot="1" x14ac:dyDescent="0.3">
      <c r="A165" s="934"/>
      <c r="B165" s="937"/>
      <c r="C165" s="941"/>
      <c r="D165" s="473" t="s">
        <v>112</v>
      </c>
      <c r="E165" s="476">
        <v>21211588</v>
      </c>
      <c r="F165" s="476">
        <v>21211588</v>
      </c>
      <c r="G165" s="476">
        <v>21211588</v>
      </c>
      <c r="H165" s="476">
        <v>21211588</v>
      </c>
      <c r="I165" s="476">
        <v>21211588</v>
      </c>
      <c r="J165" s="476">
        <v>21211588</v>
      </c>
      <c r="K165" s="530">
        <v>21211588</v>
      </c>
      <c r="L165" s="530">
        <v>21211588</v>
      </c>
      <c r="M165" s="609"/>
      <c r="N165" s="522"/>
      <c r="O165" s="561"/>
      <c r="P165" s="561"/>
      <c r="Q165" s="561"/>
      <c r="R165" s="610"/>
      <c r="S165" s="944"/>
      <c r="T165" s="611">
        <v>6138096</v>
      </c>
      <c r="U165" s="611">
        <v>7787487</v>
      </c>
      <c r="V165" s="611">
        <v>17792207</v>
      </c>
      <c r="W165" s="611">
        <v>20698089</v>
      </c>
      <c r="X165" s="612">
        <v>20975491</v>
      </c>
      <c r="Y165" s="612">
        <v>20996006</v>
      </c>
      <c r="Z165" s="613"/>
      <c r="AA165" s="610"/>
      <c r="AB165" s="610"/>
      <c r="AC165" s="610"/>
      <c r="AD165" s="610"/>
      <c r="AE165" s="610"/>
      <c r="AF165" s="944"/>
      <c r="AG165" s="1021"/>
      <c r="AH165" s="950"/>
      <c r="AI165" s="950"/>
      <c r="AJ165" s="985"/>
      <c r="AK165" s="950"/>
      <c r="AL165" s="950"/>
      <c r="AM165" s="950"/>
      <c r="AN165" s="979"/>
      <c r="AO165" s="979"/>
      <c r="AP165" s="979"/>
      <c r="AQ165" s="950"/>
      <c r="AR165" s="976"/>
      <c r="AS165" s="979"/>
      <c r="AT165" s="976"/>
      <c r="AU165" s="979"/>
      <c r="AV165" s="976"/>
      <c r="AW165" s="979"/>
      <c r="AX165" s="979"/>
      <c r="AY165" s="1025"/>
    </row>
    <row r="166" spans="1:51" ht="18.75" thickBot="1" x14ac:dyDescent="0.3">
      <c r="A166" s="934"/>
      <c r="B166" s="937"/>
      <c r="C166" s="939" t="s">
        <v>195</v>
      </c>
      <c r="D166" s="472" t="s">
        <v>106</v>
      </c>
      <c r="E166" s="454">
        <v>89</v>
      </c>
      <c r="F166" s="454">
        <v>89</v>
      </c>
      <c r="G166" s="454">
        <v>89</v>
      </c>
      <c r="H166" s="454">
        <v>89</v>
      </c>
      <c r="I166" s="454">
        <v>89</v>
      </c>
      <c r="J166" s="454">
        <v>89</v>
      </c>
      <c r="K166" s="595">
        <v>89</v>
      </c>
      <c r="L166" s="595">
        <v>89</v>
      </c>
      <c r="M166" s="596"/>
      <c r="N166" s="597"/>
      <c r="O166" s="597"/>
      <c r="P166" s="597"/>
      <c r="Q166" s="597"/>
      <c r="R166" s="561"/>
      <c r="S166" s="942"/>
      <c r="T166" s="598">
        <v>0</v>
      </c>
      <c r="U166" s="598">
        <v>0</v>
      </c>
      <c r="V166" s="598">
        <v>2</v>
      </c>
      <c r="W166" s="598">
        <v>5</v>
      </c>
      <c r="X166" s="614">
        <v>8</v>
      </c>
      <c r="Y166" s="600">
        <v>12</v>
      </c>
      <c r="Z166" s="601"/>
      <c r="AA166" s="578"/>
      <c r="AB166" s="578"/>
      <c r="AC166" s="578"/>
      <c r="AD166" s="578"/>
      <c r="AE166" s="578"/>
      <c r="AF166" s="942"/>
      <c r="AG166" s="1019" t="s">
        <v>195</v>
      </c>
      <c r="AH166" s="948" t="s">
        <v>382</v>
      </c>
      <c r="AI166" s="948" t="s">
        <v>81</v>
      </c>
      <c r="AJ166" s="983" t="s">
        <v>394</v>
      </c>
      <c r="AK166" s="948" t="s">
        <v>195</v>
      </c>
      <c r="AL166" s="948" t="s">
        <v>81</v>
      </c>
      <c r="AM166" s="948" t="s">
        <v>189</v>
      </c>
      <c r="AN166" s="977">
        <v>383262.83175362134</v>
      </c>
      <c r="AO166" s="977">
        <v>186552.99612035989</v>
      </c>
      <c r="AP166" s="977">
        <v>196709.83563326148</v>
      </c>
      <c r="AQ166" s="948" t="s">
        <v>81</v>
      </c>
      <c r="AR166" s="974" t="s">
        <v>190</v>
      </c>
      <c r="AS166" s="977">
        <v>383262.83175362134</v>
      </c>
      <c r="AT166" s="974" t="s">
        <v>190</v>
      </c>
      <c r="AU166" s="977">
        <v>383262.83175362134</v>
      </c>
      <c r="AV166" s="974" t="s">
        <v>191</v>
      </c>
      <c r="AW166" s="977">
        <v>383262.83175362134</v>
      </c>
      <c r="AX166" s="977">
        <v>383262.83175362134</v>
      </c>
      <c r="AY166" s="1025"/>
    </row>
    <row r="167" spans="1:51" ht="18.75" thickBot="1" x14ac:dyDescent="0.3">
      <c r="A167" s="934"/>
      <c r="B167" s="937"/>
      <c r="C167" s="940"/>
      <c r="D167" s="473" t="s">
        <v>107</v>
      </c>
      <c r="E167" s="474">
        <v>10433854</v>
      </c>
      <c r="F167" s="474">
        <v>10433854</v>
      </c>
      <c r="G167" s="474">
        <v>10433854</v>
      </c>
      <c r="H167" s="474">
        <v>10433854</v>
      </c>
      <c r="I167" s="474">
        <v>10433854</v>
      </c>
      <c r="J167" s="474">
        <v>10433854</v>
      </c>
      <c r="K167" s="529">
        <v>10433854</v>
      </c>
      <c r="L167" s="529">
        <v>10433854</v>
      </c>
      <c r="M167" s="602"/>
      <c r="N167" s="521"/>
      <c r="O167" s="521"/>
      <c r="P167" s="521"/>
      <c r="Q167" s="521"/>
      <c r="R167" s="561"/>
      <c r="S167" s="943"/>
      <c r="T167" s="488">
        <v>3433460</v>
      </c>
      <c r="U167" s="488">
        <v>3433460</v>
      </c>
      <c r="V167" s="488">
        <v>9337598</v>
      </c>
      <c r="W167" s="603">
        <v>10334313</v>
      </c>
      <c r="X167" s="600">
        <v>10334313</v>
      </c>
      <c r="Y167" s="600">
        <v>10334313</v>
      </c>
      <c r="Z167" s="601"/>
      <c r="AA167" s="578"/>
      <c r="AB167" s="578"/>
      <c r="AC167" s="578"/>
      <c r="AD167" s="578"/>
      <c r="AE167" s="578"/>
      <c r="AF167" s="943"/>
      <c r="AG167" s="1020"/>
      <c r="AH167" s="949"/>
      <c r="AI167" s="949"/>
      <c r="AJ167" s="984"/>
      <c r="AK167" s="949"/>
      <c r="AL167" s="949"/>
      <c r="AM167" s="949"/>
      <c r="AN167" s="978"/>
      <c r="AO167" s="978"/>
      <c r="AP167" s="978"/>
      <c r="AQ167" s="949"/>
      <c r="AR167" s="975"/>
      <c r="AS167" s="978"/>
      <c r="AT167" s="975"/>
      <c r="AU167" s="978"/>
      <c r="AV167" s="975"/>
      <c r="AW167" s="978"/>
      <c r="AX167" s="978"/>
      <c r="AY167" s="1025"/>
    </row>
    <row r="168" spans="1:51" ht="27.75" thickBot="1" x14ac:dyDescent="0.3">
      <c r="A168" s="934"/>
      <c r="B168" s="937"/>
      <c r="C168" s="940"/>
      <c r="D168" s="472" t="s">
        <v>109</v>
      </c>
      <c r="E168" s="557">
        <v>19</v>
      </c>
      <c r="F168" s="557">
        <v>19</v>
      </c>
      <c r="G168" s="557">
        <v>19</v>
      </c>
      <c r="H168" s="557">
        <v>19</v>
      </c>
      <c r="I168" s="557">
        <v>19</v>
      </c>
      <c r="J168" s="557">
        <v>19</v>
      </c>
      <c r="K168" s="604">
        <v>19</v>
      </c>
      <c r="L168" s="604">
        <v>19</v>
      </c>
      <c r="M168" s="560"/>
      <c r="N168" s="561"/>
      <c r="O168" s="561"/>
      <c r="P168" s="561"/>
      <c r="Q168" s="561"/>
      <c r="R168" s="561"/>
      <c r="S168" s="943"/>
      <c r="T168" s="605">
        <v>17</v>
      </c>
      <c r="U168" s="605">
        <v>18</v>
      </c>
      <c r="V168" s="605">
        <v>19</v>
      </c>
      <c r="W168" s="605">
        <v>19</v>
      </c>
      <c r="X168" s="606">
        <v>19</v>
      </c>
      <c r="Y168" s="606">
        <v>19</v>
      </c>
      <c r="Z168" s="607"/>
      <c r="AA168" s="608"/>
      <c r="AB168" s="608"/>
      <c r="AC168" s="608"/>
      <c r="AD168" s="608"/>
      <c r="AE168" s="608"/>
      <c r="AF168" s="943"/>
      <c r="AG168" s="1020"/>
      <c r="AH168" s="949"/>
      <c r="AI168" s="949"/>
      <c r="AJ168" s="984"/>
      <c r="AK168" s="949"/>
      <c r="AL168" s="949"/>
      <c r="AM168" s="949"/>
      <c r="AN168" s="978"/>
      <c r="AO168" s="978"/>
      <c r="AP168" s="978"/>
      <c r="AQ168" s="949"/>
      <c r="AR168" s="975"/>
      <c r="AS168" s="978"/>
      <c r="AT168" s="975"/>
      <c r="AU168" s="978"/>
      <c r="AV168" s="975"/>
      <c r="AW168" s="978"/>
      <c r="AX168" s="978"/>
      <c r="AY168" s="1025"/>
    </row>
    <row r="169" spans="1:51" ht="27.75" thickBot="1" x14ac:dyDescent="0.3">
      <c r="A169" s="934"/>
      <c r="B169" s="937"/>
      <c r="C169" s="940"/>
      <c r="D169" s="473" t="s">
        <v>110</v>
      </c>
      <c r="E169" s="557">
        <v>3935286</v>
      </c>
      <c r="F169" s="557">
        <v>3935286</v>
      </c>
      <c r="G169" s="557">
        <v>3935286</v>
      </c>
      <c r="H169" s="557">
        <v>3935286</v>
      </c>
      <c r="I169" s="557">
        <v>3935286</v>
      </c>
      <c r="J169" s="557">
        <v>3935286</v>
      </c>
      <c r="K169" s="604">
        <v>3935286</v>
      </c>
      <c r="L169" s="604">
        <v>3935286</v>
      </c>
      <c r="M169" s="560"/>
      <c r="N169" s="561"/>
      <c r="O169" s="561"/>
      <c r="P169" s="561"/>
      <c r="Q169" s="561"/>
      <c r="R169" s="561"/>
      <c r="S169" s="943"/>
      <c r="T169" s="488">
        <v>724605</v>
      </c>
      <c r="U169" s="488">
        <v>1841934</v>
      </c>
      <c r="V169" s="488">
        <v>2715187</v>
      </c>
      <c r="W169" s="603">
        <v>3686973</v>
      </c>
      <c r="X169" s="600">
        <v>3874891</v>
      </c>
      <c r="Y169" s="600">
        <v>3888788</v>
      </c>
      <c r="Z169" s="560"/>
      <c r="AA169" s="561"/>
      <c r="AB169" s="561"/>
      <c r="AC169" s="561"/>
      <c r="AD169" s="561"/>
      <c r="AE169" s="561"/>
      <c r="AF169" s="943"/>
      <c r="AG169" s="1020"/>
      <c r="AH169" s="949"/>
      <c r="AI169" s="949"/>
      <c r="AJ169" s="984"/>
      <c r="AK169" s="949"/>
      <c r="AL169" s="949"/>
      <c r="AM169" s="949"/>
      <c r="AN169" s="978"/>
      <c r="AO169" s="978"/>
      <c r="AP169" s="978"/>
      <c r="AQ169" s="949"/>
      <c r="AR169" s="975"/>
      <c r="AS169" s="978"/>
      <c r="AT169" s="975"/>
      <c r="AU169" s="978"/>
      <c r="AV169" s="975"/>
      <c r="AW169" s="978"/>
      <c r="AX169" s="978"/>
      <c r="AY169" s="1025"/>
    </row>
    <row r="170" spans="1:51" ht="27.75" thickBot="1" x14ac:dyDescent="0.3">
      <c r="A170" s="934"/>
      <c r="B170" s="937"/>
      <c r="C170" s="940"/>
      <c r="D170" s="472" t="s">
        <v>111</v>
      </c>
      <c r="E170" s="557">
        <v>108</v>
      </c>
      <c r="F170" s="557">
        <v>108</v>
      </c>
      <c r="G170" s="557">
        <v>108</v>
      </c>
      <c r="H170" s="557">
        <v>108</v>
      </c>
      <c r="I170" s="557">
        <v>108</v>
      </c>
      <c r="J170" s="557">
        <v>108</v>
      </c>
      <c r="K170" s="604">
        <v>108</v>
      </c>
      <c r="L170" s="604">
        <v>108</v>
      </c>
      <c r="M170" s="560"/>
      <c r="N170" s="561"/>
      <c r="O170" s="561"/>
      <c r="P170" s="561"/>
      <c r="Q170" s="561"/>
      <c r="R170" s="561"/>
      <c r="S170" s="943"/>
      <c r="T170" s="556">
        <v>17</v>
      </c>
      <c r="U170" s="556">
        <v>18</v>
      </c>
      <c r="V170" s="556">
        <v>21</v>
      </c>
      <c r="W170" s="556">
        <v>24</v>
      </c>
      <c r="X170" s="559">
        <v>27</v>
      </c>
      <c r="Y170" s="559">
        <v>31</v>
      </c>
      <c r="Z170" s="560"/>
      <c r="AA170" s="561"/>
      <c r="AB170" s="561"/>
      <c r="AC170" s="561"/>
      <c r="AD170" s="561"/>
      <c r="AE170" s="561"/>
      <c r="AF170" s="943"/>
      <c r="AG170" s="1020"/>
      <c r="AH170" s="949"/>
      <c r="AI170" s="949"/>
      <c r="AJ170" s="984"/>
      <c r="AK170" s="949"/>
      <c r="AL170" s="949"/>
      <c r="AM170" s="949"/>
      <c r="AN170" s="978"/>
      <c r="AO170" s="978"/>
      <c r="AP170" s="978"/>
      <c r="AQ170" s="949"/>
      <c r="AR170" s="975"/>
      <c r="AS170" s="978"/>
      <c r="AT170" s="975"/>
      <c r="AU170" s="978"/>
      <c r="AV170" s="975"/>
      <c r="AW170" s="978"/>
      <c r="AX170" s="978"/>
      <c r="AY170" s="1025"/>
    </row>
    <row r="171" spans="1:51" ht="27.75" thickBot="1" x14ac:dyDescent="0.3">
      <c r="A171" s="934"/>
      <c r="B171" s="937"/>
      <c r="C171" s="941"/>
      <c r="D171" s="473" t="s">
        <v>112</v>
      </c>
      <c r="E171" s="476">
        <v>14369140</v>
      </c>
      <c r="F171" s="476">
        <v>14369140</v>
      </c>
      <c r="G171" s="476">
        <v>14369140</v>
      </c>
      <c r="H171" s="476">
        <v>14369140</v>
      </c>
      <c r="I171" s="476">
        <v>14369140</v>
      </c>
      <c r="J171" s="476">
        <v>14369140</v>
      </c>
      <c r="K171" s="530">
        <v>14369140</v>
      </c>
      <c r="L171" s="530">
        <v>14369140</v>
      </c>
      <c r="M171" s="609"/>
      <c r="N171" s="522"/>
      <c r="O171" s="561"/>
      <c r="P171" s="561"/>
      <c r="Q171" s="561"/>
      <c r="R171" s="610"/>
      <c r="S171" s="944"/>
      <c r="T171" s="611">
        <v>4158065</v>
      </c>
      <c r="U171" s="611">
        <v>5275394</v>
      </c>
      <c r="V171" s="611">
        <v>12052785</v>
      </c>
      <c r="W171" s="611">
        <v>14021286</v>
      </c>
      <c r="X171" s="612">
        <v>14209204</v>
      </c>
      <c r="Y171" s="612">
        <v>14223101</v>
      </c>
      <c r="Z171" s="613"/>
      <c r="AA171" s="610"/>
      <c r="AB171" s="610"/>
      <c r="AC171" s="610"/>
      <c r="AD171" s="610"/>
      <c r="AE171" s="610"/>
      <c r="AF171" s="944"/>
      <c r="AG171" s="1021"/>
      <c r="AH171" s="950"/>
      <c r="AI171" s="950"/>
      <c r="AJ171" s="985"/>
      <c r="AK171" s="950"/>
      <c r="AL171" s="950"/>
      <c r="AM171" s="950"/>
      <c r="AN171" s="979"/>
      <c r="AO171" s="979"/>
      <c r="AP171" s="979"/>
      <c r="AQ171" s="950"/>
      <c r="AR171" s="976"/>
      <c r="AS171" s="979"/>
      <c r="AT171" s="976"/>
      <c r="AU171" s="979"/>
      <c r="AV171" s="976"/>
      <c r="AW171" s="979"/>
      <c r="AX171" s="979"/>
      <c r="AY171" s="1025"/>
    </row>
    <row r="172" spans="1:51" ht="18.75" thickBot="1" x14ac:dyDescent="0.3">
      <c r="A172" s="934"/>
      <c r="B172" s="937"/>
      <c r="C172" s="939" t="s">
        <v>196</v>
      </c>
      <c r="D172" s="472" t="s">
        <v>106</v>
      </c>
      <c r="E172" s="454">
        <v>102</v>
      </c>
      <c r="F172" s="454">
        <v>102</v>
      </c>
      <c r="G172" s="454">
        <v>102</v>
      </c>
      <c r="H172" s="454">
        <v>102</v>
      </c>
      <c r="I172" s="454">
        <v>102</v>
      </c>
      <c r="J172" s="454">
        <v>102</v>
      </c>
      <c r="K172" s="595">
        <v>102</v>
      </c>
      <c r="L172" s="595">
        <v>102</v>
      </c>
      <c r="M172" s="596"/>
      <c r="N172" s="597"/>
      <c r="O172" s="597"/>
      <c r="P172" s="597"/>
      <c r="Q172" s="597"/>
      <c r="R172" s="561"/>
      <c r="S172" s="942"/>
      <c r="T172" s="598">
        <v>8</v>
      </c>
      <c r="U172" s="598">
        <v>12</v>
      </c>
      <c r="V172" s="598">
        <v>15</v>
      </c>
      <c r="W172" s="598">
        <v>32</v>
      </c>
      <c r="X172" s="614">
        <v>49</v>
      </c>
      <c r="Y172" s="600">
        <v>68</v>
      </c>
      <c r="Z172" s="601"/>
      <c r="AA172" s="578"/>
      <c r="AB172" s="578"/>
      <c r="AC172" s="578"/>
      <c r="AD172" s="578"/>
      <c r="AE172" s="578"/>
      <c r="AF172" s="942"/>
      <c r="AG172" s="1019" t="s">
        <v>196</v>
      </c>
      <c r="AH172" s="948" t="s">
        <v>383</v>
      </c>
      <c r="AI172" s="948" t="s">
        <v>81</v>
      </c>
      <c r="AJ172" s="983" t="s">
        <v>394</v>
      </c>
      <c r="AK172" s="948" t="s">
        <v>196</v>
      </c>
      <c r="AL172" s="948" t="s">
        <v>81</v>
      </c>
      <c r="AM172" s="948" t="s">
        <v>189</v>
      </c>
      <c r="AN172" s="977">
        <v>184230.94094892766</v>
      </c>
      <c r="AO172" s="977">
        <v>89090.700476807586</v>
      </c>
      <c r="AP172" s="977">
        <v>95140.240472120058</v>
      </c>
      <c r="AQ172" s="948" t="s">
        <v>81</v>
      </c>
      <c r="AR172" s="974" t="s">
        <v>190</v>
      </c>
      <c r="AS172" s="977">
        <v>184230.94094892766</v>
      </c>
      <c r="AT172" s="974" t="s">
        <v>190</v>
      </c>
      <c r="AU172" s="977">
        <v>184230.94094892766</v>
      </c>
      <c r="AV172" s="974" t="s">
        <v>191</v>
      </c>
      <c r="AW172" s="977">
        <v>184230.94094892766</v>
      </c>
      <c r="AX172" s="977">
        <v>184230.94094892766</v>
      </c>
      <c r="AY172" s="1025"/>
    </row>
    <row r="173" spans="1:51" ht="18.75" thickBot="1" x14ac:dyDescent="0.3">
      <c r="A173" s="934"/>
      <c r="B173" s="937"/>
      <c r="C173" s="940"/>
      <c r="D173" s="473" t="s">
        <v>107</v>
      </c>
      <c r="E173" s="474">
        <v>11924405</v>
      </c>
      <c r="F173" s="474">
        <v>11924405</v>
      </c>
      <c r="G173" s="474">
        <v>11924405</v>
      </c>
      <c r="H173" s="474">
        <v>11924405</v>
      </c>
      <c r="I173" s="474">
        <v>11924405</v>
      </c>
      <c r="J173" s="474">
        <v>11924405</v>
      </c>
      <c r="K173" s="529">
        <v>11924405</v>
      </c>
      <c r="L173" s="529">
        <v>11924405</v>
      </c>
      <c r="M173" s="602"/>
      <c r="N173" s="521"/>
      <c r="O173" s="521"/>
      <c r="P173" s="521"/>
      <c r="Q173" s="521"/>
      <c r="R173" s="561"/>
      <c r="S173" s="943"/>
      <c r="T173" s="488">
        <v>3923954</v>
      </c>
      <c r="U173" s="488">
        <v>3923954</v>
      </c>
      <c r="V173" s="488">
        <v>10671541</v>
      </c>
      <c r="W173" s="603">
        <v>11810643</v>
      </c>
      <c r="X173" s="600">
        <v>11810643</v>
      </c>
      <c r="Y173" s="600">
        <v>11810643</v>
      </c>
      <c r="Z173" s="601"/>
      <c r="AA173" s="578"/>
      <c r="AB173" s="578"/>
      <c r="AC173" s="578"/>
      <c r="AD173" s="578"/>
      <c r="AE173" s="578"/>
      <c r="AF173" s="943"/>
      <c r="AG173" s="1020"/>
      <c r="AH173" s="949"/>
      <c r="AI173" s="949"/>
      <c r="AJ173" s="984"/>
      <c r="AK173" s="949"/>
      <c r="AL173" s="949"/>
      <c r="AM173" s="949"/>
      <c r="AN173" s="978"/>
      <c r="AO173" s="978"/>
      <c r="AP173" s="978"/>
      <c r="AQ173" s="949"/>
      <c r="AR173" s="975"/>
      <c r="AS173" s="978"/>
      <c r="AT173" s="975"/>
      <c r="AU173" s="978"/>
      <c r="AV173" s="975"/>
      <c r="AW173" s="978"/>
      <c r="AX173" s="978"/>
      <c r="AY173" s="1025"/>
    </row>
    <row r="174" spans="1:51" ht="27.75" thickBot="1" x14ac:dyDescent="0.3">
      <c r="A174" s="934"/>
      <c r="B174" s="937"/>
      <c r="C174" s="940"/>
      <c r="D174" s="472" t="s">
        <v>109</v>
      </c>
      <c r="E174" s="557">
        <v>9</v>
      </c>
      <c r="F174" s="557">
        <v>9</v>
      </c>
      <c r="G174" s="557">
        <v>9</v>
      </c>
      <c r="H174" s="557">
        <v>9</v>
      </c>
      <c r="I174" s="557">
        <v>9</v>
      </c>
      <c r="J174" s="557">
        <v>9</v>
      </c>
      <c r="K174" s="604">
        <v>9</v>
      </c>
      <c r="L174" s="604">
        <v>9</v>
      </c>
      <c r="M174" s="560"/>
      <c r="N174" s="561"/>
      <c r="O174" s="561"/>
      <c r="P174" s="561"/>
      <c r="Q174" s="561"/>
      <c r="R174" s="561"/>
      <c r="S174" s="943"/>
      <c r="T174" s="605">
        <v>8</v>
      </c>
      <c r="U174" s="605">
        <v>8</v>
      </c>
      <c r="V174" s="605">
        <v>9</v>
      </c>
      <c r="W174" s="605">
        <v>9</v>
      </c>
      <c r="X174" s="606">
        <v>9</v>
      </c>
      <c r="Y174" s="606">
        <v>9</v>
      </c>
      <c r="Z174" s="607"/>
      <c r="AA174" s="608"/>
      <c r="AB174" s="608"/>
      <c r="AC174" s="608"/>
      <c r="AD174" s="608"/>
      <c r="AE174" s="608"/>
      <c r="AF174" s="943"/>
      <c r="AG174" s="1020"/>
      <c r="AH174" s="949"/>
      <c r="AI174" s="949"/>
      <c r="AJ174" s="984"/>
      <c r="AK174" s="949"/>
      <c r="AL174" s="949"/>
      <c r="AM174" s="949"/>
      <c r="AN174" s="978"/>
      <c r="AO174" s="978"/>
      <c r="AP174" s="978"/>
      <c r="AQ174" s="949"/>
      <c r="AR174" s="975"/>
      <c r="AS174" s="978"/>
      <c r="AT174" s="975"/>
      <c r="AU174" s="978"/>
      <c r="AV174" s="975"/>
      <c r="AW174" s="978"/>
      <c r="AX174" s="978"/>
      <c r="AY174" s="1025"/>
    </row>
    <row r="175" spans="1:51" ht="27.75" thickBot="1" x14ac:dyDescent="0.3">
      <c r="A175" s="934"/>
      <c r="B175" s="937"/>
      <c r="C175" s="940"/>
      <c r="D175" s="473" t="s">
        <v>110</v>
      </c>
      <c r="E175" s="557">
        <v>4497470</v>
      </c>
      <c r="F175" s="557">
        <v>4497470</v>
      </c>
      <c r="G175" s="557">
        <v>4497470</v>
      </c>
      <c r="H175" s="557">
        <v>4497470</v>
      </c>
      <c r="I175" s="557">
        <v>4497470</v>
      </c>
      <c r="J175" s="557">
        <v>4497470</v>
      </c>
      <c r="K175" s="604">
        <v>4497470</v>
      </c>
      <c r="L175" s="604">
        <v>4497470</v>
      </c>
      <c r="M175" s="560"/>
      <c r="N175" s="561"/>
      <c r="O175" s="561"/>
      <c r="P175" s="561"/>
      <c r="Q175" s="561"/>
      <c r="R175" s="561"/>
      <c r="S175" s="943"/>
      <c r="T175" s="488">
        <v>828120</v>
      </c>
      <c r="U175" s="488">
        <v>2105068</v>
      </c>
      <c r="V175" s="488">
        <v>3103071</v>
      </c>
      <c r="W175" s="603">
        <v>4213684</v>
      </c>
      <c r="X175" s="600">
        <v>4428447</v>
      </c>
      <c r="Y175" s="600">
        <v>4444329</v>
      </c>
      <c r="Z175" s="560"/>
      <c r="AA175" s="561"/>
      <c r="AB175" s="561"/>
      <c r="AC175" s="561"/>
      <c r="AD175" s="561"/>
      <c r="AE175" s="561"/>
      <c r="AF175" s="943"/>
      <c r="AG175" s="1020"/>
      <c r="AH175" s="949"/>
      <c r="AI175" s="949"/>
      <c r="AJ175" s="984"/>
      <c r="AK175" s="949"/>
      <c r="AL175" s="949"/>
      <c r="AM175" s="949"/>
      <c r="AN175" s="978"/>
      <c r="AO175" s="978"/>
      <c r="AP175" s="978"/>
      <c r="AQ175" s="949"/>
      <c r="AR175" s="975"/>
      <c r="AS175" s="978"/>
      <c r="AT175" s="975"/>
      <c r="AU175" s="978"/>
      <c r="AV175" s="975"/>
      <c r="AW175" s="978"/>
      <c r="AX175" s="978"/>
      <c r="AY175" s="1025"/>
    </row>
    <row r="176" spans="1:51" ht="27.75" thickBot="1" x14ac:dyDescent="0.3">
      <c r="A176" s="934"/>
      <c r="B176" s="937"/>
      <c r="C176" s="940"/>
      <c r="D176" s="472" t="s">
        <v>111</v>
      </c>
      <c r="E176" s="557">
        <v>111</v>
      </c>
      <c r="F176" s="557">
        <v>111</v>
      </c>
      <c r="G176" s="557">
        <v>111</v>
      </c>
      <c r="H176" s="557">
        <v>111</v>
      </c>
      <c r="I176" s="557">
        <v>111</v>
      </c>
      <c r="J176" s="557">
        <v>111</v>
      </c>
      <c r="K176" s="604">
        <v>111</v>
      </c>
      <c r="L176" s="604">
        <v>111</v>
      </c>
      <c r="M176" s="560"/>
      <c r="N176" s="561"/>
      <c r="O176" s="561"/>
      <c r="P176" s="561"/>
      <c r="Q176" s="561"/>
      <c r="R176" s="561"/>
      <c r="S176" s="943"/>
      <c r="T176" s="556">
        <v>16</v>
      </c>
      <c r="U176" s="556">
        <v>20</v>
      </c>
      <c r="V176" s="556">
        <v>24</v>
      </c>
      <c r="W176" s="556">
        <v>41</v>
      </c>
      <c r="X176" s="559">
        <v>58</v>
      </c>
      <c r="Y176" s="559">
        <v>77</v>
      </c>
      <c r="Z176" s="560"/>
      <c r="AA176" s="561"/>
      <c r="AB176" s="561"/>
      <c r="AC176" s="561"/>
      <c r="AD176" s="561"/>
      <c r="AE176" s="561"/>
      <c r="AF176" s="943"/>
      <c r="AG176" s="1020"/>
      <c r="AH176" s="949"/>
      <c r="AI176" s="949"/>
      <c r="AJ176" s="984"/>
      <c r="AK176" s="949"/>
      <c r="AL176" s="949"/>
      <c r="AM176" s="949"/>
      <c r="AN176" s="978"/>
      <c r="AO176" s="978"/>
      <c r="AP176" s="978"/>
      <c r="AQ176" s="949"/>
      <c r="AR176" s="975"/>
      <c r="AS176" s="978"/>
      <c r="AT176" s="975"/>
      <c r="AU176" s="978"/>
      <c r="AV176" s="975"/>
      <c r="AW176" s="978"/>
      <c r="AX176" s="978"/>
      <c r="AY176" s="1025"/>
    </row>
    <row r="177" spans="1:51" ht="27.75" thickBot="1" x14ac:dyDescent="0.3">
      <c r="A177" s="934"/>
      <c r="B177" s="937"/>
      <c r="C177" s="941"/>
      <c r="D177" s="473" t="s">
        <v>112</v>
      </c>
      <c r="E177" s="476">
        <v>16421875</v>
      </c>
      <c r="F177" s="476">
        <v>16421875</v>
      </c>
      <c r="G177" s="476">
        <v>16421875</v>
      </c>
      <c r="H177" s="476">
        <v>16421875</v>
      </c>
      <c r="I177" s="476">
        <v>16421875</v>
      </c>
      <c r="J177" s="476">
        <v>16421875</v>
      </c>
      <c r="K177" s="530">
        <v>16421875</v>
      </c>
      <c r="L177" s="530">
        <v>16421875</v>
      </c>
      <c r="M177" s="609"/>
      <c r="N177" s="522"/>
      <c r="O177" s="561"/>
      <c r="P177" s="561"/>
      <c r="Q177" s="561"/>
      <c r="R177" s="610"/>
      <c r="S177" s="944"/>
      <c r="T177" s="611">
        <v>4752074</v>
      </c>
      <c r="U177" s="611">
        <v>6029022</v>
      </c>
      <c r="V177" s="611">
        <v>13774612</v>
      </c>
      <c r="W177" s="611">
        <v>16024327</v>
      </c>
      <c r="X177" s="612">
        <v>16239090</v>
      </c>
      <c r="Y177" s="612">
        <v>16254972</v>
      </c>
      <c r="Z177" s="613"/>
      <c r="AA177" s="610"/>
      <c r="AB177" s="610"/>
      <c r="AC177" s="610"/>
      <c r="AD177" s="610"/>
      <c r="AE177" s="610"/>
      <c r="AF177" s="944"/>
      <c r="AG177" s="1021"/>
      <c r="AH177" s="950"/>
      <c r="AI177" s="950"/>
      <c r="AJ177" s="985"/>
      <c r="AK177" s="950"/>
      <c r="AL177" s="950"/>
      <c r="AM177" s="950"/>
      <c r="AN177" s="979"/>
      <c r="AO177" s="979"/>
      <c r="AP177" s="979"/>
      <c r="AQ177" s="950"/>
      <c r="AR177" s="976"/>
      <c r="AS177" s="979"/>
      <c r="AT177" s="976"/>
      <c r="AU177" s="979"/>
      <c r="AV177" s="976"/>
      <c r="AW177" s="979"/>
      <c r="AX177" s="979"/>
      <c r="AY177" s="1025"/>
    </row>
    <row r="178" spans="1:51" ht="18.75" thickBot="1" x14ac:dyDescent="0.3">
      <c r="A178" s="934"/>
      <c r="B178" s="937"/>
      <c r="C178" s="939" t="s">
        <v>197</v>
      </c>
      <c r="D178" s="472" t="s">
        <v>106</v>
      </c>
      <c r="E178" s="454">
        <v>149</v>
      </c>
      <c r="F178" s="454">
        <v>149</v>
      </c>
      <c r="G178" s="454">
        <v>149</v>
      </c>
      <c r="H178" s="454">
        <v>149</v>
      </c>
      <c r="I178" s="454">
        <v>149</v>
      </c>
      <c r="J178" s="454">
        <v>149</v>
      </c>
      <c r="K178" s="595">
        <v>149</v>
      </c>
      <c r="L178" s="595">
        <v>149</v>
      </c>
      <c r="M178" s="596"/>
      <c r="N178" s="597"/>
      <c r="O178" s="597"/>
      <c r="P178" s="597"/>
      <c r="Q178" s="597"/>
      <c r="R178" s="561"/>
      <c r="S178" s="942"/>
      <c r="T178" s="598">
        <v>5</v>
      </c>
      <c r="U178" s="598">
        <v>13</v>
      </c>
      <c r="V178" s="598">
        <v>13</v>
      </c>
      <c r="W178" s="598">
        <v>35</v>
      </c>
      <c r="X178" s="614">
        <v>48</v>
      </c>
      <c r="Y178" s="600">
        <v>70</v>
      </c>
      <c r="Z178" s="601"/>
      <c r="AA178" s="578"/>
      <c r="AB178" s="578"/>
      <c r="AC178" s="578"/>
      <c r="AD178" s="578"/>
      <c r="AE178" s="578"/>
      <c r="AF178" s="942"/>
      <c r="AG178" s="1019" t="s">
        <v>197</v>
      </c>
      <c r="AH178" s="948" t="s">
        <v>384</v>
      </c>
      <c r="AI178" s="948" t="s">
        <v>81</v>
      </c>
      <c r="AJ178" s="983" t="s">
        <v>394</v>
      </c>
      <c r="AK178" s="948" t="s">
        <v>197</v>
      </c>
      <c r="AL178" s="948" t="s">
        <v>81</v>
      </c>
      <c r="AM178" s="948" t="s">
        <v>189</v>
      </c>
      <c r="AN178" s="977">
        <v>748035.05943483522</v>
      </c>
      <c r="AO178" s="977">
        <v>360340.90694607492</v>
      </c>
      <c r="AP178" s="977">
        <v>387694.1524887603</v>
      </c>
      <c r="AQ178" s="948" t="s">
        <v>81</v>
      </c>
      <c r="AR178" s="974" t="s">
        <v>190</v>
      </c>
      <c r="AS178" s="977">
        <v>748035.05943483522</v>
      </c>
      <c r="AT178" s="974" t="s">
        <v>190</v>
      </c>
      <c r="AU178" s="977">
        <v>748035.05943483522</v>
      </c>
      <c r="AV178" s="974" t="s">
        <v>191</v>
      </c>
      <c r="AW178" s="977">
        <v>748035.05943483522</v>
      </c>
      <c r="AX178" s="977">
        <v>748035.05943483522</v>
      </c>
      <c r="AY178" s="1025"/>
    </row>
    <row r="179" spans="1:51" ht="18.75" thickBot="1" x14ac:dyDescent="0.3">
      <c r="A179" s="934"/>
      <c r="B179" s="937"/>
      <c r="C179" s="940"/>
      <c r="D179" s="473" t="s">
        <v>107</v>
      </c>
      <c r="E179" s="474">
        <v>17389757</v>
      </c>
      <c r="F179" s="474">
        <v>17389757</v>
      </c>
      <c r="G179" s="474">
        <v>17389757</v>
      </c>
      <c r="H179" s="474">
        <v>17389757</v>
      </c>
      <c r="I179" s="474">
        <v>17389757</v>
      </c>
      <c r="J179" s="474">
        <v>17389757</v>
      </c>
      <c r="K179" s="529">
        <v>17389757</v>
      </c>
      <c r="L179" s="529">
        <v>17389757</v>
      </c>
      <c r="M179" s="602"/>
      <c r="N179" s="521"/>
      <c r="O179" s="521"/>
      <c r="P179" s="521"/>
      <c r="Q179" s="521"/>
      <c r="R179" s="561"/>
      <c r="S179" s="943"/>
      <c r="T179" s="488">
        <v>5722433</v>
      </c>
      <c r="U179" s="488">
        <v>5722433</v>
      </c>
      <c r="V179" s="488">
        <v>15562663</v>
      </c>
      <c r="W179" s="603">
        <v>17223855</v>
      </c>
      <c r="X179" s="600">
        <v>17223855</v>
      </c>
      <c r="Y179" s="600">
        <v>17223855</v>
      </c>
      <c r="Z179" s="601"/>
      <c r="AA179" s="578"/>
      <c r="AB179" s="578"/>
      <c r="AC179" s="578"/>
      <c r="AD179" s="578"/>
      <c r="AE179" s="578"/>
      <c r="AF179" s="943"/>
      <c r="AG179" s="1020"/>
      <c r="AH179" s="949"/>
      <c r="AI179" s="949"/>
      <c r="AJ179" s="984"/>
      <c r="AK179" s="949"/>
      <c r="AL179" s="949"/>
      <c r="AM179" s="949"/>
      <c r="AN179" s="978"/>
      <c r="AO179" s="978"/>
      <c r="AP179" s="978"/>
      <c r="AQ179" s="949"/>
      <c r="AR179" s="975"/>
      <c r="AS179" s="978"/>
      <c r="AT179" s="975"/>
      <c r="AU179" s="978"/>
      <c r="AV179" s="975"/>
      <c r="AW179" s="978"/>
      <c r="AX179" s="978"/>
      <c r="AY179" s="1025"/>
    </row>
    <row r="180" spans="1:51" ht="27.75" thickBot="1" x14ac:dyDescent="0.3">
      <c r="A180" s="934"/>
      <c r="B180" s="937"/>
      <c r="C180" s="940"/>
      <c r="D180" s="472" t="s">
        <v>109</v>
      </c>
      <c r="E180" s="557">
        <v>22</v>
      </c>
      <c r="F180" s="557">
        <v>22</v>
      </c>
      <c r="G180" s="557">
        <v>22</v>
      </c>
      <c r="H180" s="557">
        <v>22</v>
      </c>
      <c r="I180" s="557">
        <v>22</v>
      </c>
      <c r="J180" s="557">
        <v>22</v>
      </c>
      <c r="K180" s="604">
        <v>22</v>
      </c>
      <c r="L180" s="604">
        <v>22</v>
      </c>
      <c r="M180" s="560"/>
      <c r="N180" s="561"/>
      <c r="O180" s="561"/>
      <c r="P180" s="561"/>
      <c r="Q180" s="561"/>
      <c r="R180" s="561"/>
      <c r="S180" s="943"/>
      <c r="T180" s="605">
        <v>20</v>
      </c>
      <c r="U180" s="605">
        <v>21</v>
      </c>
      <c r="V180" s="605">
        <v>22</v>
      </c>
      <c r="W180" s="605">
        <v>22</v>
      </c>
      <c r="X180" s="606">
        <v>22</v>
      </c>
      <c r="Y180" s="606">
        <v>22</v>
      </c>
      <c r="Z180" s="607"/>
      <c r="AA180" s="608"/>
      <c r="AB180" s="608"/>
      <c r="AC180" s="608"/>
      <c r="AD180" s="608"/>
      <c r="AE180" s="608"/>
      <c r="AF180" s="943"/>
      <c r="AG180" s="1020"/>
      <c r="AH180" s="949"/>
      <c r="AI180" s="949"/>
      <c r="AJ180" s="984"/>
      <c r="AK180" s="949"/>
      <c r="AL180" s="949"/>
      <c r="AM180" s="949"/>
      <c r="AN180" s="978"/>
      <c r="AO180" s="978"/>
      <c r="AP180" s="978"/>
      <c r="AQ180" s="949"/>
      <c r="AR180" s="975"/>
      <c r="AS180" s="978"/>
      <c r="AT180" s="975"/>
      <c r="AU180" s="978"/>
      <c r="AV180" s="975"/>
      <c r="AW180" s="978"/>
      <c r="AX180" s="978"/>
      <c r="AY180" s="1025"/>
    </row>
    <row r="181" spans="1:51" ht="27.75" thickBot="1" x14ac:dyDescent="0.3">
      <c r="A181" s="934"/>
      <c r="B181" s="937"/>
      <c r="C181" s="940"/>
      <c r="D181" s="473" t="s">
        <v>110</v>
      </c>
      <c r="E181" s="557">
        <v>6558810</v>
      </c>
      <c r="F181" s="557">
        <v>6558810</v>
      </c>
      <c r="G181" s="557">
        <v>6558810</v>
      </c>
      <c r="H181" s="557">
        <v>6558810</v>
      </c>
      <c r="I181" s="557">
        <v>6558810</v>
      </c>
      <c r="J181" s="557">
        <v>6558810</v>
      </c>
      <c r="K181" s="604">
        <v>6558810</v>
      </c>
      <c r="L181" s="604">
        <v>6558810</v>
      </c>
      <c r="M181" s="560"/>
      <c r="N181" s="561"/>
      <c r="O181" s="561"/>
      <c r="P181" s="561"/>
      <c r="Q181" s="561"/>
      <c r="R181" s="561"/>
      <c r="S181" s="943"/>
      <c r="T181" s="488">
        <v>1207675</v>
      </c>
      <c r="U181" s="488">
        <v>3069891</v>
      </c>
      <c r="V181" s="488">
        <v>4525312</v>
      </c>
      <c r="W181" s="603">
        <v>6144956</v>
      </c>
      <c r="X181" s="600">
        <v>6458151</v>
      </c>
      <c r="Y181" s="600">
        <v>6481313</v>
      </c>
      <c r="Z181" s="560"/>
      <c r="AA181" s="561"/>
      <c r="AB181" s="561"/>
      <c r="AC181" s="561"/>
      <c r="AD181" s="561"/>
      <c r="AE181" s="561"/>
      <c r="AF181" s="943"/>
      <c r="AG181" s="1020"/>
      <c r="AH181" s="949"/>
      <c r="AI181" s="949"/>
      <c r="AJ181" s="984"/>
      <c r="AK181" s="949"/>
      <c r="AL181" s="949"/>
      <c r="AM181" s="949"/>
      <c r="AN181" s="978"/>
      <c r="AO181" s="978"/>
      <c r="AP181" s="978"/>
      <c r="AQ181" s="949"/>
      <c r="AR181" s="975"/>
      <c r="AS181" s="978"/>
      <c r="AT181" s="975"/>
      <c r="AU181" s="978"/>
      <c r="AV181" s="975"/>
      <c r="AW181" s="978"/>
      <c r="AX181" s="978"/>
      <c r="AY181" s="1025"/>
    </row>
    <row r="182" spans="1:51" ht="27.75" thickBot="1" x14ac:dyDescent="0.3">
      <c r="A182" s="934"/>
      <c r="B182" s="937"/>
      <c r="C182" s="940"/>
      <c r="D182" s="472" t="s">
        <v>111</v>
      </c>
      <c r="E182" s="557">
        <v>171</v>
      </c>
      <c r="F182" s="557">
        <v>171</v>
      </c>
      <c r="G182" s="557">
        <v>171</v>
      </c>
      <c r="H182" s="557">
        <v>171</v>
      </c>
      <c r="I182" s="557">
        <v>171</v>
      </c>
      <c r="J182" s="557">
        <v>171</v>
      </c>
      <c r="K182" s="604">
        <v>171</v>
      </c>
      <c r="L182" s="604">
        <v>171</v>
      </c>
      <c r="M182" s="560"/>
      <c r="N182" s="561"/>
      <c r="O182" s="561"/>
      <c r="P182" s="561"/>
      <c r="Q182" s="561"/>
      <c r="R182" s="561"/>
      <c r="S182" s="943"/>
      <c r="T182" s="556">
        <v>25</v>
      </c>
      <c r="U182" s="556">
        <v>34</v>
      </c>
      <c r="V182" s="556">
        <v>35</v>
      </c>
      <c r="W182" s="556">
        <v>57</v>
      </c>
      <c r="X182" s="559">
        <v>70</v>
      </c>
      <c r="Y182" s="559">
        <v>92</v>
      </c>
      <c r="Z182" s="560"/>
      <c r="AA182" s="561"/>
      <c r="AB182" s="561"/>
      <c r="AC182" s="561"/>
      <c r="AD182" s="561"/>
      <c r="AE182" s="561"/>
      <c r="AF182" s="943"/>
      <c r="AG182" s="1020"/>
      <c r="AH182" s="949"/>
      <c r="AI182" s="949"/>
      <c r="AJ182" s="984"/>
      <c r="AK182" s="949"/>
      <c r="AL182" s="949"/>
      <c r="AM182" s="949"/>
      <c r="AN182" s="978"/>
      <c r="AO182" s="978"/>
      <c r="AP182" s="978"/>
      <c r="AQ182" s="949"/>
      <c r="AR182" s="975"/>
      <c r="AS182" s="978"/>
      <c r="AT182" s="975"/>
      <c r="AU182" s="978"/>
      <c r="AV182" s="975"/>
      <c r="AW182" s="978"/>
      <c r="AX182" s="978"/>
      <c r="AY182" s="1025"/>
    </row>
    <row r="183" spans="1:51" ht="27.75" thickBot="1" x14ac:dyDescent="0.3">
      <c r="A183" s="934"/>
      <c r="B183" s="937"/>
      <c r="C183" s="941"/>
      <c r="D183" s="473" t="s">
        <v>112</v>
      </c>
      <c r="E183" s="476">
        <v>23948567</v>
      </c>
      <c r="F183" s="476">
        <v>23948567</v>
      </c>
      <c r="G183" s="476">
        <v>23948567</v>
      </c>
      <c r="H183" s="476">
        <v>23948567</v>
      </c>
      <c r="I183" s="476">
        <v>23948567</v>
      </c>
      <c r="J183" s="476">
        <v>23948567</v>
      </c>
      <c r="K183" s="530">
        <v>23948567</v>
      </c>
      <c r="L183" s="530">
        <v>23948567</v>
      </c>
      <c r="M183" s="609"/>
      <c r="N183" s="522"/>
      <c r="O183" s="561"/>
      <c r="P183" s="561"/>
      <c r="Q183" s="561"/>
      <c r="R183" s="610"/>
      <c r="S183" s="944"/>
      <c r="T183" s="611">
        <v>6930108</v>
      </c>
      <c r="U183" s="611">
        <v>8792324</v>
      </c>
      <c r="V183" s="611">
        <v>20087975</v>
      </c>
      <c r="W183" s="611">
        <v>23368811</v>
      </c>
      <c r="X183" s="612">
        <v>23682006</v>
      </c>
      <c r="Y183" s="612">
        <v>23705168</v>
      </c>
      <c r="Z183" s="613"/>
      <c r="AA183" s="610"/>
      <c r="AB183" s="610"/>
      <c r="AC183" s="610"/>
      <c r="AD183" s="610"/>
      <c r="AE183" s="610"/>
      <c r="AF183" s="944"/>
      <c r="AG183" s="1021"/>
      <c r="AH183" s="950"/>
      <c r="AI183" s="950"/>
      <c r="AJ183" s="985"/>
      <c r="AK183" s="950"/>
      <c r="AL183" s="950"/>
      <c r="AM183" s="950"/>
      <c r="AN183" s="979"/>
      <c r="AO183" s="979"/>
      <c r="AP183" s="979"/>
      <c r="AQ183" s="950"/>
      <c r="AR183" s="976"/>
      <c r="AS183" s="979"/>
      <c r="AT183" s="976"/>
      <c r="AU183" s="979"/>
      <c r="AV183" s="976"/>
      <c r="AW183" s="979"/>
      <c r="AX183" s="979"/>
      <c r="AY183" s="1025"/>
    </row>
    <row r="184" spans="1:51" ht="18.75" thickBot="1" x14ac:dyDescent="0.3">
      <c r="A184" s="934"/>
      <c r="B184" s="937"/>
      <c r="C184" s="939" t="s">
        <v>198</v>
      </c>
      <c r="D184" s="472" t="s">
        <v>106</v>
      </c>
      <c r="E184" s="454">
        <v>438</v>
      </c>
      <c r="F184" s="454">
        <v>438</v>
      </c>
      <c r="G184" s="454">
        <v>438</v>
      </c>
      <c r="H184" s="454">
        <v>438</v>
      </c>
      <c r="I184" s="454">
        <v>438</v>
      </c>
      <c r="J184" s="454">
        <v>438</v>
      </c>
      <c r="K184" s="595">
        <v>438</v>
      </c>
      <c r="L184" s="595">
        <v>438</v>
      </c>
      <c r="M184" s="596"/>
      <c r="N184" s="597"/>
      <c r="O184" s="597"/>
      <c r="P184" s="597"/>
      <c r="Q184" s="597"/>
      <c r="R184" s="561"/>
      <c r="S184" s="942"/>
      <c r="T184" s="598">
        <v>24</v>
      </c>
      <c r="U184" s="598">
        <v>46</v>
      </c>
      <c r="V184" s="598">
        <v>64</v>
      </c>
      <c r="W184" s="598">
        <v>85</v>
      </c>
      <c r="X184" s="614">
        <v>124</v>
      </c>
      <c r="Y184" s="600">
        <v>161</v>
      </c>
      <c r="Z184" s="601"/>
      <c r="AA184" s="578"/>
      <c r="AB184" s="578"/>
      <c r="AC184" s="578"/>
      <c r="AD184" s="578"/>
      <c r="AE184" s="578"/>
      <c r="AF184" s="942"/>
      <c r="AG184" s="1019" t="s">
        <v>198</v>
      </c>
      <c r="AH184" s="948" t="s">
        <v>398</v>
      </c>
      <c r="AI184" s="948" t="s">
        <v>81</v>
      </c>
      <c r="AJ184" s="983" t="s">
        <v>394</v>
      </c>
      <c r="AK184" s="948" t="s">
        <v>198</v>
      </c>
      <c r="AL184" s="948" t="s">
        <v>81</v>
      </c>
      <c r="AM184" s="948" t="s">
        <v>189</v>
      </c>
      <c r="AN184" s="977">
        <v>1098451.9476729208</v>
      </c>
      <c r="AO184" s="977">
        <v>525761.27298806014</v>
      </c>
      <c r="AP184" s="977">
        <v>572690.67468486074</v>
      </c>
      <c r="AQ184" s="948" t="s">
        <v>81</v>
      </c>
      <c r="AR184" s="974" t="s">
        <v>190</v>
      </c>
      <c r="AS184" s="977">
        <v>1098451.9476729208</v>
      </c>
      <c r="AT184" s="974" t="s">
        <v>190</v>
      </c>
      <c r="AU184" s="977">
        <v>1098451.9476729208</v>
      </c>
      <c r="AV184" s="974" t="s">
        <v>191</v>
      </c>
      <c r="AW184" s="977">
        <v>1098451.9476729208</v>
      </c>
      <c r="AX184" s="977">
        <v>1098451.9476729208</v>
      </c>
      <c r="AY184" s="1025"/>
    </row>
    <row r="185" spans="1:51" ht="18.75" thickBot="1" x14ac:dyDescent="0.3">
      <c r="A185" s="934"/>
      <c r="B185" s="937"/>
      <c r="C185" s="940"/>
      <c r="D185" s="473" t="s">
        <v>107</v>
      </c>
      <c r="E185" s="474">
        <v>51175570</v>
      </c>
      <c r="F185" s="474">
        <v>51175570</v>
      </c>
      <c r="G185" s="474">
        <v>51175570</v>
      </c>
      <c r="H185" s="474">
        <v>51175570</v>
      </c>
      <c r="I185" s="474">
        <v>51175570</v>
      </c>
      <c r="J185" s="474">
        <v>51175570</v>
      </c>
      <c r="K185" s="529">
        <v>51175570</v>
      </c>
      <c r="L185" s="529">
        <v>51175570</v>
      </c>
      <c r="M185" s="602"/>
      <c r="N185" s="521"/>
      <c r="O185" s="521"/>
      <c r="P185" s="521"/>
      <c r="Q185" s="521"/>
      <c r="R185" s="561"/>
      <c r="S185" s="943"/>
      <c r="T185" s="488">
        <v>16840304</v>
      </c>
      <c r="U185" s="488">
        <v>16840304</v>
      </c>
      <c r="V185" s="488">
        <v>45798695</v>
      </c>
      <c r="W185" s="603">
        <v>50687344</v>
      </c>
      <c r="X185" s="600">
        <v>50687344</v>
      </c>
      <c r="Y185" s="600">
        <v>50687344</v>
      </c>
      <c r="Z185" s="601"/>
      <c r="AA185" s="578"/>
      <c r="AB185" s="578"/>
      <c r="AC185" s="578"/>
      <c r="AD185" s="578"/>
      <c r="AE185" s="578"/>
      <c r="AF185" s="943"/>
      <c r="AG185" s="1020"/>
      <c r="AH185" s="949"/>
      <c r="AI185" s="949"/>
      <c r="AJ185" s="984"/>
      <c r="AK185" s="949"/>
      <c r="AL185" s="949"/>
      <c r="AM185" s="949"/>
      <c r="AN185" s="978"/>
      <c r="AO185" s="978"/>
      <c r="AP185" s="978"/>
      <c r="AQ185" s="949"/>
      <c r="AR185" s="975"/>
      <c r="AS185" s="978"/>
      <c r="AT185" s="975"/>
      <c r="AU185" s="978"/>
      <c r="AV185" s="975"/>
      <c r="AW185" s="978"/>
      <c r="AX185" s="978"/>
      <c r="AY185" s="1025"/>
    </row>
    <row r="186" spans="1:51" ht="27.75" thickBot="1" x14ac:dyDescent="0.3">
      <c r="A186" s="934"/>
      <c r="B186" s="937"/>
      <c r="C186" s="940"/>
      <c r="D186" s="472" t="s">
        <v>109</v>
      </c>
      <c r="E186" s="557">
        <v>39</v>
      </c>
      <c r="F186" s="557">
        <v>39</v>
      </c>
      <c r="G186" s="557">
        <v>39</v>
      </c>
      <c r="H186" s="557">
        <v>39</v>
      </c>
      <c r="I186" s="557">
        <v>39</v>
      </c>
      <c r="J186" s="557">
        <v>39</v>
      </c>
      <c r="K186" s="604">
        <v>39</v>
      </c>
      <c r="L186" s="604">
        <v>39</v>
      </c>
      <c r="M186" s="560"/>
      <c r="N186" s="561"/>
      <c r="O186" s="561"/>
      <c r="P186" s="561"/>
      <c r="Q186" s="561"/>
      <c r="R186" s="561"/>
      <c r="S186" s="943"/>
      <c r="T186" s="605">
        <v>28</v>
      </c>
      <c r="U186" s="605">
        <v>37</v>
      </c>
      <c r="V186" s="605">
        <v>39</v>
      </c>
      <c r="W186" s="605">
        <v>39</v>
      </c>
      <c r="X186" s="606">
        <v>39</v>
      </c>
      <c r="Y186" s="606">
        <v>39</v>
      </c>
      <c r="Z186" s="607"/>
      <c r="AA186" s="608"/>
      <c r="AB186" s="608"/>
      <c r="AC186" s="608"/>
      <c r="AD186" s="608"/>
      <c r="AE186" s="608"/>
      <c r="AF186" s="943"/>
      <c r="AG186" s="1020"/>
      <c r="AH186" s="949"/>
      <c r="AI186" s="949"/>
      <c r="AJ186" s="984"/>
      <c r="AK186" s="949"/>
      <c r="AL186" s="949"/>
      <c r="AM186" s="949"/>
      <c r="AN186" s="978"/>
      <c r="AO186" s="978"/>
      <c r="AP186" s="978"/>
      <c r="AQ186" s="949"/>
      <c r="AR186" s="975"/>
      <c r="AS186" s="978"/>
      <c r="AT186" s="975"/>
      <c r="AU186" s="978"/>
      <c r="AV186" s="975"/>
      <c r="AW186" s="978"/>
      <c r="AX186" s="978"/>
      <c r="AY186" s="1025"/>
    </row>
    <row r="187" spans="1:51" ht="27.75" thickBot="1" x14ac:dyDescent="0.3">
      <c r="A187" s="934"/>
      <c r="B187" s="937"/>
      <c r="C187" s="940"/>
      <c r="D187" s="473" t="s">
        <v>110</v>
      </c>
      <c r="E187" s="557">
        <v>19301641</v>
      </c>
      <c r="F187" s="557">
        <v>19301641</v>
      </c>
      <c r="G187" s="557">
        <v>19301641</v>
      </c>
      <c r="H187" s="557">
        <v>19301641</v>
      </c>
      <c r="I187" s="557">
        <v>19301641</v>
      </c>
      <c r="J187" s="557">
        <v>19301641</v>
      </c>
      <c r="K187" s="604">
        <v>19301641</v>
      </c>
      <c r="L187" s="604">
        <v>19301641</v>
      </c>
      <c r="M187" s="560"/>
      <c r="N187" s="561"/>
      <c r="O187" s="561"/>
      <c r="P187" s="561"/>
      <c r="Q187" s="561"/>
      <c r="R187" s="561"/>
      <c r="S187" s="943"/>
      <c r="T187" s="488">
        <v>3554014</v>
      </c>
      <c r="U187" s="488">
        <v>9034250</v>
      </c>
      <c r="V187" s="488">
        <v>13317348</v>
      </c>
      <c r="W187" s="603">
        <v>18083727</v>
      </c>
      <c r="X187" s="600">
        <v>19005417</v>
      </c>
      <c r="Y187" s="600">
        <v>19073579</v>
      </c>
      <c r="Z187" s="560"/>
      <c r="AA187" s="561"/>
      <c r="AB187" s="561"/>
      <c r="AC187" s="561"/>
      <c r="AD187" s="561"/>
      <c r="AE187" s="561"/>
      <c r="AF187" s="943"/>
      <c r="AG187" s="1020"/>
      <c r="AH187" s="949"/>
      <c r="AI187" s="949"/>
      <c r="AJ187" s="984"/>
      <c r="AK187" s="949"/>
      <c r="AL187" s="949"/>
      <c r="AM187" s="949"/>
      <c r="AN187" s="978"/>
      <c r="AO187" s="978"/>
      <c r="AP187" s="978"/>
      <c r="AQ187" s="949"/>
      <c r="AR187" s="975"/>
      <c r="AS187" s="978"/>
      <c r="AT187" s="975"/>
      <c r="AU187" s="978"/>
      <c r="AV187" s="975"/>
      <c r="AW187" s="978"/>
      <c r="AX187" s="978"/>
      <c r="AY187" s="1025"/>
    </row>
    <row r="188" spans="1:51" ht="27.75" thickBot="1" x14ac:dyDescent="0.3">
      <c r="A188" s="934"/>
      <c r="B188" s="937"/>
      <c r="C188" s="940"/>
      <c r="D188" s="472" t="s">
        <v>111</v>
      </c>
      <c r="E188" s="557">
        <v>477</v>
      </c>
      <c r="F188" s="557">
        <v>477</v>
      </c>
      <c r="G188" s="557">
        <v>477</v>
      </c>
      <c r="H188" s="557">
        <v>477</v>
      </c>
      <c r="I188" s="557">
        <v>477</v>
      </c>
      <c r="J188" s="557">
        <v>477</v>
      </c>
      <c r="K188" s="604">
        <v>477</v>
      </c>
      <c r="L188" s="604">
        <v>477</v>
      </c>
      <c r="M188" s="560"/>
      <c r="N188" s="561"/>
      <c r="O188" s="561"/>
      <c r="P188" s="561"/>
      <c r="Q188" s="561"/>
      <c r="R188" s="561"/>
      <c r="S188" s="943"/>
      <c r="T188" s="556">
        <v>52</v>
      </c>
      <c r="U188" s="556">
        <v>83</v>
      </c>
      <c r="V188" s="556">
        <v>103</v>
      </c>
      <c r="W188" s="556">
        <v>124</v>
      </c>
      <c r="X188" s="559">
        <v>163</v>
      </c>
      <c r="Y188" s="559">
        <v>200</v>
      </c>
      <c r="Z188" s="560"/>
      <c r="AA188" s="561"/>
      <c r="AB188" s="561"/>
      <c r="AC188" s="561"/>
      <c r="AD188" s="561"/>
      <c r="AE188" s="561"/>
      <c r="AF188" s="943"/>
      <c r="AG188" s="1020"/>
      <c r="AH188" s="949"/>
      <c r="AI188" s="949"/>
      <c r="AJ188" s="984"/>
      <c r="AK188" s="949"/>
      <c r="AL188" s="949"/>
      <c r="AM188" s="949"/>
      <c r="AN188" s="978"/>
      <c r="AO188" s="978"/>
      <c r="AP188" s="978"/>
      <c r="AQ188" s="949"/>
      <c r="AR188" s="975"/>
      <c r="AS188" s="978"/>
      <c r="AT188" s="975"/>
      <c r="AU188" s="978"/>
      <c r="AV188" s="975"/>
      <c r="AW188" s="978"/>
      <c r="AX188" s="978"/>
      <c r="AY188" s="1025"/>
    </row>
    <row r="189" spans="1:51" ht="27.75" thickBot="1" x14ac:dyDescent="0.3">
      <c r="A189" s="934"/>
      <c r="B189" s="937"/>
      <c r="C189" s="941"/>
      <c r="D189" s="473" t="s">
        <v>112</v>
      </c>
      <c r="E189" s="476">
        <v>70477211</v>
      </c>
      <c r="F189" s="476">
        <v>70477211</v>
      </c>
      <c r="G189" s="476">
        <v>70477211</v>
      </c>
      <c r="H189" s="476">
        <v>70477211</v>
      </c>
      <c r="I189" s="476">
        <v>70477211</v>
      </c>
      <c r="J189" s="476">
        <v>70477211</v>
      </c>
      <c r="K189" s="530">
        <v>70477211</v>
      </c>
      <c r="L189" s="530">
        <v>70477211</v>
      </c>
      <c r="M189" s="609"/>
      <c r="N189" s="522"/>
      <c r="O189" s="561"/>
      <c r="P189" s="561"/>
      <c r="Q189" s="561"/>
      <c r="R189" s="610"/>
      <c r="S189" s="944"/>
      <c r="T189" s="611">
        <v>20394318</v>
      </c>
      <c r="U189" s="611">
        <v>25874554</v>
      </c>
      <c r="V189" s="611">
        <v>59116043</v>
      </c>
      <c r="W189" s="611">
        <v>68771071</v>
      </c>
      <c r="X189" s="612">
        <v>69692761</v>
      </c>
      <c r="Y189" s="612">
        <v>69760923</v>
      </c>
      <c r="Z189" s="613"/>
      <c r="AA189" s="610"/>
      <c r="AB189" s="610"/>
      <c r="AC189" s="610"/>
      <c r="AD189" s="610"/>
      <c r="AE189" s="610"/>
      <c r="AF189" s="944"/>
      <c r="AG189" s="1021"/>
      <c r="AH189" s="950"/>
      <c r="AI189" s="950"/>
      <c r="AJ189" s="985"/>
      <c r="AK189" s="950"/>
      <c r="AL189" s="950"/>
      <c r="AM189" s="950"/>
      <c r="AN189" s="979"/>
      <c r="AO189" s="979"/>
      <c r="AP189" s="979"/>
      <c r="AQ189" s="950"/>
      <c r="AR189" s="976"/>
      <c r="AS189" s="979"/>
      <c r="AT189" s="976"/>
      <c r="AU189" s="979"/>
      <c r="AV189" s="976"/>
      <c r="AW189" s="979"/>
      <c r="AX189" s="979"/>
      <c r="AY189" s="1025"/>
    </row>
    <row r="190" spans="1:51" ht="18.75" thickBot="1" x14ac:dyDescent="0.3">
      <c r="A190" s="934"/>
      <c r="B190" s="937"/>
      <c r="C190" s="939" t="s">
        <v>199</v>
      </c>
      <c r="D190" s="472" t="s">
        <v>106</v>
      </c>
      <c r="E190" s="454">
        <v>1016</v>
      </c>
      <c r="F190" s="454">
        <v>1016</v>
      </c>
      <c r="G190" s="454">
        <v>1016</v>
      </c>
      <c r="H190" s="454">
        <v>1016</v>
      </c>
      <c r="I190" s="454">
        <v>1016</v>
      </c>
      <c r="J190" s="454">
        <v>1016</v>
      </c>
      <c r="K190" s="595">
        <v>1016</v>
      </c>
      <c r="L190" s="595">
        <v>1016</v>
      </c>
      <c r="M190" s="596"/>
      <c r="N190" s="597"/>
      <c r="O190" s="597"/>
      <c r="P190" s="597"/>
      <c r="Q190" s="597"/>
      <c r="R190" s="561"/>
      <c r="S190" s="942"/>
      <c r="T190" s="598">
        <v>67</v>
      </c>
      <c r="U190" s="598">
        <v>146</v>
      </c>
      <c r="V190" s="598">
        <v>212</v>
      </c>
      <c r="W190" s="598">
        <v>259</v>
      </c>
      <c r="X190" s="614">
        <v>304</v>
      </c>
      <c r="Y190" s="600">
        <v>400</v>
      </c>
      <c r="Z190" s="601"/>
      <c r="AA190" s="578"/>
      <c r="AB190" s="578"/>
      <c r="AC190" s="578"/>
      <c r="AD190" s="578"/>
      <c r="AE190" s="578"/>
      <c r="AF190" s="942"/>
      <c r="AG190" s="1019" t="s">
        <v>199</v>
      </c>
      <c r="AH190" s="948" t="s">
        <v>385</v>
      </c>
      <c r="AI190" s="948" t="s">
        <v>81</v>
      </c>
      <c r="AJ190" s="983" t="s">
        <v>394</v>
      </c>
      <c r="AK190" s="948" t="s">
        <v>199</v>
      </c>
      <c r="AL190" s="948" t="s">
        <v>81</v>
      </c>
      <c r="AM190" s="948" t="s">
        <v>189</v>
      </c>
      <c r="AN190" s="977">
        <v>394712.79130635085</v>
      </c>
      <c r="AO190" s="977">
        <v>187079.12319752673</v>
      </c>
      <c r="AP190" s="977">
        <v>207633.66810882412</v>
      </c>
      <c r="AQ190" s="948" t="s">
        <v>81</v>
      </c>
      <c r="AR190" s="974" t="s">
        <v>190</v>
      </c>
      <c r="AS190" s="977">
        <v>394712.79130635085</v>
      </c>
      <c r="AT190" s="974" t="s">
        <v>190</v>
      </c>
      <c r="AU190" s="977">
        <v>394712.79130635085</v>
      </c>
      <c r="AV190" s="974" t="s">
        <v>191</v>
      </c>
      <c r="AW190" s="977">
        <v>394712.79130635085</v>
      </c>
      <c r="AX190" s="977">
        <v>394712.79130635085</v>
      </c>
      <c r="AY190" s="1025"/>
    </row>
    <row r="191" spans="1:51" ht="18.75" thickBot="1" x14ac:dyDescent="0.3">
      <c r="A191" s="934"/>
      <c r="B191" s="937"/>
      <c r="C191" s="940"/>
      <c r="D191" s="473" t="s">
        <v>107</v>
      </c>
      <c r="E191" s="474">
        <v>118747195</v>
      </c>
      <c r="F191" s="474">
        <v>118747195</v>
      </c>
      <c r="G191" s="474">
        <v>118747195</v>
      </c>
      <c r="H191" s="474">
        <v>118747195</v>
      </c>
      <c r="I191" s="474">
        <v>118747195</v>
      </c>
      <c r="J191" s="474">
        <v>118747195</v>
      </c>
      <c r="K191" s="529">
        <v>118747195</v>
      </c>
      <c r="L191" s="529">
        <v>118747195</v>
      </c>
      <c r="M191" s="602"/>
      <c r="N191" s="521"/>
      <c r="O191" s="521"/>
      <c r="P191" s="521"/>
      <c r="Q191" s="521"/>
      <c r="R191" s="561"/>
      <c r="S191" s="943"/>
      <c r="T191" s="488">
        <v>39076046</v>
      </c>
      <c r="U191" s="488">
        <v>39076046</v>
      </c>
      <c r="V191" s="488">
        <v>106270759</v>
      </c>
      <c r="W191" s="603">
        <v>117614323</v>
      </c>
      <c r="X191" s="600">
        <v>117614323</v>
      </c>
      <c r="Y191" s="600">
        <v>117614323</v>
      </c>
      <c r="Z191" s="601"/>
      <c r="AA191" s="578"/>
      <c r="AB191" s="578"/>
      <c r="AC191" s="578"/>
      <c r="AD191" s="578"/>
      <c r="AE191" s="578"/>
      <c r="AF191" s="943"/>
      <c r="AG191" s="1020"/>
      <c r="AH191" s="949"/>
      <c r="AI191" s="949"/>
      <c r="AJ191" s="984"/>
      <c r="AK191" s="949"/>
      <c r="AL191" s="949"/>
      <c r="AM191" s="949"/>
      <c r="AN191" s="978"/>
      <c r="AO191" s="978"/>
      <c r="AP191" s="978"/>
      <c r="AQ191" s="949"/>
      <c r="AR191" s="975"/>
      <c r="AS191" s="978"/>
      <c r="AT191" s="975"/>
      <c r="AU191" s="978"/>
      <c r="AV191" s="975"/>
      <c r="AW191" s="978"/>
      <c r="AX191" s="978"/>
      <c r="AY191" s="1025"/>
    </row>
    <row r="192" spans="1:51" ht="27.75" thickBot="1" x14ac:dyDescent="0.3">
      <c r="A192" s="934"/>
      <c r="B192" s="937"/>
      <c r="C192" s="940"/>
      <c r="D192" s="472" t="s">
        <v>109</v>
      </c>
      <c r="E192" s="557">
        <v>27</v>
      </c>
      <c r="F192" s="557">
        <v>27</v>
      </c>
      <c r="G192" s="557">
        <v>27</v>
      </c>
      <c r="H192" s="557">
        <v>27</v>
      </c>
      <c r="I192" s="557">
        <v>27</v>
      </c>
      <c r="J192" s="557">
        <v>27</v>
      </c>
      <c r="K192" s="604">
        <v>27</v>
      </c>
      <c r="L192" s="604">
        <v>27</v>
      </c>
      <c r="M192" s="560"/>
      <c r="N192" s="561"/>
      <c r="O192" s="561"/>
      <c r="P192" s="561"/>
      <c r="Q192" s="561"/>
      <c r="R192" s="561"/>
      <c r="S192" s="943"/>
      <c r="T192" s="605">
        <v>19</v>
      </c>
      <c r="U192" s="605">
        <v>23</v>
      </c>
      <c r="V192" s="605">
        <v>27</v>
      </c>
      <c r="W192" s="605">
        <v>27</v>
      </c>
      <c r="X192" s="606">
        <v>27</v>
      </c>
      <c r="Y192" s="606">
        <v>27</v>
      </c>
      <c r="Z192" s="607"/>
      <c r="AA192" s="608"/>
      <c r="AB192" s="608"/>
      <c r="AC192" s="608"/>
      <c r="AD192" s="608"/>
      <c r="AE192" s="608"/>
      <c r="AF192" s="943"/>
      <c r="AG192" s="1020"/>
      <c r="AH192" s="949"/>
      <c r="AI192" s="949"/>
      <c r="AJ192" s="984"/>
      <c r="AK192" s="949"/>
      <c r="AL192" s="949"/>
      <c r="AM192" s="949"/>
      <c r="AN192" s="978"/>
      <c r="AO192" s="978"/>
      <c r="AP192" s="978"/>
      <c r="AQ192" s="949"/>
      <c r="AR192" s="975"/>
      <c r="AS192" s="978"/>
      <c r="AT192" s="975"/>
      <c r="AU192" s="978"/>
      <c r="AV192" s="975"/>
      <c r="AW192" s="978"/>
      <c r="AX192" s="978"/>
      <c r="AY192" s="1025"/>
    </row>
    <row r="193" spans="1:51" ht="27.75" thickBot="1" x14ac:dyDescent="0.3">
      <c r="A193" s="934"/>
      <c r="B193" s="937"/>
      <c r="C193" s="940"/>
      <c r="D193" s="473" t="s">
        <v>110</v>
      </c>
      <c r="E193" s="557">
        <v>44787302</v>
      </c>
      <c r="F193" s="557">
        <v>44787302</v>
      </c>
      <c r="G193" s="557">
        <v>44787302</v>
      </c>
      <c r="H193" s="557">
        <v>44787302</v>
      </c>
      <c r="I193" s="557">
        <v>44787302</v>
      </c>
      <c r="J193" s="557">
        <v>44787302</v>
      </c>
      <c r="K193" s="604">
        <v>44787302</v>
      </c>
      <c r="L193" s="604">
        <v>44787302</v>
      </c>
      <c r="M193" s="560"/>
      <c r="N193" s="561"/>
      <c r="O193" s="561"/>
      <c r="P193" s="561"/>
      <c r="Q193" s="561"/>
      <c r="R193" s="561"/>
      <c r="S193" s="943"/>
      <c r="T193" s="488">
        <v>8246694</v>
      </c>
      <c r="U193" s="488">
        <v>20962969</v>
      </c>
      <c r="V193" s="488">
        <v>30901419</v>
      </c>
      <c r="W193" s="603">
        <v>41961270</v>
      </c>
      <c r="X193" s="600">
        <v>44099948</v>
      </c>
      <c r="Y193" s="600">
        <v>44258110</v>
      </c>
      <c r="Z193" s="560"/>
      <c r="AA193" s="561"/>
      <c r="AB193" s="561"/>
      <c r="AC193" s="561"/>
      <c r="AD193" s="561"/>
      <c r="AE193" s="561"/>
      <c r="AF193" s="943"/>
      <c r="AG193" s="1020"/>
      <c r="AH193" s="949"/>
      <c r="AI193" s="949"/>
      <c r="AJ193" s="984"/>
      <c r="AK193" s="949"/>
      <c r="AL193" s="949"/>
      <c r="AM193" s="949"/>
      <c r="AN193" s="978"/>
      <c r="AO193" s="978"/>
      <c r="AP193" s="978"/>
      <c r="AQ193" s="949"/>
      <c r="AR193" s="975"/>
      <c r="AS193" s="978"/>
      <c r="AT193" s="975"/>
      <c r="AU193" s="978"/>
      <c r="AV193" s="975"/>
      <c r="AW193" s="978"/>
      <c r="AX193" s="978"/>
      <c r="AY193" s="1025"/>
    </row>
    <row r="194" spans="1:51" ht="27.75" thickBot="1" x14ac:dyDescent="0.3">
      <c r="A194" s="934"/>
      <c r="B194" s="937"/>
      <c r="C194" s="940"/>
      <c r="D194" s="472" t="s">
        <v>111</v>
      </c>
      <c r="E194" s="557">
        <v>1043</v>
      </c>
      <c r="F194" s="557">
        <v>1043</v>
      </c>
      <c r="G194" s="557">
        <v>1043</v>
      </c>
      <c r="H194" s="557">
        <v>1043</v>
      </c>
      <c r="I194" s="557">
        <v>1043</v>
      </c>
      <c r="J194" s="557">
        <v>1043</v>
      </c>
      <c r="K194" s="604">
        <v>1043</v>
      </c>
      <c r="L194" s="604">
        <v>1043</v>
      </c>
      <c r="M194" s="560"/>
      <c r="N194" s="561"/>
      <c r="O194" s="561"/>
      <c r="P194" s="561"/>
      <c r="Q194" s="561"/>
      <c r="R194" s="561"/>
      <c r="S194" s="943"/>
      <c r="T194" s="556">
        <v>86</v>
      </c>
      <c r="U194" s="556">
        <v>169</v>
      </c>
      <c r="V194" s="556">
        <v>239</v>
      </c>
      <c r="W194" s="556">
        <v>286</v>
      </c>
      <c r="X194" s="559">
        <v>331</v>
      </c>
      <c r="Y194" s="559">
        <v>427</v>
      </c>
      <c r="Z194" s="560"/>
      <c r="AA194" s="561"/>
      <c r="AB194" s="561"/>
      <c r="AC194" s="561"/>
      <c r="AD194" s="561"/>
      <c r="AE194" s="561"/>
      <c r="AF194" s="943"/>
      <c r="AG194" s="1020"/>
      <c r="AH194" s="949"/>
      <c r="AI194" s="949"/>
      <c r="AJ194" s="984"/>
      <c r="AK194" s="949"/>
      <c r="AL194" s="949"/>
      <c r="AM194" s="949"/>
      <c r="AN194" s="978"/>
      <c r="AO194" s="978"/>
      <c r="AP194" s="978"/>
      <c r="AQ194" s="949"/>
      <c r="AR194" s="975"/>
      <c r="AS194" s="978"/>
      <c r="AT194" s="975"/>
      <c r="AU194" s="978"/>
      <c r="AV194" s="975"/>
      <c r="AW194" s="978"/>
      <c r="AX194" s="978"/>
      <c r="AY194" s="1025"/>
    </row>
    <row r="195" spans="1:51" ht="27.75" thickBot="1" x14ac:dyDescent="0.3">
      <c r="A195" s="934"/>
      <c r="B195" s="937"/>
      <c r="C195" s="941"/>
      <c r="D195" s="473" t="s">
        <v>112</v>
      </c>
      <c r="E195" s="476">
        <v>163534497</v>
      </c>
      <c r="F195" s="476">
        <v>163534497</v>
      </c>
      <c r="G195" s="476">
        <v>163534497</v>
      </c>
      <c r="H195" s="476">
        <v>163534497</v>
      </c>
      <c r="I195" s="476">
        <v>163534497</v>
      </c>
      <c r="J195" s="476">
        <v>163534497</v>
      </c>
      <c r="K195" s="530">
        <v>163534497</v>
      </c>
      <c r="L195" s="530">
        <v>163534497</v>
      </c>
      <c r="M195" s="609"/>
      <c r="N195" s="522"/>
      <c r="O195" s="561"/>
      <c r="P195" s="561"/>
      <c r="Q195" s="561"/>
      <c r="R195" s="610"/>
      <c r="S195" s="944"/>
      <c r="T195" s="611">
        <v>47322740</v>
      </c>
      <c r="U195" s="611">
        <v>60039015</v>
      </c>
      <c r="V195" s="611">
        <v>137172178</v>
      </c>
      <c r="W195" s="611">
        <v>159575593</v>
      </c>
      <c r="X195" s="612">
        <v>161714271</v>
      </c>
      <c r="Y195" s="612">
        <v>161872433</v>
      </c>
      <c r="Z195" s="613"/>
      <c r="AA195" s="610"/>
      <c r="AB195" s="610"/>
      <c r="AC195" s="610"/>
      <c r="AD195" s="610"/>
      <c r="AE195" s="610"/>
      <c r="AF195" s="944"/>
      <c r="AG195" s="1021"/>
      <c r="AH195" s="950"/>
      <c r="AI195" s="950"/>
      <c r="AJ195" s="985"/>
      <c r="AK195" s="950"/>
      <c r="AL195" s="950"/>
      <c r="AM195" s="950"/>
      <c r="AN195" s="979"/>
      <c r="AO195" s="979"/>
      <c r="AP195" s="979"/>
      <c r="AQ195" s="950"/>
      <c r="AR195" s="976"/>
      <c r="AS195" s="979"/>
      <c r="AT195" s="976"/>
      <c r="AU195" s="979"/>
      <c r="AV195" s="976"/>
      <c r="AW195" s="979"/>
      <c r="AX195" s="979"/>
      <c r="AY195" s="1025"/>
    </row>
    <row r="196" spans="1:51" ht="18.75" thickBot="1" x14ac:dyDescent="0.3">
      <c r="A196" s="934"/>
      <c r="B196" s="937"/>
      <c r="C196" s="939" t="s">
        <v>200</v>
      </c>
      <c r="D196" s="472" t="s">
        <v>106</v>
      </c>
      <c r="E196" s="454">
        <v>1105</v>
      </c>
      <c r="F196" s="454">
        <v>1105</v>
      </c>
      <c r="G196" s="454">
        <v>1105</v>
      </c>
      <c r="H196" s="454">
        <v>1105</v>
      </c>
      <c r="I196" s="454">
        <v>1105</v>
      </c>
      <c r="J196" s="454">
        <v>1105</v>
      </c>
      <c r="K196" s="595">
        <v>1105</v>
      </c>
      <c r="L196" s="595">
        <v>1105</v>
      </c>
      <c r="M196" s="596"/>
      <c r="N196" s="597"/>
      <c r="O196" s="597"/>
      <c r="P196" s="597"/>
      <c r="Q196" s="597"/>
      <c r="R196" s="561"/>
      <c r="S196" s="942"/>
      <c r="T196" s="598">
        <v>53</v>
      </c>
      <c r="U196" s="598">
        <v>107</v>
      </c>
      <c r="V196" s="598">
        <v>146</v>
      </c>
      <c r="W196" s="598">
        <v>225</v>
      </c>
      <c r="X196" s="614">
        <v>361</v>
      </c>
      <c r="Y196" s="600">
        <v>475</v>
      </c>
      <c r="Z196" s="601"/>
      <c r="AA196" s="578"/>
      <c r="AB196" s="578"/>
      <c r="AC196" s="578"/>
      <c r="AD196" s="578"/>
      <c r="AE196" s="578"/>
      <c r="AF196" s="942"/>
      <c r="AG196" s="1019" t="s">
        <v>200</v>
      </c>
      <c r="AH196" s="948" t="s">
        <v>386</v>
      </c>
      <c r="AI196" s="948" t="s">
        <v>81</v>
      </c>
      <c r="AJ196" s="983" t="s">
        <v>394</v>
      </c>
      <c r="AK196" s="948" t="s">
        <v>200</v>
      </c>
      <c r="AL196" s="948" t="s">
        <v>81</v>
      </c>
      <c r="AM196" s="948" t="s">
        <v>189</v>
      </c>
      <c r="AN196" s="977">
        <v>855164.25873709982</v>
      </c>
      <c r="AO196" s="977">
        <v>403384.32955541712</v>
      </c>
      <c r="AP196" s="977">
        <v>451779.92918168276</v>
      </c>
      <c r="AQ196" s="948" t="s">
        <v>81</v>
      </c>
      <c r="AR196" s="974" t="s">
        <v>190</v>
      </c>
      <c r="AS196" s="977">
        <v>855164.25873709982</v>
      </c>
      <c r="AT196" s="974" t="s">
        <v>190</v>
      </c>
      <c r="AU196" s="977">
        <v>855164.25873709982</v>
      </c>
      <c r="AV196" s="974" t="s">
        <v>191</v>
      </c>
      <c r="AW196" s="977">
        <v>855164.25873709982</v>
      </c>
      <c r="AX196" s="977">
        <v>855164.25873709982</v>
      </c>
      <c r="AY196" s="1025"/>
    </row>
    <row r="197" spans="1:51" ht="18.75" thickBot="1" x14ac:dyDescent="0.3">
      <c r="A197" s="934"/>
      <c r="B197" s="937"/>
      <c r="C197" s="940"/>
      <c r="D197" s="473" t="s">
        <v>107</v>
      </c>
      <c r="E197" s="474">
        <v>129181049</v>
      </c>
      <c r="F197" s="474">
        <v>129181049</v>
      </c>
      <c r="G197" s="474">
        <v>129181049</v>
      </c>
      <c r="H197" s="474">
        <v>129181049</v>
      </c>
      <c r="I197" s="474">
        <v>129181049</v>
      </c>
      <c r="J197" s="474">
        <v>129181049</v>
      </c>
      <c r="K197" s="529">
        <v>129181049</v>
      </c>
      <c r="L197" s="529">
        <v>129181049</v>
      </c>
      <c r="M197" s="602"/>
      <c r="N197" s="521"/>
      <c r="O197" s="521"/>
      <c r="P197" s="521"/>
      <c r="Q197" s="521"/>
      <c r="R197" s="561"/>
      <c r="S197" s="943"/>
      <c r="T197" s="488">
        <v>42509506</v>
      </c>
      <c r="U197" s="488">
        <v>42509506</v>
      </c>
      <c r="V197" s="488">
        <v>115608357</v>
      </c>
      <c r="W197" s="603">
        <v>127948636</v>
      </c>
      <c r="X197" s="600">
        <v>127948636</v>
      </c>
      <c r="Y197" s="600">
        <v>127948636</v>
      </c>
      <c r="Z197" s="601"/>
      <c r="AA197" s="578"/>
      <c r="AB197" s="578"/>
      <c r="AC197" s="578"/>
      <c r="AD197" s="578"/>
      <c r="AE197" s="578"/>
      <c r="AF197" s="943"/>
      <c r="AG197" s="1020"/>
      <c r="AH197" s="949"/>
      <c r="AI197" s="949"/>
      <c r="AJ197" s="984"/>
      <c r="AK197" s="949"/>
      <c r="AL197" s="949"/>
      <c r="AM197" s="949"/>
      <c r="AN197" s="978"/>
      <c r="AO197" s="978"/>
      <c r="AP197" s="978"/>
      <c r="AQ197" s="949"/>
      <c r="AR197" s="975"/>
      <c r="AS197" s="978"/>
      <c r="AT197" s="975"/>
      <c r="AU197" s="978"/>
      <c r="AV197" s="975"/>
      <c r="AW197" s="978"/>
      <c r="AX197" s="978"/>
      <c r="AY197" s="1025"/>
    </row>
    <row r="198" spans="1:51" ht="27.75" thickBot="1" x14ac:dyDescent="0.3">
      <c r="A198" s="934"/>
      <c r="B198" s="937"/>
      <c r="C198" s="940"/>
      <c r="D198" s="472" t="s">
        <v>109</v>
      </c>
      <c r="E198" s="557">
        <v>114</v>
      </c>
      <c r="F198" s="557">
        <v>114</v>
      </c>
      <c r="G198" s="557">
        <v>114</v>
      </c>
      <c r="H198" s="557">
        <v>114</v>
      </c>
      <c r="I198" s="557">
        <v>114</v>
      </c>
      <c r="J198" s="557">
        <v>114</v>
      </c>
      <c r="K198" s="604">
        <v>114</v>
      </c>
      <c r="L198" s="604">
        <v>114</v>
      </c>
      <c r="M198" s="560"/>
      <c r="N198" s="561"/>
      <c r="O198" s="561"/>
      <c r="P198" s="561"/>
      <c r="Q198" s="561"/>
      <c r="R198" s="561"/>
      <c r="S198" s="943"/>
      <c r="T198" s="605">
        <v>91</v>
      </c>
      <c r="U198" s="605">
        <v>111</v>
      </c>
      <c r="V198" s="605">
        <v>114</v>
      </c>
      <c r="W198" s="605">
        <v>114</v>
      </c>
      <c r="X198" s="606">
        <v>114</v>
      </c>
      <c r="Y198" s="606">
        <v>114</v>
      </c>
      <c r="Z198" s="607"/>
      <c r="AA198" s="608"/>
      <c r="AB198" s="608"/>
      <c r="AC198" s="608"/>
      <c r="AD198" s="608"/>
      <c r="AE198" s="608"/>
      <c r="AF198" s="943"/>
      <c r="AG198" s="1020"/>
      <c r="AH198" s="949"/>
      <c r="AI198" s="949"/>
      <c r="AJ198" s="984"/>
      <c r="AK198" s="949"/>
      <c r="AL198" s="949"/>
      <c r="AM198" s="949"/>
      <c r="AN198" s="978"/>
      <c r="AO198" s="978"/>
      <c r="AP198" s="978"/>
      <c r="AQ198" s="949"/>
      <c r="AR198" s="975"/>
      <c r="AS198" s="978"/>
      <c r="AT198" s="975"/>
      <c r="AU198" s="978"/>
      <c r="AV198" s="975"/>
      <c r="AW198" s="978"/>
      <c r="AX198" s="978"/>
      <c r="AY198" s="1025"/>
    </row>
    <row r="199" spans="1:51" ht="27.75" thickBot="1" x14ac:dyDescent="0.3">
      <c r="A199" s="934"/>
      <c r="B199" s="937"/>
      <c r="C199" s="940"/>
      <c r="D199" s="473" t="s">
        <v>110</v>
      </c>
      <c r="E199" s="557">
        <v>48722588</v>
      </c>
      <c r="F199" s="557">
        <v>48722588</v>
      </c>
      <c r="G199" s="557">
        <v>48722588</v>
      </c>
      <c r="H199" s="557">
        <v>48722588</v>
      </c>
      <c r="I199" s="557">
        <v>48722588</v>
      </c>
      <c r="J199" s="557">
        <v>48722588</v>
      </c>
      <c r="K199" s="604">
        <v>48722588</v>
      </c>
      <c r="L199" s="604">
        <v>48722588</v>
      </c>
      <c r="M199" s="560"/>
      <c r="N199" s="561"/>
      <c r="O199" s="561"/>
      <c r="P199" s="561"/>
      <c r="Q199" s="561"/>
      <c r="R199" s="561"/>
      <c r="S199" s="943"/>
      <c r="T199" s="488">
        <v>8971298</v>
      </c>
      <c r="U199" s="488">
        <v>22804903</v>
      </c>
      <c r="V199" s="488">
        <v>33616606</v>
      </c>
      <c r="W199" s="603">
        <v>45648243</v>
      </c>
      <c r="X199" s="600">
        <v>47974838</v>
      </c>
      <c r="Y199" s="600">
        <v>48146898</v>
      </c>
      <c r="Z199" s="560"/>
      <c r="AA199" s="561"/>
      <c r="AB199" s="561"/>
      <c r="AC199" s="561"/>
      <c r="AD199" s="561"/>
      <c r="AE199" s="561"/>
      <c r="AF199" s="943"/>
      <c r="AG199" s="1020"/>
      <c r="AH199" s="949"/>
      <c r="AI199" s="949"/>
      <c r="AJ199" s="984"/>
      <c r="AK199" s="949"/>
      <c r="AL199" s="949"/>
      <c r="AM199" s="949"/>
      <c r="AN199" s="978"/>
      <c r="AO199" s="978"/>
      <c r="AP199" s="978"/>
      <c r="AQ199" s="949"/>
      <c r="AR199" s="975"/>
      <c r="AS199" s="978"/>
      <c r="AT199" s="975"/>
      <c r="AU199" s="978"/>
      <c r="AV199" s="975"/>
      <c r="AW199" s="978"/>
      <c r="AX199" s="978"/>
      <c r="AY199" s="1025"/>
    </row>
    <row r="200" spans="1:51" ht="27.75" thickBot="1" x14ac:dyDescent="0.3">
      <c r="A200" s="934"/>
      <c r="B200" s="937"/>
      <c r="C200" s="940"/>
      <c r="D200" s="472" t="s">
        <v>111</v>
      </c>
      <c r="E200" s="557">
        <v>1219</v>
      </c>
      <c r="F200" s="557">
        <v>1219</v>
      </c>
      <c r="G200" s="557">
        <v>1219</v>
      </c>
      <c r="H200" s="557">
        <v>1219</v>
      </c>
      <c r="I200" s="557">
        <v>1219</v>
      </c>
      <c r="J200" s="557">
        <v>1219</v>
      </c>
      <c r="K200" s="604">
        <v>1219</v>
      </c>
      <c r="L200" s="604">
        <v>1219</v>
      </c>
      <c r="M200" s="560"/>
      <c r="N200" s="561"/>
      <c r="O200" s="561"/>
      <c r="P200" s="561"/>
      <c r="Q200" s="561"/>
      <c r="R200" s="561"/>
      <c r="S200" s="943"/>
      <c r="T200" s="556">
        <v>144</v>
      </c>
      <c r="U200" s="556">
        <v>218</v>
      </c>
      <c r="V200" s="556">
        <v>260</v>
      </c>
      <c r="W200" s="556">
        <v>339</v>
      </c>
      <c r="X200" s="559">
        <v>475</v>
      </c>
      <c r="Y200" s="559">
        <v>589</v>
      </c>
      <c r="Z200" s="560"/>
      <c r="AA200" s="561"/>
      <c r="AB200" s="561"/>
      <c r="AC200" s="561"/>
      <c r="AD200" s="561"/>
      <c r="AE200" s="561"/>
      <c r="AF200" s="943"/>
      <c r="AG200" s="1020"/>
      <c r="AH200" s="949"/>
      <c r="AI200" s="949"/>
      <c r="AJ200" s="984"/>
      <c r="AK200" s="949"/>
      <c r="AL200" s="949"/>
      <c r="AM200" s="949"/>
      <c r="AN200" s="978"/>
      <c r="AO200" s="978"/>
      <c r="AP200" s="978"/>
      <c r="AQ200" s="949"/>
      <c r="AR200" s="975"/>
      <c r="AS200" s="978"/>
      <c r="AT200" s="975"/>
      <c r="AU200" s="978"/>
      <c r="AV200" s="975"/>
      <c r="AW200" s="978"/>
      <c r="AX200" s="978"/>
      <c r="AY200" s="1025"/>
    </row>
    <row r="201" spans="1:51" ht="27.75" thickBot="1" x14ac:dyDescent="0.3">
      <c r="A201" s="934"/>
      <c r="B201" s="937"/>
      <c r="C201" s="941"/>
      <c r="D201" s="473" t="s">
        <v>112</v>
      </c>
      <c r="E201" s="476">
        <v>177903637</v>
      </c>
      <c r="F201" s="476">
        <v>177903637</v>
      </c>
      <c r="G201" s="476">
        <v>177903637</v>
      </c>
      <c r="H201" s="476">
        <v>177903637</v>
      </c>
      <c r="I201" s="476">
        <v>177903637</v>
      </c>
      <c r="J201" s="476">
        <v>177903637</v>
      </c>
      <c r="K201" s="530">
        <v>177903637</v>
      </c>
      <c r="L201" s="530">
        <v>177903637</v>
      </c>
      <c r="M201" s="609"/>
      <c r="N201" s="522"/>
      <c r="O201" s="561"/>
      <c r="P201" s="561"/>
      <c r="Q201" s="561"/>
      <c r="R201" s="610"/>
      <c r="S201" s="944"/>
      <c r="T201" s="611">
        <v>51480804</v>
      </c>
      <c r="U201" s="611">
        <v>65314409</v>
      </c>
      <c r="V201" s="611">
        <v>149224963</v>
      </c>
      <c r="W201" s="611">
        <v>173596879</v>
      </c>
      <c r="X201" s="612">
        <v>175923474</v>
      </c>
      <c r="Y201" s="612">
        <v>176095534</v>
      </c>
      <c r="Z201" s="613"/>
      <c r="AA201" s="610"/>
      <c r="AB201" s="610"/>
      <c r="AC201" s="610"/>
      <c r="AD201" s="610"/>
      <c r="AE201" s="610"/>
      <c r="AF201" s="944"/>
      <c r="AG201" s="1021"/>
      <c r="AH201" s="950"/>
      <c r="AI201" s="950"/>
      <c r="AJ201" s="985"/>
      <c r="AK201" s="950"/>
      <c r="AL201" s="950"/>
      <c r="AM201" s="950"/>
      <c r="AN201" s="979"/>
      <c r="AO201" s="979"/>
      <c r="AP201" s="979"/>
      <c r="AQ201" s="950"/>
      <c r="AR201" s="976"/>
      <c r="AS201" s="979"/>
      <c r="AT201" s="976"/>
      <c r="AU201" s="979"/>
      <c r="AV201" s="976"/>
      <c r="AW201" s="979"/>
      <c r="AX201" s="979"/>
      <c r="AY201" s="1025"/>
    </row>
    <row r="202" spans="1:51" ht="18.75" thickBot="1" x14ac:dyDescent="0.3">
      <c r="A202" s="934"/>
      <c r="B202" s="937"/>
      <c r="C202" s="939" t="s">
        <v>201</v>
      </c>
      <c r="D202" s="472" t="s">
        <v>106</v>
      </c>
      <c r="E202" s="454">
        <v>289</v>
      </c>
      <c r="F202" s="454">
        <v>289</v>
      </c>
      <c r="G202" s="454">
        <v>289</v>
      </c>
      <c r="H202" s="454">
        <v>289</v>
      </c>
      <c r="I202" s="454">
        <v>289</v>
      </c>
      <c r="J202" s="454">
        <v>289</v>
      </c>
      <c r="K202" s="595">
        <v>289</v>
      </c>
      <c r="L202" s="595">
        <v>289</v>
      </c>
      <c r="M202" s="596"/>
      <c r="N202" s="597"/>
      <c r="O202" s="597"/>
      <c r="P202" s="597"/>
      <c r="Q202" s="597"/>
      <c r="R202" s="561"/>
      <c r="S202" s="942"/>
      <c r="T202" s="598">
        <v>17</v>
      </c>
      <c r="U202" s="598">
        <v>34</v>
      </c>
      <c r="V202" s="598">
        <v>40</v>
      </c>
      <c r="W202" s="598">
        <v>59</v>
      </c>
      <c r="X202" s="614">
        <v>80</v>
      </c>
      <c r="Y202" s="600">
        <v>120</v>
      </c>
      <c r="Z202" s="601"/>
      <c r="AA202" s="578"/>
      <c r="AB202" s="578"/>
      <c r="AC202" s="578"/>
      <c r="AD202" s="578"/>
      <c r="AE202" s="578"/>
      <c r="AF202" s="942"/>
      <c r="AG202" s="1019" t="s">
        <v>201</v>
      </c>
      <c r="AH202" s="948" t="s">
        <v>399</v>
      </c>
      <c r="AI202" s="948" t="s">
        <v>81</v>
      </c>
      <c r="AJ202" s="983" t="s">
        <v>394</v>
      </c>
      <c r="AK202" s="948" t="s">
        <v>201</v>
      </c>
      <c r="AL202" s="948" t="s">
        <v>81</v>
      </c>
      <c r="AM202" s="948" t="s">
        <v>189</v>
      </c>
      <c r="AN202" s="977">
        <v>1250683.6048903246</v>
      </c>
      <c r="AO202" s="977">
        <v>588829.57552475622</v>
      </c>
      <c r="AP202" s="977">
        <v>661854.02936556854</v>
      </c>
      <c r="AQ202" s="948" t="s">
        <v>81</v>
      </c>
      <c r="AR202" s="974" t="s">
        <v>190</v>
      </c>
      <c r="AS202" s="977">
        <v>1250683.6048903246</v>
      </c>
      <c r="AT202" s="974" t="s">
        <v>190</v>
      </c>
      <c r="AU202" s="977">
        <v>1250683.6048903246</v>
      </c>
      <c r="AV202" s="974" t="s">
        <v>191</v>
      </c>
      <c r="AW202" s="977">
        <v>1250683.6048903246</v>
      </c>
      <c r="AX202" s="977">
        <v>1250683.6048903246</v>
      </c>
      <c r="AY202" s="1025"/>
    </row>
    <row r="203" spans="1:51" ht="18.75" thickBot="1" x14ac:dyDescent="0.3">
      <c r="A203" s="934"/>
      <c r="B203" s="937"/>
      <c r="C203" s="940"/>
      <c r="D203" s="473" t="s">
        <v>107</v>
      </c>
      <c r="E203" s="474">
        <v>33785813</v>
      </c>
      <c r="F203" s="474">
        <v>33785813</v>
      </c>
      <c r="G203" s="474">
        <v>33785813</v>
      </c>
      <c r="H203" s="474">
        <v>33785813</v>
      </c>
      <c r="I203" s="474">
        <v>33785813</v>
      </c>
      <c r="J203" s="474">
        <v>33785813</v>
      </c>
      <c r="K203" s="529">
        <v>33785813</v>
      </c>
      <c r="L203" s="529">
        <v>33785813</v>
      </c>
      <c r="M203" s="602"/>
      <c r="N203" s="521"/>
      <c r="O203" s="521"/>
      <c r="P203" s="521"/>
      <c r="Q203" s="521"/>
      <c r="R203" s="561"/>
      <c r="S203" s="943"/>
      <c r="T203" s="488">
        <v>11117871</v>
      </c>
      <c r="U203" s="488">
        <v>11117871</v>
      </c>
      <c r="V203" s="488">
        <v>30236032</v>
      </c>
      <c r="W203" s="603">
        <v>33463489</v>
      </c>
      <c r="X203" s="600">
        <v>33463489</v>
      </c>
      <c r="Y203" s="600">
        <v>33463489</v>
      </c>
      <c r="Z203" s="601"/>
      <c r="AA203" s="578"/>
      <c r="AB203" s="578"/>
      <c r="AC203" s="578"/>
      <c r="AD203" s="578"/>
      <c r="AE203" s="578"/>
      <c r="AF203" s="943"/>
      <c r="AG203" s="1020"/>
      <c r="AH203" s="949"/>
      <c r="AI203" s="949"/>
      <c r="AJ203" s="984"/>
      <c r="AK203" s="949"/>
      <c r="AL203" s="949"/>
      <c r="AM203" s="949"/>
      <c r="AN203" s="978"/>
      <c r="AO203" s="978"/>
      <c r="AP203" s="978"/>
      <c r="AQ203" s="949"/>
      <c r="AR203" s="975"/>
      <c r="AS203" s="978"/>
      <c r="AT203" s="975"/>
      <c r="AU203" s="978"/>
      <c r="AV203" s="975"/>
      <c r="AW203" s="978"/>
      <c r="AX203" s="978"/>
      <c r="AY203" s="1025"/>
    </row>
    <row r="204" spans="1:51" ht="27.75" thickBot="1" x14ac:dyDescent="0.3">
      <c r="A204" s="934"/>
      <c r="B204" s="937"/>
      <c r="C204" s="940"/>
      <c r="D204" s="472" t="s">
        <v>109</v>
      </c>
      <c r="E204" s="557">
        <v>28</v>
      </c>
      <c r="F204" s="557">
        <v>28</v>
      </c>
      <c r="G204" s="557">
        <v>28</v>
      </c>
      <c r="H204" s="557">
        <v>28</v>
      </c>
      <c r="I204" s="557">
        <v>28</v>
      </c>
      <c r="J204" s="557">
        <v>28</v>
      </c>
      <c r="K204" s="604">
        <v>28</v>
      </c>
      <c r="L204" s="604">
        <v>28</v>
      </c>
      <c r="M204" s="560"/>
      <c r="N204" s="561"/>
      <c r="O204" s="561"/>
      <c r="P204" s="561"/>
      <c r="Q204" s="561"/>
      <c r="R204" s="561"/>
      <c r="S204" s="943"/>
      <c r="T204" s="605">
        <v>16</v>
      </c>
      <c r="U204" s="605">
        <v>20</v>
      </c>
      <c r="V204" s="605">
        <v>28</v>
      </c>
      <c r="W204" s="605">
        <v>28</v>
      </c>
      <c r="X204" s="606">
        <v>28</v>
      </c>
      <c r="Y204" s="606">
        <v>28</v>
      </c>
      <c r="Z204" s="607"/>
      <c r="AA204" s="608"/>
      <c r="AB204" s="608"/>
      <c r="AC204" s="608"/>
      <c r="AD204" s="608"/>
      <c r="AE204" s="608"/>
      <c r="AF204" s="943"/>
      <c r="AG204" s="1020"/>
      <c r="AH204" s="949"/>
      <c r="AI204" s="949"/>
      <c r="AJ204" s="984"/>
      <c r="AK204" s="949"/>
      <c r="AL204" s="949"/>
      <c r="AM204" s="949"/>
      <c r="AN204" s="978"/>
      <c r="AO204" s="978"/>
      <c r="AP204" s="978"/>
      <c r="AQ204" s="949"/>
      <c r="AR204" s="975"/>
      <c r="AS204" s="978"/>
      <c r="AT204" s="975"/>
      <c r="AU204" s="978"/>
      <c r="AV204" s="975"/>
      <c r="AW204" s="978"/>
      <c r="AX204" s="978"/>
      <c r="AY204" s="1025"/>
    </row>
    <row r="205" spans="1:51" ht="27.75" thickBot="1" x14ac:dyDescent="0.3">
      <c r="A205" s="934"/>
      <c r="B205" s="937"/>
      <c r="C205" s="940"/>
      <c r="D205" s="473" t="s">
        <v>110</v>
      </c>
      <c r="E205" s="557">
        <v>12742831</v>
      </c>
      <c r="F205" s="557">
        <v>12742831</v>
      </c>
      <c r="G205" s="557">
        <v>12742831</v>
      </c>
      <c r="H205" s="557">
        <v>12742831</v>
      </c>
      <c r="I205" s="557">
        <v>12742831</v>
      </c>
      <c r="J205" s="557">
        <v>12742831</v>
      </c>
      <c r="K205" s="604">
        <v>12742831</v>
      </c>
      <c r="L205" s="604">
        <v>12742831</v>
      </c>
      <c r="M205" s="560"/>
      <c r="N205" s="561"/>
      <c r="O205" s="561"/>
      <c r="P205" s="561"/>
      <c r="Q205" s="561"/>
      <c r="R205" s="561"/>
      <c r="S205" s="943"/>
      <c r="T205" s="488">
        <v>2346340</v>
      </c>
      <c r="U205" s="488">
        <v>5964359</v>
      </c>
      <c r="V205" s="488">
        <v>8792035</v>
      </c>
      <c r="W205" s="603">
        <v>11938771</v>
      </c>
      <c r="X205" s="600">
        <v>12547265</v>
      </c>
      <c r="Y205" s="600">
        <v>12592266</v>
      </c>
      <c r="Z205" s="560"/>
      <c r="AA205" s="561"/>
      <c r="AB205" s="561"/>
      <c r="AC205" s="561"/>
      <c r="AD205" s="561"/>
      <c r="AE205" s="561"/>
      <c r="AF205" s="943"/>
      <c r="AG205" s="1020"/>
      <c r="AH205" s="949"/>
      <c r="AI205" s="949"/>
      <c r="AJ205" s="984"/>
      <c r="AK205" s="949"/>
      <c r="AL205" s="949"/>
      <c r="AM205" s="949"/>
      <c r="AN205" s="978"/>
      <c r="AO205" s="978"/>
      <c r="AP205" s="978"/>
      <c r="AQ205" s="949"/>
      <c r="AR205" s="975"/>
      <c r="AS205" s="978"/>
      <c r="AT205" s="975"/>
      <c r="AU205" s="978"/>
      <c r="AV205" s="975"/>
      <c r="AW205" s="978"/>
      <c r="AX205" s="978"/>
      <c r="AY205" s="1025"/>
    </row>
    <row r="206" spans="1:51" ht="27.75" thickBot="1" x14ac:dyDescent="0.3">
      <c r="A206" s="934"/>
      <c r="B206" s="937"/>
      <c r="C206" s="940"/>
      <c r="D206" s="472" t="s">
        <v>111</v>
      </c>
      <c r="E206" s="557">
        <v>317</v>
      </c>
      <c r="F206" s="557">
        <v>317</v>
      </c>
      <c r="G206" s="557">
        <v>317</v>
      </c>
      <c r="H206" s="557">
        <v>317</v>
      </c>
      <c r="I206" s="557">
        <v>317</v>
      </c>
      <c r="J206" s="557">
        <v>317</v>
      </c>
      <c r="K206" s="604">
        <v>317</v>
      </c>
      <c r="L206" s="604">
        <v>317</v>
      </c>
      <c r="M206" s="560"/>
      <c r="N206" s="561"/>
      <c r="O206" s="561"/>
      <c r="P206" s="561"/>
      <c r="Q206" s="561"/>
      <c r="R206" s="561"/>
      <c r="S206" s="943"/>
      <c r="T206" s="556">
        <v>33</v>
      </c>
      <c r="U206" s="556">
        <v>54</v>
      </c>
      <c r="V206" s="556">
        <v>68</v>
      </c>
      <c r="W206" s="556">
        <v>87</v>
      </c>
      <c r="X206" s="559">
        <v>108</v>
      </c>
      <c r="Y206" s="559">
        <v>148</v>
      </c>
      <c r="Z206" s="560"/>
      <c r="AA206" s="561"/>
      <c r="AB206" s="561"/>
      <c r="AC206" s="561"/>
      <c r="AD206" s="561"/>
      <c r="AE206" s="561"/>
      <c r="AF206" s="943"/>
      <c r="AG206" s="1020"/>
      <c r="AH206" s="949"/>
      <c r="AI206" s="949"/>
      <c r="AJ206" s="984"/>
      <c r="AK206" s="949"/>
      <c r="AL206" s="949"/>
      <c r="AM206" s="949"/>
      <c r="AN206" s="978"/>
      <c r="AO206" s="978"/>
      <c r="AP206" s="978"/>
      <c r="AQ206" s="949"/>
      <c r="AR206" s="975"/>
      <c r="AS206" s="978"/>
      <c r="AT206" s="975"/>
      <c r="AU206" s="978"/>
      <c r="AV206" s="975"/>
      <c r="AW206" s="978"/>
      <c r="AX206" s="978"/>
      <c r="AY206" s="1025"/>
    </row>
    <row r="207" spans="1:51" ht="27.75" thickBot="1" x14ac:dyDescent="0.3">
      <c r="A207" s="934"/>
      <c r="B207" s="937"/>
      <c r="C207" s="941"/>
      <c r="D207" s="473" t="s">
        <v>112</v>
      </c>
      <c r="E207" s="476">
        <v>46528644</v>
      </c>
      <c r="F207" s="476">
        <v>46528644</v>
      </c>
      <c r="G207" s="476">
        <v>46528644</v>
      </c>
      <c r="H207" s="476">
        <v>46528644</v>
      </c>
      <c r="I207" s="476">
        <v>46528644</v>
      </c>
      <c r="J207" s="476">
        <v>46528644</v>
      </c>
      <c r="K207" s="530">
        <v>46528644</v>
      </c>
      <c r="L207" s="530">
        <v>46528644</v>
      </c>
      <c r="M207" s="609"/>
      <c r="N207" s="522"/>
      <c r="O207" s="561"/>
      <c r="P207" s="561"/>
      <c r="Q207" s="561"/>
      <c r="R207" s="610"/>
      <c r="S207" s="944"/>
      <c r="T207" s="611">
        <v>13464211</v>
      </c>
      <c r="U207" s="611">
        <v>17082230</v>
      </c>
      <c r="V207" s="611">
        <v>39028067</v>
      </c>
      <c r="W207" s="611">
        <v>45402260</v>
      </c>
      <c r="X207" s="612">
        <v>46010754</v>
      </c>
      <c r="Y207" s="612">
        <v>46055755</v>
      </c>
      <c r="Z207" s="613"/>
      <c r="AA207" s="610"/>
      <c r="AB207" s="610"/>
      <c r="AC207" s="610"/>
      <c r="AD207" s="610"/>
      <c r="AE207" s="610"/>
      <c r="AF207" s="944"/>
      <c r="AG207" s="1021"/>
      <c r="AH207" s="950"/>
      <c r="AI207" s="950"/>
      <c r="AJ207" s="985"/>
      <c r="AK207" s="950"/>
      <c r="AL207" s="950"/>
      <c r="AM207" s="950"/>
      <c r="AN207" s="979"/>
      <c r="AO207" s="979"/>
      <c r="AP207" s="979"/>
      <c r="AQ207" s="950"/>
      <c r="AR207" s="976"/>
      <c r="AS207" s="979"/>
      <c r="AT207" s="976"/>
      <c r="AU207" s="979"/>
      <c r="AV207" s="976"/>
      <c r="AW207" s="979"/>
      <c r="AX207" s="979"/>
      <c r="AY207" s="1025"/>
    </row>
    <row r="208" spans="1:51" ht="18.75" thickBot="1" x14ac:dyDescent="0.3">
      <c r="A208" s="934"/>
      <c r="B208" s="937"/>
      <c r="C208" s="939" t="s">
        <v>202</v>
      </c>
      <c r="D208" s="472" t="s">
        <v>106</v>
      </c>
      <c r="E208" s="454">
        <v>378</v>
      </c>
      <c r="F208" s="454">
        <v>378</v>
      </c>
      <c r="G208" s="454">
        <v>378</v>
      </c>
      <c r="H208" s="454">
        <v>378</v>
      </c>
      <c r="I208" s="454">
        <v>378</v>
      </c>
      <c r="J208" s="454">
        <v>378</v>
      </c>
      <c r="K208" s="595">
        <v>378</v>
      </c>
      <c r="L208" s="595">
        <v>378</v>
      </c>
      <c r="M208" s="596"/>
      <c r="N208" s="597"/>
      <c r="O208" s="597"/>
      <c r="P208" s="597"/>
      <c r="Q208" s="597"/>
      <c r="R208" s="561"/>
      <c r="S208" s="942"/>
      <c r="T208" s="598">
        <v>11</v>
      </c>
      <c r="U208" s="598">
        <v>50</v>
      </c>
      <c r="V208" s="598">
        <v>63</v>
      </c>
      <c r="W208" s="598">
        <v>90</v>
      </c>
      <c r="X208" s="614">
        <v>145</v>
      </c>
      <c r="Y208" s="600">
        <v>191</v>
      </c>
      <c r="Z208" s="601"/>
      <c r="AA208" s="578"/>
      <c r="AB208" s="578"/>
      <c r="AC208" s="578"/>
      <c r="AD208" s="578"/>
      <c r="AE208" s="578"/>
      <c r="AF208" s="942"/>
      <c r="AG208" s="1019" t="s">
        <v>202</v>
      </c>
      <c r="AH208" s="1026" t="s">
        <v>387</v>
      </c>
      <c r="AI208" s="948" t="s">
        <v>81</v>
      </c>
      <c r="AJ208" s="983" t="s">
        <v>394</v>
      </c>
      <c r="AK208" s="948" t="s">
        <v>202</v>
      </c>
      <c r="AL208" s="948" t="s">
        <v>81</v>
      </c>
      <c r="AM208" s="948" t="s">
        <v>189</v>
      </c>
      <c r="AN208" s="977">
        <v>140946.57351735057</v>
      </c>
      <c r="AO208" s="977">
        <v>66365.306491071926</v>
      </c>
      <c r="AP208" s="977">
        <v>74581.267026278641</v>
      </c>
      <c r="AQ208" s="948" t="s">
        <v>81</v>
      </c>
      <c r="AR208" s="974" t="s">
        <v>190</v>
      </c>
      <c r="AS208" s="977">
        <v>140946.57351735057</v>
      </c>
      <c r="AT208" s="974" t="s">
        <v>190</v>
      </c>
      <c r="AU208" s="977">
        <v>140946.57351735057</v>
      </c>
      <c r="AV208" s="974" t="s">
        <v>191</v>
      </c>
      <c r="AW208" s="977">
        <v>140946.57351735057</v>
      </c>
      <c r="AX208" s="977">
        <v>140946.57351735057</v>
      </c>
      <c r="AY208" s="1025"/>
    </row>
    <row r="209" spans="1:51" ht="18.75" thickBot="1" x14ac:dyDescent="0.3">
      <c r="A209" s="934"/>
      <c r="B209" s="937"/>
      <c r="C209" s="940"/>
      <c r="D209" s="473" t="s">
        <v>107</v>
      </c>
      <c r="E209" s="474">
        <v>44219667</v>
      </c>
      <c r="F209" s="474">
        <v>44219667</v>
      </c>
      <c r="G209" s="474">
        <v>44219667</v>
      </c>
      <c r="H209" s="474">
        <v>44219667</v>
      </c>
      <c r="I209" s="474">
        <v>44219667</v>
      </c>
      <c r="J209" s="474">
        <v>44219667</v>
      </c>
      <c r="K209" s="529">
        <v>44219667</v>
      </c>
      <c r="L209" s="529">
        <v>44219667</v>
      </c>
      <c r="M209" s="602"/>
      <c r="N209" s="521"/>
      <c r="O209" s="521"/>
      <c r="P209" s="521"/>
      <c r="Q209" s="521"/>
      <c r="R209" s="561"/>
      <c r="S209" s="943"/>
      <c r="T209" s="488">
        <v>14551331</v>
      </c>
      <c r="U209" s="488">
        <v>14551331</v>
      </c>
      <c r="V209" s="488">
        <v>39573630</v>
      </c>
      <c r="W209" s="603">
        <v>43797802</v>
      </c>
      <c r="X209" s="600">
        <v>43797802</v>
      </c>
      <c r="Y209" s="600">
        <v>43797802</v>
      </c>
      <c r="Z209" s="601"/>
      <c r="AA209" s="578"/>
      <c r="AB209" s="578"/>
      <c r="AC209" s="578"/>
      <c r="AD209" s="578"/>
      <c r="AE209" s="578"/>
      <c r="AF209" s="943"/>
      <c r="AG209" s="1020"/>
      <c r="AH209" s="1026"/>
      <c r="AI209" s="949"/>
      <c r="AJ209" s="984"/>
      <c r="AK209" s="949"/>
      <c r="AL209" s="949"/>
      <c r="AM209" s="949"/>
      <c r="AN209" s="978"/>
      <c r="AO209" s="978"/>
      <c r="AP209" s="978"/>
      <c r="AQ209" s="949"/>
      <c r="AR209" s="975"/>
      <c r="AS209" s="978"/>
      <c r="AT209" s="975"/>
      <c r="AU209" s="978"/>
      <c r="AV209" s="975"/>
      <c r="AW209" s="978"/>
      <c r="AX209" s="978"/>
      <c r="AY209" s="1025"/>
    </row>
    <row r="210" spans="1:51" ht="27.75" thickBot="1" x14ac:dyDescent="0.3">
      <c r="A210" s="934"/>
      <c r="B210" s="937"/>
      <c r="C210" s="940"/>
      <c r="D210" s="472" t="s">
        <v>109</v>
      </c>
      <c r="E210" s="557">
        <v>26</v>
      </c>
      <c r="F210" s="557">
        <v>26</v>
      </c>
      <c r="G210" s="557">
        <v>26</v>
      </c>
      <c r="H210" s="557">
        <v>26</v>
      </c>
      <c r="I210" s="557">
        <v>26</v>
      </c>
      <c r="J210" s="557">
        <v>26</v>
      </c>
      <c r="K210" s="604">
        <v>26</v>
      </c>
      <c r="L210" s="604">
        <v>26</v>
      </c>
      <c r="M210" s="560"/>
      <c r="N210" s="561"/>
      <c r="O210" s="561"/>
      <c r="P210" s="561"/>
      <c r="Q210" s="561"/>
      <c r="R210" s="561"/>
      <c r="S210" s="943"/>
      <c r="T210" s="605">
        <v>17</v>
      </c>
      <c r="U210" s="605">
        <v>22</v>
      </c>
      <c r="V210" s="605">
        <v>26</v>
      </c>
      <c r="W210" s="605">
        <v>26</v>
      </c>
      <c r="X210" s="606">
        <v>26</v>
      </c>
      <c r="Y210" s="606">
        <v>26</v>
      </c>
      <c r="Z210" s="607"/>
      <c r="AA210" s="608"/>
      <c r="AB210" s="608"/>
      <c r="AC210" s="608"/>
      <c r="AD210" s="608"/>
      <c r="AE210" s="608"/>
      <c r="AF210" s="943"/>
      <c r="AG210" s="1020"/>
      <c r="AH210" s="1026"/>
      <c r="AI210" s="949"/>
      <c r="AJ210" s="984"/>
      <c r="AK210" s="949"/>
      <c r="AL210" s="949"/>
      <c r="AM210" s="949"/>
      <c r="AN210" s="978"/>
      <c r="AO210" s="978"/>
      <c r="AP210" s="978"/>
      <c r="AQ210" s="949"/>
      <c r="AR210" s="975"/>
      <c r="AS210" s="978"/>
      <c r="AT210" s="975"/>
      <c r="AU210" s="978"/>
      <c r="AV210" s="975"/>
      <c r="AW210" s="978"/>
      <c r="AX210" s="978"/>
      <c r="AY210" s="1025"/>
    </row>
    <row r="211" spans="1:51" ht="27.75" thickBot="1" x14ac:dyDescent="0.3">
      <c r="A211" s="934"/>
      <c r="B211" s="937"/>
      <c r="C211" s="940"/>
      <c r="D211" s="473" t="s">
        <v>110</v>
      </c>
      <c r="E211" s="557">
        <v>16678117</v>
      </c>
      <c r="F211" s="557">
        <v>16678117</v>
      </c>
      <c r="G211" s="557">
        <v>16678117</v>
      </c>
      <c r="H211" s="557">
        <v>16678117</v>
      </c>
      <c r="I211" s="557">
        <v>16678117</v>
      </c>
      <c r="J211" s="557">
        <v>16678117</v>
      </c>
      <c r="K211" s="604">
        <v>16678117</v>
      </c>
      <c r="L211" s="604">
        <v>16678117</v>
      </c>
      <c r="M211" s="560"/>
      <c r="N211" s="561"/>
      <c r="O211" s="561"/>
      <c r="P211" s="561"/>
      <c r="Q211" s="561"/>
      <c r="R211" s="561"/>
      <c r="S211" s="943"/>
      <c r="T211" s="488">
        <v>3070944</v>
      </c>
      <c r="U211" s="488">
        <v>7806294</v>
      </c>
      <c r="V211" s="488">
        <v>11507223</v>
      </c>
      <c r="W211" s="603">
        <v>15625745</v>
      </c>
      <c r="X211" s="600">
        <v>16422156</v>
      </c>
      <c r="Y211" s="600">
        <v>16481053</v>
      </c>
      <c r="Z211" s="560"/>
      <c r="AA211" s="561"/>
      <c r="AB211" s="561"/>
      <c r="AC211" s="561"/>
      <c r="AD211" s="561"/>
      <c r="AE211" s="561"/>
      <c r="AF211" s="943"/>
      <c r="AG211" s="1020"/>
      <c r="AH211" s="1026"/>
      <c r="AI211" s="949"/>
      <c r="AJ211" s="984"/>
      <c r="AK211" s="949"/>
      <c r="AL211" s="949"/>
      <c r="AM211" s="949"/>
      <c r="AN211" s="978"/>
      <c r="AO211" s="978"/>
      <c r="AP211" s="978"/>
      <c r="AQ211" s="949"/>
      <c r="AR211" s="975"/>
      <c r="AS211" s="978"/>
      <c r="AT211" s="975"/>
      <c r="AU211" s="978"/>
      <c r="AV211" s="975"/>
      <c r="AW211" s="978"/>
      <c r="AX211" s="978"/>
      <c r="AY211" s="1025"/>
    </row>
    <row r="212" spans="1:51" ht="27.75" thickBot="1" x14ac:dyDescent="0.3">
      <c r="A212" s="934"/>
      <c r="B212" s="937"/>
      <c r="C212" s="940"/>
      <c r="D212" s="472" t="s">
        <v>111</v>
      </c>
      <c r="E212" s="557">
        <v>404</v>
      </c>
      <c r="F212" s="557">
        <v>404</v>
      </c>
      <c r="G212" s="557">
        <v>404</v>
      </c>
      <c r="H212" s="557">
        <v>404</v>
      </c>
      <c r="I212" s="557">
        <v>404</v>
      </c>
      <c r="J212" s="557">
        <v>404</v>
      </c>
      <c r="K212" s="604">
        <v>404</v>
      </c>
      <c r="L212" s="604">
        <v>404</v>
      </c>
      <c r="M212" s="560"/>
      <c r="N212" s="561"/>
      <c r="O212" s="561"/>
      <c r="P212" s="561"/>
      <c r="Q212" s="561"/>
      <c r="R212" s="561"/>
      <c r="S212" s="943"/>
      <c r="T212" s="556">
        <v>28</v>
      </c>
      <c r="U212" s="556">
        <v>72</v>
      </c>
      <c r="V212" s="556">
        <v>89</v>
      </c>
      <c r="W212" s="556">
        <v>116</v>
      </c>
      <c r="X212" s="559">
        <v>171</v>
      </c>
      <c r="Y212" s="559">
        <v>217</v>
      </c>
      <c r="Z212" s="560"/>
      <c r="AA212" s="561"/>
      <c r="AB212" s="561"/>
      <c r="AC212" s="561"/>
      <c r="AD212" s="561"/>
      <c r="AE212" s="561"/>
      <c r="AF212" s="943"/>
      <c r="AG212" s="1020"/>
      <c r="AH212" s="1026"/>
      <c r="AI212" s="949"/>
      <c r="AJ212" s="984"/>
      <c r="AK212" s="949"/>
      <c r="AL212" s="949"/>
      <c r="AM212" s="949"/>
      <c r="AN212" s="978"/>
      <c r="AO212" s="978"/>
      <c r="AP212" s="978"/>
      <c r="AQ212" s="949"/>
      <c r="AR212" s="975"/>
      <c r="AS212" s="978"/>
      <c r="AT212" s="975"/>
      <c r="AU212" s="978"/>
      <c r="AV212" s="975"/>
      <c r="AW212" s="978"/>
      <c r="AX212" s="978"/>
      <c r="AY212" s="1025"/>
    </row>
    <row r="213" spans="1:51" ht="27.75" thickBot="1" x14ac:dyDescent="0.3">
      <c r="A213" s="934"/>
      <c r="B213" s="937"/>
      <c r="C213" s="941"/>
      <c r="D213" s="473" t="s">
        <v>112</v>
      </c>
      <c r="E213" s="476">
        <v>60897784</v>
      </c>
      <c r="F213" s="476">
        <v>60897784</v>
      </c>
      <c r="G213" s="476">
        <v>60897784</v>
      </c>
      <c r="H213" s="476">
        <v>60897784</v>
      </c>
      <c r="I213" s="476">
        <v>60897784</v>
      </c>
      <c r="J213" s="476">
        <v>60897784</v>
      </c>
      <c r="K213" s="530">
        <v>60897784</v>
      </c>
      <c r="L213" s="530">
        <v>60897784</v>
      </c>
      <c r="M213" s="609"/>
      <c r="N213" s="522"/>
      <c r="O213" s="561"/>
      <c r="P213" s="561"/>
      <c r="Q213" s="561"/>
      <c r="R213" s="610"/>
      <c r="S213" s="944"/>
      <c r="T213" s="611">
        <v>17622275</v>
      </c>
      <c r="U213" s="611">
        <v>22357625</v>
      </c>
      <c r="V213" s="611">
        <v>51080853</v>
      </c>
      <c r="W213" s="611">
        <v>59423547</v>
      </c>
      <c r="X213" s="612">
        <v>60219958</v>
      </c>
      <c r="Y213" s="612">
        <v>60278855</v>
      </c>
      <c r="Z213" s="613"/>
      <c r="AA213" s="610"/>
      <c r="AB213" s="610"/>
      <c r="AC213" s="610"/>
      <c r="AD213" s="610"/>
      <c r="AE213" s="610"/>
      <c r="AF213" s="944"/>
      <c r="AG213" s="1021"/>
      <c r="AH213" s="1026"/>
      <c r="AI213" s="950"/>
      <c r="AJ213" s="985"/>
      <c r="AK213" s="950"/>
      <c r="AL213" s="950"/>
      <c r="AM213" s="950"/>
      <c r="AN213" s="979"/>
      <c r="AO213" s="979"/>
      <c r="AP213" s="979"/>
      <c r="AQ213" s="950"/>
      <c r="AR213" s="976"/>
      <c r="AS213" s="979"/>
      <c r="AT213" s="976"/>
      <c r="AU213" s="979"/>
      <c r="AV213" s="976"/>
      <c r="AW213" s="979"/>
      <c r="AX213" s="979"/>
      <c r="AY213" s="1025"/>
    </row>
    <row r="214" spans="1:51" ht="18.75" thickBot="1" x14ac:dyDescent="0.3">
      <c r="A214" s="934"/>
      <c r="B214" s="937"/>
      <c r="C214" s="939" t="s">
        <v>203</v>
      </c>
      <c r="D214" s="472" t="s">
        <v>106</v>
      </c>
      <c r="E214" s="454">
        <v>77</v>
      </c>
      <c r="F214" s="454">
        <v>77</v>
      </c>
      <c r="G214" s="454">
        <v>77</v>
      </c>
      <c r="H214" s="454">
        <v>77</v>
      </c>
      <c r="I214" s="454">
        <v>77</v>
      </c>
      <c r="J214" s="454">
        <v>77</v>
      </c>
      <c r="K214" s="595">
        <v>77</v>
      </c>
      <c r="L214" s="595">
        <v>77</v>
      </c>
      <c r="M214" s="596"/>
      <c r="N214" s="597"/>
      <c r="O214" s="597"/>
      <c r="P214" s="597"/>
      <c r="Q214" s="597"/>
      <c r="R214" s="561"/>
      <c r="S214" s="942"/>
      <c r="T214" s="598">
        <v>10</v>
      </c>
      <c r="U214" s="598">
        <v>12</v>
      </c>
      <c r="V214" s="598">
        <v>17</v>
      </c>
      <c r="W214" s="598">
        <v>21</v>
      </c>
      <c r="X214" s="614">
        <v>45</v>
      </c>
      <c r="Y214" s="600">
        <v>56</v>
      </c>
      <c r="Z214" s="601"/>
      <c r="AA214" s="578"/>
      <c r="AB214" s="578"/>
      <c r="AC214" s="578"/>
      <c r="AD214" s="578"/>
      <c r="AE214" s="578"/>
      <c r="AF214" s="942"/>
      <c r="AG214" s="1019" t="s">
        <v>203</v>
      </c>
      <c r="AH214" s="948" t="s">
        <v>388</v>
      </c>
      <c r="AI214" s="948" t="s">
        <v>81</v>
      </c>
      <c r="AJ214" s="983" t="s">
        <v>394</v>
      </c>
      <c r="AK214" s="948" t="s">
        <v>203</v>
      </c>
      <c r="AL214" s="948" t="s">
        <v>81</v>
      </c>
      <c r="AM214" s="948" t="s">
        <v>189</v>
      </c>
      <c r="AN214" s="977">
        <v>155749.75142517977</v>
      </c>
      <c r="AO214" s="977">
        <v>72871.37071132737</v>
      </c>
      <c r="AP214" s="977">
        <v>82878.380713852384</v>
      </c>
      <c r="AQ214" s="948" t="s">
        <v>81</v>
      </c>
      <c r="AR214" s="974" t="s">
        <v>190</v>
      </c>
      <c r="AS214" s="977">
        <v>155749.75142517977</v>
      </c>
      <c r="AT214" s="974" t="s">
        <v>190</v>
      </c>
      <c r="AU214" s="977">
        <v>155749.75142517977</v>
      </c>
      <c r="AV214" s="974" t="s">
        <v>191</v>
      </c>
      <c r="AW214" s="977">
        <v>155749.75142517977</v>
      </c>
      <c r="AX214" s="977">
        <v>155749.75142517977</v>
      </c>
      <c r="AY214" s="1025"/>
    </row>
    <row r="215" spans="1:51" ht="18.75" thickBot="1" x14ac:dyDescent="0.3">
      <c r="A215" s="934"/>
      <c r="B215" s="937"/>
      <c r="C215" s="940"/>
      <c r="D215" s="473" t="s">
        <v>107</v>
      </c>
      <c r="E215" s="474">
        <v>8943303</v>
      </c>
      <c r="F215" s="474">
        <v>8943303</v>
      </c>
      <c r="G215" s="474">
        <v>8943303</v>
      </c>
      <c r="H215" s="474">
        <v>8943303</v>
      </c>
      <c r="I215" s="474">
        <v>8943303</v>
      </c>
      <c r="J215" s="474">
        <v>8943303</v>
      </c>
      <c r="K215" s="529">
        <v>8943303</v>
      </c>
      <c r="L215" s="529">
        <v>8943303</v>
      </c>
      <c r="M215" s="602"/>
      <c r="N215" s="521"/>
      <c r="O215" s="521"/>
      <c r="P215" s="521"/>
      <c r="Q215" s="521"/>
      <c r="R215" s="561"/>
      <c r="S215" s="943"/>
      <c r="T215" s="488">
        <v>2942966</v>
      </c>
      <c r="U215" s="488">
        <v>2942966</v>
      </c>
      <c r="V215" s="488">
        <v>8003656</v>
      </c>
      <c r="W215" s="603">
        <v>8857983</v>
      </c>
      <c r="X215" s="600">
        <v>8857983</v>
      </c>
      <c r="Y215" s="600">
        <v>8857983</v>
      </c>
      <c r="Z215" s="601"/>
      <c r="AA215" s="578"/>
      <c r="AB215" s="578"/>
      <c r="AC215" s="578"/>
      <c r="AD215" s="578"/>
      <c r="AE215" s="578"/>
      <c r="AF215" s="943"/>
      <c r="AG215" s="1020"/>
      <c r="AH215" s="949"/>
      <c r="AI215" s="949"/>
      <c r="AJ215" s="984"/>
      <c r="AK215" s="949"/>
      <c r="AL215" s="949"/>
      <c r="AM215" s="949"/>
      <c r="AN215" s="978"/>
      <c r="AO215" s="978"/>
      <c r="AP215" s="978"/>
      <c r="AQ215" s="949"/>
      <c r="AR215" s="975"/>
      <c r="AS215" s="978"/>
      <c r="AT215" s="975"/>
      <c r="AU215" s="978"/>
      <c r="AV215" s="975"/>
      <c r="AW215" s="978"/>
      <c r="AX215" s="978"/>
      <c r="AY215" s="1025"/>
    </row>
    <row r="216" spans="1:51" ht="27.75" thickBot="1" x14ac:dyDescent="0.3">
      <c r="A216" s="934"/>
      <c r="B216" s="937"/>
      <c r="C216" s="940"/>
      <c r="D216" s="472" t="s">
        <v>109</v>
      </c>
      <c r="E216" s="557">
        <v>1</v>
      </c>
      <c r="F216" s="557">
        <v>1</v>
      </c>
      <c r="G216" s="557">
        <v>1</v>
      </c>
      <c r="H216" s="557">
        <v>1</v>
      </c>
      <c r="I216" s="557">
        <v>1</v>
      </c>
      <c r="J216" s="557">
        <v>1</v>
      </c>
      <c r="K216" s="604">
        <v>1</v>
      </c>
      <c r="L216" s="604">
        <v>1</v>
      </c>
      <c r="M216" s="560"/>
      <c r="N216" s="561"/>
      <c r="O216" s="561"/>
      <c r="P216" s="561"/>
      <c r="Q216" s="561"/>
      <c r="R216" s="561"/>
      <c r="S216" s="943"/>
      <c r="T216" s="605">
        <v>0</v>
      </c>
      <c r="U216" s="605">
        <v>1</v>
      </c>
      <c r="V216" s="605">
        <v>1</v>
      </c>
      <c r="W216" s="605">
        <v>1</v>
      </c>
      <c r="X216" s="606">
        <v>1</v>
      </c>
      <c r="Y216" s="606">
        <v>1</v>
      </c>
      <c r="Z216" s="607"/>
      <c r="AA216" s="608"/>
      <c r="AB216" s="608"/>
      <c r="AC216" s="608"/>
      <c r="AD216" s="608"/>
      <c r="AE216" s="608"/>
      <c r="AF216" s="943"/>
      <c r="AG216" s="1020"/>
      <c r="AH216" s="949"/>
      <c r="AI216" s="949"/>
      <c r="AJ216" s="984"/>
      <c r="AK216" s="949"/>
      <c r="AL216" s="949"/>
      <c r="AM216" s="949"/>
      <c r="AN216" s="978"/>
      <c r="AO216" s="978"/>
      <c r="AP216" s="978"/>
      <c r="AQ216" s="949"/>
      <c r="AR216" s="975"/>
      <c r="AS216" s="978"/>
      <c r="AT216" s="975"/>
      <c r="AU216" s="978"/>
      <c r="AV216" s="975"/>
      <c r="AW216" s="978"/>
      <c r="AX216" s="978"/>
      <c r="AY216" s="1025"/>
    </row>
    <row r="217" spans="1:51" ht="27.75" thickBot="1" x14ac:dyDescent="0.3">
      <c r="A217" s="934"/>
      <c r="B217" s="937"/>
      <c r="C217" s="940"/>
      <c r="D217" s="473" t="s">
        <v>110</v>
      </c>
      <c r="E217" s="557">
        <v>3373102</v>
      </c>
      <c r="F217" s="557">
        <v>3373102</v>
      </c>
      <c r="G217" s="557">
        <v>3373102</v>
      </c>
      <c r="H217" s="557">
        <v>3373102</v>
      </c>
      <c r="I217" s="557">
        <v>3373102</v>
      </c>
      <c r="J217" s="557">
        <v>3373102</v>
      </c>
      <c r="K217" s="604">
        <v>3373102</v>
      </c>
      <c r="L217" s="604">
        <v>3373102</v>
      </c>
      <c r="M217" s="560"/>
      <c r="N217" s="561"/>
      <c r="O217" s="561"/>
      <c r="P217" s="561"/>
      <c r="Q217" s="561"/>
      <c r="R217" s="561"/>
      <c r="S217" s="943"/>
      <c r="T217" s="488">
        <v>621090</v>
      </c>
      <c r="U217" s="488">
        <v>1578801</v>
      </c>
      <c r="V217" s="488">
        <v>2327303</v>
      </c>
      <c r="W217" s="603">
        <v>3160263</v>
      </c>
      <c r="X217" s="600">
        <v>3321335</v>
      </c>
      <c r="Y217" s="600">
        <v>3333247</v>
      </c>
      <c r="Z217" s="560"/>
      <c r="AA217" s="561"/>
      <c r="AB217" s="561"/>
      <c r="AC217" s="561"/>
      <c r="AD217" s="561"/>
      <c r="AE217" s="561"/>
      <c r="AF217" s="943"/>
      <c r="AG217" s="1020"/>
      <c r="AH217" s="949"/>
      <c r="AI217" s="949"/>
      <c r="AJ217" s="984"/>
      <c r="AK217" s="949"/>
      <c r="AL217" s="949"/>
      <c r="AM217" s="949"/>
      <c r="AN217" s="978"/>
      <c r="AO217" s="978"/>
      <c r="AP217" s="978"/>
      <c r="AQ217" s="949"/>
      <c r="AR217" s="975"/>
      <c r="AS217" s="978"/>
      <c r="AT217" s="975"/>
      <c r="AU217" s="978"/>
      <c r="AV217" s="975"/>
      <c r="AW217" s="978"/>
      <c r="AX217" s="978"/>
      <c r="AY217" s="1025"/>
    </row>
    <row r="218" spans="1:51" ht="27.75" thickBot="1" x14ac:dyDescent="0.3">
      <c r="A218" s="934"/>
      <c r="B218" s="937"/>
      <c r="C218" s="940"/>
      <c r="D218" s="472" t="s">
        <v>111</v>
      </c>
      <c r="E218" s="557">
        <v>78</v>
      </c>
      <c r="F218" s="557">
        <v>78</v>
      </c>
      <c r="G218" s="557">
        <v>78</v>
      </c>
      <c r="H218" s="557">
        <v>78</v>
      </c>
      <c r="I218" s="557">
        <v>78</v>
      </c>
      <c r="J218" s="557">
        <v>78</v>
      </c>
      <c r="K218" s="604">
        <v>78</v>
      </c>
      <c r="L218" s="604">
        <v>78</v>
      </c>
      <c r="M218" s="560"/>
      <c r="N218" s="561"/>
      <c r="O218" s="561"/>
      <c r="P218" s="561"/>
      <c r="Q218" s="561"/>
      <c r="R218" s="561"/>
      <c r="S218" s="943"/>
      <c r="T218" s="556">
        <v>10</v>
      </c>
      <c r="U218" s="556">
        <v>13</v>
      </c>
      <c r="V218" s="556">
        <v>18</v>
      </c>
      <c r="W218" s="556">
        <v>22</v>
      </c>
      <c r="X218" s="559">
        <v>46</v>
      </c>
      <c r="Y218" s="559">
        <v>57</v>
      </c>
      <c r="Z218" s="560"/>
      <c r="AA218" s="561"/>
      <c r="AB218" s="561"/>
      <c r="AC218" s="561"/>
      <c r="AD218" s="561"/>
      <c r="AE218" s="561"/>
      <c r="AF218" s="943"/>
      <c r="AG218" s="1020"/>
      <c r="AH218" s="949"/>
      <c r="AI218" s="949"/>
      <c r="AJ218" s="984"/>
      <c r="AK218" s="949"/>
      <c r="AL218" s="949"/>
      <c r="AM218" s="949"/>
      <c r="AN218" s="978"/>
      <c r="AO218" s="978"/>
      <c r="AP218" s="978"/>
      <c r="AQ218" s="949"/>
      <c r="AR218" s="975"/>
      <c r="AS218" s="978"/>
      <c r="AT218" s="975"/>
      <c r="AU218" s="978"/>
      <c r="AV218" s="975"/>
      <c r="AW218" s="978"/>
      <c r="AX218" s="978"/>
      <c r="AY218" s="1025"/>
    </row>
    <row r="219" spans="1:51" ht="27.75" thickBot="1" x14ac:dyDescent="0.3">
      <c r="A219" s="934"/>
      <c r="B219" s="937"/>
      <c r="C219" s="941"/>
      <c r="D219" s="473" t="s">
        <v>112</v>
      </c>
      <c r="E219" s="476">
        <v>12316405</v>
      </c>
      <c r="F219" s="476">
        <v>12316405</v>
      </c>
      <c r="G219" s="476">
        <v>12316405</v>
      </c>
      <c r="H219" s="476">
        <v>12316405</v>
      </c>
      <c r="I219" s="476">
        <v>12316405</v>
      </c>
      <c r="J219" s="476">
        <v>12316405</v>
      </c>
      <c r="K219" s="530">
        <v>12316405</v>
      </c>
      <c r="L219" s="530">
        <v>12316405</v>
      </c>
      <c r="M219" s="609"/>
      <c r="N219" s="522"/>
      <c r="O219" s="561"/>
      <c r="P219" s="561"/>
      <c r="Q219" s="561"/>
      <c r="R219" s="610"/>
      <c r="S219" s="944"/>
      <c r="T219" s="611">
        <v>3564056</v>
      </c>
      <c r="U219" s="611">
        <v>4521767</v>
      </c>
      <c r="V219" s="611">
        <v>10330959</v>
      </c>
      <c r="W219" s="611">
        <v>12018246</v>
      </c>
      <c r="X219" s="612">
        <v>12179318</v>
      </c>
      <c r="Y219" s="612">
        <v>12191230</v>
      </c>
      <c r="Z219" s="613"/>
      <c r="AA219" s="610"/>
      <c r="AB219" s="610"/>
      <c r="AC219" s="610"/>
      <c r="AD219" s="610"/>
      <c r="AE219" s="610"/>
      <c r="AF219" s="944"/>
      <c r="AG219" s="1021"/>
      <c r="AH219" s="950"/>
      <c r="AI219" s="950"/>
      <c r="AJ219" s="985"/>
      <c r="AK219" s="950"/>
      <c r="AL219" s="950"/>
      <c r="AM219" s="950"/>
      <c r="AN219" s="979"/>
      <c r="AO219" s="979"/>
      <c r="AP219" s="979"/>
      <c r="AQ219" s="950"/>
      <c r="AR219" s="976"/>
      <c r="AS219" s="979"/>
      <c r="AT219" s="976"/>
      <c r="AU219" s="979"/>
      <c r="AV219" s="976"/>
      <c r="AW219" s="979"/>
      <c r="AX219" s="979"/>
      <c r="AY219" s="1025"/>
    </row>
    <row r="220" spans="1:51" ht="18.75" thickBot="1" x14ac:dyDescent="0.3">
      <c r="A220" s="934"/>
      <c r="B220" s="937"/>
      <c r="C220" s="939" t="s">
        <v>204</v>
      </c>
      <c r="D220" s="472" t="s">
        <v>106</v>
      </c>
      <c r="E220" s="454">
        <v>162</v>
      </c>
      <c r="F220" s="454">
        <v>162</v>
      </c>
      <c r="G220" s="454">
        <v>162</v>
      </c>
      <c r="H220" s="454">
        <v>162</v>
      </c>
      <c r="I220" s="454">
        <v>162</v>
      </c>
      <c r="J220" s="454">
        <v>162</v>
      </c>
      <c r="K220" s="595">
        <v>162</v>
      </c>
      <c r="L220" s="595">
        <v>162</v>
      </c>
      <c r="M220" s="596"/>
      <c r="N220" s="597"/>
      <c r="O220" s="597"/>
      <c r="P220" s="597"/>
      <c r="Q220" s="597"/>
      <c r="R220" s="561"/>
      <c r="S220" s="942"/>
      <c r="T220" s="598">
        <v>6</v>
      </c>
      <c r="U220" s="598">
        <v>13</v>
      </c>
      <c r="V220" s="598">
        <v>26</v>
      </c>
      <c r="W220" s="598">
        <v>33</v>
      </c>
      <c r="X220" s="614">
        <v>46</v>
      </c>
      <c r="Y220" s="600">
        <v>59</v>
      </c>
      <c r="Z220" s="601"/>
      <c r="AA220" s="578"/>
      <c r="AB220" s="578"/>
      <c r="AC220" s="578"/>
      <c r="AD220" s="578"/>
      <c r="AE220" s="578"/>
      <c r="AF220" s="942"/>
      <c r="AG220" s="1019" t="s">
        <v>204</v>
      </c>
      <c r="AH220" s="948" t="s">
        <v>389</v>
      </c>
      <c r="AI220" s="948" t="s">
        <v>81</v>
      </c>
      <c r="AJ220" s="983" t="s">
        <v>394</v>
      </c>
      <c r="AK220" s="948" t="s">
        <v>204</v>
      </c>
      <c r="AL220" s="948" t="s">
        <v>81</v>
      </c>
      <c r="AM220" s="948" t="s">
        <v>189</v>
      </c>
      <c r="AN220" s="977">
        <v>77943.945326548768</v>
      </c>
      <c r="AO220" s="977">
        <v>38163.189754458443</v>
      </c>
      <c r="AP220" s="977">
        <v>39780.755572090333</v>
      </c>
      <c r="AQ220" s="948" t="s">
        <v>81</v>
      </c>
      <c r="AR220" s="974" t="s">
        <v>190</v>
      </c>
      <c r="AS220" s="977">
        <v>77943.945326548768</v>
      </c>
      <c r="AT220" s="974" t="s">
        <v>190</v>
      </c>
      <c r="AU220" s="977">
        <v>77943.945326548768</v>
      </c>
      <c r="AV220" s="974" t="s">
        <v>191</v>
      </c>
      <c r="AW220" s="977">
        <v>77943.945326548768</v>
      </c>
      <c r="AX220" s="977">
        <v>77943.945326548768</v>
      </c>
      <c r="AY220" s="1025"/>
    </row>
    <row r="221" spans="1:51" ht="18.75" thickBot="1" x14ac:dyDescent="0.3">
      <c r="A221" s="934"/>
      <c r="B221" s="937"/>
      <c r="C221" s="940"/>
      <c r="D221" s="473" t="s">
        <v>107</v>
      </c>
      <c r="E221" s="474">
        <v>18880307</v>
      </c>
      <c r="F221" s="474">
        <v>18880307</v>
      </c>
      <c r="G221" s="474">
        <v>18880307</v>
      </c>
      <c r="H221" s="474">
        <v>18880307</v>
      </c>
      <c r="I221" s="474">
        <v>18880307</v>
      </c>
      <c r="J221" s="474">
        <v>18880307</v>
      </c>
      <c r="K221" s="529">
        <v>18880307</v>
      </c>
      <c r="L221" s="529">
        <v>18880307</v>
      </c>
      <c r="M221" s="602"/>
      <c r="N221" s="521"/>
      <c r="O221" s="521"/>
      <c r="P221" s="521"/>
      <c r="Q221" s="521"/>
      <c r="R221" s="561"/>
      <c r="S221" s="943"/>
      <c r="T221" s="488">
        <v>6212928</v>
      </c>
      <c r="U221" s="488">
        <v>6212928</v>
      </c>
      <c r="V221" s="488">
        <v>16896606</v>
      </c>
      <c r="W221" s="603">
        <v>18700185</v>
      </c>
      <c r="X221" s="600">
        <v>18700185</v>
      </c>
      <c r="Y221" s="600">
        <v>18700185</v>
      </c>
      <c r="Z221" s="601"/>
      <c r="AA221" s="578"/>
      <c r="AB221" s="578"/>
      <c r="AC221" s="578"/>
      <c r="AD221" s="578"/>
      <c r="AE221" s="578"/>
      <c r="AF221" s="943"/>
      <c r="AG221" s="1020"/>
      <c r="AH221" s="949"/>
      <c r="AI221" s="949"/>
      <c r="AJ221" s="984"/>
      <c r="AK221" s="949"/>
      <c r="AL221" s="949"/>
      <c r="AM221" s="949"/>
      <c r="AN221" s="978"/>
      <c r="AO221" s="978"/>
      <c r="AP221" s="978"/>
      <c r="AQ221" s="949"/>
      <c r="AR221" s="975"/>
      <c r="AS221" s="978"/>
      <c r="AT221" s="975"/>
      <c r="AU221" s="978"/>
      <c r="AV221" s="975"/>
      <c r="AW221" s="978"/>
      <c r="AX221" s="978"/>
      <c r="AY221" s="1025"/>
    </row>
    <row r="222" spans="1:51" ht="27.75" thickBot="1" x14ac:dyDescent="0.3">
      <c r="A222" s="934"/>
      <c r="B222" s="937"/>
      <c r="C222" s="940"/>
      <c r="D222" s="472" t="s">
        <v>109</v>
      </c>
      <c r="E222" s="557">
        <v>12</v>
      </c>
      <c r="F222" s="557">
        <v>12</v>
      </c>
      <c r="G222" s="557">
        <v>12</v>
      </c>
      <c r="H222" s="557">
        <v>12</v>
      </c>
      <c r="I222" s="557">
        <v>12</v>
      </c>
      <c r="J222" s="557">
        <v>12</v>
      </c>
      <c r="K222" s="604">
        <v>12</v>
      </c>
      <c r="L222" s="604">
        <v>12</v>
      </c>
      <c r="M222" s="560"/>
      <c r="N222" s="561"/>
      <c r="O222" s="561"/>
      <c r="P222" s="561"/>
      <c r="Q222" s="561"/>
      <c r="R222" s="561"/>
      <c r="S222" s="943"/>
      <c r="T222" s="605">
        <v>7</v>
      </c>
      <c r="U222" s="605">
        <v>10</v>
      </c>
      <c r="V222" s="605">
        <v>12</v>
      </c>
      <c r="W222" s="605">
        <v>12</v>
      </c>
      <c r="X222" s="606">
        <v>12</v>
      </c>
      <c r="Y222" s="606">
        <v>12</v>
      </c>
      <c r="Z222" s="607"/>
      <c r="AA222" s="608"/>
      <c r="AB222" s="608"/>
      <c r="AC222" s="608"/>
      <c r="AD222" s="608"/>
      <c r="AE222" s="608"/>
      <c r="AF222" s="943"/>
      <c r="AG222" s="1020"/>
      <c r="AH222" s="949"/>
      <c r="AI222" s="949"/>
      <c r="AJ222" s="984"/>
      <c r="AK222" s="949"/>
      <c r="AL222" s="949"/>
      <c r="AM222" s="949"/>
      <c r="AN222" s="978"/>
      <c r="AO222" s="978"/>
      <c r="AP222" s="978"/>
      <c r="AQ222" s="949"/>
      <c r="AR222" s="975"/>
      <c r="AS222" s="978"/>
      <c r="AT222" s="975"/>
      <c r="AU222" s="978"/>
      <c r="AV222" s="975"/>
      <c r="AW222" s="978"/>
      <c r="AX222" s="978"/>
      <c r="AY222" s="1025"/>
    </row>
    <row r="223" spans="1:51" ht="27.75" thickBot="1" x14ac:dyDescent="0.3">
      <c r="A223" s="934"/>
      <c r="B223" s="937"/>
      <c r="C223" s="940"/>
      <c r="D223" s="473" t="s">
        <v>110</v>
      </c>
      <c r="E223" s="557">
        <v>7120994</v>
      </c>
      <c r="F223" s="557">
        <v>7120994</v>
      </c>
      <c r="G223" s="557">
        <v>7120994</v>
      </c>
      <c r="H223" s="557">
        <v>7120994</v>
      </c>
      <c r="I223" s="557">
        <v>7120994</v>
      </c>
      <c r="J223" s="557">
        <v>7120994</v>
      </c>
      <c r="K223" s="604">
        <v>7120994</v>
      </c>
      <c r="L223" s="604">
        <v>7120994</v>
      </c>
      <c r="M223" s="560"/>
      <c r="N223" s="561"/>
      <c r="O223" s="561"/>
      <c r="P223" s="561"/>
      <c r="Q223" s="561"/>
      <c r="R223" s="561"/>
      <c r="S223" s="943"/>
      <c r="T223" s="488">
        <v>1311190</v>
      </c>
      <c r="U223" s="488">
        <v>3333024</v>
      </c>
      <c r="V223" s="488">
        <v>4913196</v>
      </c>
      <c r="W223" s="603">
        <v>6671666</v>
      </c>
      <c r="X223" s="600">
        <v>7011707</v>
      </c>
      <c r="Y223" s="600">
        <v>7036854</v>
      </c>
      <c r="Z223" s="560"/>
      <c r="AA223" s="561"/>
      <c r="AB223" s="561"/>
      <c r="AC223" s="561"/>
      <c r="AD223" s="561"/>
      <c r="AE223" s="561"/>
      <c r="AF223" s="943"/>
      <c r="AG223" s="1020"/>
      <c r="AH223" s="949"/>
      <c r="AI223" s="949"/>
      <c r="AJ223" s="984"/>
      <c r="AK223" s="949"/>
      <c r="AL223" s="949"/>
      <c r="AM223" s="949"/>
      <c r="AN223" s="978"/>
      <c r="AO223" s="978"/>
      <c r="AP223" s="978"/>
      <c r="AQ223" s="949"/>
      <c r="AR223" s="975"/>
      <c r="AS223" s="978"/>
      <c r="AT223" s="975"/>
      <c r="AU223" s="978"/>
      <c r="AV223" s="975"/>
      <c r="AW223" s="978"/>
      <c r="AX223" s="978"/>
      <c r="AY223" s="1025"/>
    </row>
    <row r="224" spans="1:51" ht="27.75" thickBot="1" x14ac:dyDescent="0.3">
      <c r="A224" s="934"/>
      <c r="B224" s="937"/>
      <c r="C224" s="940"/>
      <c r="D224" s="472" t="s">
        <v>111</v>
      </c>
      <c r="E224" s="557">
        <v>174</v>
      </c>
      <c r="F224" s="557">
        <v>174</v>
      </c>
      <c r="G224" s="557">
        <v>174</v>
      </c>
      <c r="H224" s="557">
        <v>174</v>
      </c>
      <c r="I224" s="557">
        <v>174</v>
      </c>
      <c r="J224" s="557">
        <v>174</v>
      </c>
      <c r="K224" s="604">
        <v>174</v>
      </c>
      <c r="L224" s="604">
        <v>174</v>
      </c>
      <c r="M224" s="560"/>
      <c r="N224" s="561"/>
      <c r="O224" s="561"/>
      <c r="P224" s="561"/>
      <c r="Q224" s="561"/>
      <c r="R224" s="561"/>
      <c r="S224" s="943"/>
      <c r="T224" s="556">
        <v>13</v>
      </c>
      <c r="U224" s="556">
        <v>23</v>
      </c>
      <c r="V224" s="556">
        <v>38</v>
      </c>
      <c r="W224" s="556">
        <v>45</v>
      </c>
      <c r="X224" s="559">
        <v>58</v>
      </c>
      <c r="Y224" s="559">
        <v>71</v>
      </c>
      <c r="Z224" s="560"/>
      <c r="AA224" s="561"/>
      <c r="AB224" s="561"/>
      <c r="AC224" s="561"/>
      <c r="AD224" s="561"/>
      <c r="AE224" s="561"/>
      <c r="AF224" s="943"/>
      <c r="AG224" s="1020"/>
      <c r="AH224" s="949"/>
      <c r="AI224" s="949"/>
      <c r="AJ224" s="984"/>
      <c r="AK224" s="949"/>
      <c r="AL224" s="949"/>
      <c r="AM224" s="949"/>
      <c r="AN224" s="978"/>
      <c r="AO224" s="978"/>
      <c r="AP224" s="978"/>
      <c r="AQ224" s="949"/>
      <c r="AR224" s="975"/>
      <c r="AS224" s="978"/>
      <c r="AT224" s="975"/>
      <c r="AU224" s="978"/>
      <c r="AV224" s="975"/>
      <c r="AW224" s="978"/>
      <c r="AX224" s="978"/>
      <c r="AY224" s="1025"/>
    </row>
    <row r="225" spans="1:51" ht="27.75" thickBot="1" x14ac:dyDescent="0.3">
      <c r="A225" s="934"/>
      <c r="B225" s="937"/>
      <c r="C225" s="941"/>
      <c r="D225" s="473" t="s">
        <v>112</v>
      </c>
      <c r="E225" s="476">
        <v>26001301</v>
      </c>
      <c r="F225" s="476">
        <v>26001301</v>
      </c>
      <c r="G225" s="476">
        <v>26001301</v>
      </c>
      <c r="H225" s="476">
        <v>26001301</v>
      </c>
      <c r="I225" s="476">
        <v>26001301</v>
      </c>
      <c r="J225" s="476">
        <v>26001301</v>
      </c>
      <c r="K225" s="530">
        <v>26001301</v>
      </c>
      <c r="L225" s="530">
        <v>26001301</v>
      </c>
      <c r="M225" s="609"/>
      <c r="N225" s="522"/>
      <c r="O225" s="561"/>
      <c r="P225" s="561"/>
      <c r="Q225" s="561"/>
      <c r="R225" s="610"/>
      <c r="S225" s="944"/>
      <c r="T225" s="611">
        <v>7524118</v>
      </c>
      <c r="U225" s="611">
        <v>9545952</v>
      </c>
      <c r="V225" s="611">
        <v>21809802</v>
      </c>
      <c r="W225" s="611">
        <v>25371851</v>
      </c>
      <c r="X225" s="612">
        <v>25711892</v>
      </c>
      <c r="Y225" s="612">
        <v>25737039</v>
      </c>
      <c r="Z225" s="613"/>
      <c r="AA225" s="610"/>
      <c r="AB225" s="610"/>
      <c r="AC225" s="610"/>
      <c r="AD225" s="610"/>
      <c r="AE225" s="610"/>
      <c r="AF225" s="944"/>
      <c r="AG225" s="1021"/>
      <c r="AH225" s="950"/>
      <c r="AI225" s="950"/>
      <c r="AJ225" s="985"/>
      <c r="AK225" s="950"/>
      <c r="AL225" s="950"/>
      <c r="AM225" s="950"/>
      <c r="AN225" s="979"/>
      <c r="AO225" s="979"/>
      <c r="AP225" s="979"/>
      <c r="AQ225" s="950"/>
      <c r="AR225" s="976"/>
      <c r="AS225" s="979"/>
      <c r="AT225" s="976"/>
      <c r="AU225" s="979"/>
      <c r="AV225" s="976"/>
      <c r="AW225" s="979"/>
      <c r="AX225" s="979"/>
      <c r="AY225" s="1025"/>
    </row>
    <row r="226" spans="1:51" ht="18.75" thickBot="1" x14ac:dyDescent="0.3">
      <c r="A226" s="934"/>
      <c r="B226" s="937"/>
      <c r="C226" s="939" t="s">
        <v>205</v>
      </c>
      <c r="D226" s="472" t="s">
        <v>106</v>
      </c>
      <c r="E226" s="454">
        <v>64</v>
      </c>
      <c r="F226" s="454">
        <v>64</v>
      </c>
      <c r="G226" s="454">
        <v>64</v>
      </c>
      <c r="H226" s="454">
        <v>64</v>
      </c>
      <c r="I226" s="454">
        <v>64</v>
      </c>
      <c r="J226" s="454">
        <v>64</v>
      </c>
      <c r="K226" s="595">
        <v>64</v>
      </c>
      <c r="L226" s="595">
        <v>64</v>
      </c>
      <c r="M226" s="596"/>
      <c r="N226" s="597"/>
      <c r="O226" s="597"/>
      <c r="P226" s="597"/>
      <c r="Q226" s="597"/>
      <c r="R226" s="561"/>
      <c r="S226" s="942"/>
      <c r="T226" s="598">
        <v>3</v>
      </c>
      <c r="U226" s="598">
        <v>5</v>
      </c>
      <c r="V226" s="598">
        <v>12</v>
      </c>
      <c r="W226" s="598">
        <v>22</v>
      </c>
      <c r="X226" s="614">
        <v>23</v>
      </c>
      <c r="Y226" s="600">
        <v>27</v>
      </c>
      <c r="Z226" s="601"/>
      <c r="AA226" s="578"/>
      <c r="AB226" s="578"/>
      <c r="AC226" s="578"/>
      <c r="AD226" s="578"/>
      <c r="AE226" s="578"/>
      <c r="AF226" s="942"/>
      <c r="AG226" s="1019" t="s">
        <v>205</v>
      </c>
      <c r="AH226" s="948" t="s">
        <v>390</v>
      </c>
      <c r="AI226" s="948" t="s">
        <v>81</v>
      </c>
      <c r="AJ226" s="983" t="s">
        <v>394</v>
      </c>
      <c r="AK226" s="948" t="s">
        <v>205</v>
      </c>
      <c r="AL226" s="948" t="s">
        <v>81</v>
      </c>
      <c r="AM226" s="948" t="s">
        <v>189</v>
      </c>
      <c r="AN226" s="977">
        <v>85189.570636040124</v>
      </c>
      <c r="AO226" s="977">
        <v>40744.788824209485</v>
      </c>
      <c r="AP226" s="977">
        <v>44444.781811830631</v>
      </c>
      <c r="AQ226" s="948" t="s">
        <v>81</v>
      </c>
      <c r="AR226" s="974" t="s">
        <v>190</v>
      </c>
      <c r="AS226" s="977">
        <v>85189.570636040124</v>
      </c>
      <c r="AT226" s="974" t="s">
        <v>190</v>
      </c>
      <c r="AU226" s="977">
        <v>85189.570636040124</v>
      </c>
      <c r="AV226" s="974" t="s">
        <v>191</v>
      </c>
      <c r="AW226" s="977">
        <v>85189.570636040124</v>
      </c>
      <c r="AX226" s="977">
        <v>85189.570636040124</v>
      </c>
      <c r="AY226" s="1025"/>
    </row>
    <row r="227" spans="1:51" ht="18.75" thickBot="1" x14ac:dyDescent="0.3">
      <c r="A227" s="934"/>
      <c r="B227" s="937"/>
      <c r="C227" s="940"/>
      <c r="D227" s="473" t="s">
        <v>107</v>
      </c>
      <c r="E227" s="474">
        <v>7452753</v>
      </c>
      <c r="F227" s="474">
        <v>7452753</v>
      </c>
      <c r="G227" s="474">
        <v>7452753</v>
      </c>
      <c r="H227" s="474">
        <v>7452753</v>
      </c>
      <c r="I227" s="474">
        <v>7452753</v>
      </c>
      <c r="J227" s="474">
        <v>7452753</v>
      </c>
      <c r="K227" s="529">
        <v>7452753</v>
      </c>
      <c r="L227" s="529">
        <v>7452753</v>
      </c>
      <c r="M227" s="602"/>
      <c r="N227" s="521"/>
      <c r="O227" s="521"/>
      <c r="P227" s="521"/>
      <c r="Q227" s="521"/>
      <c r="R227" s="561"/>
      <c r="S227" s="943"/>
      <c r="T227" s="488">
        <v>2452471</v>
      </c>
      <c r="U227" s="488">
        <v>2452471</v>
      </c>
      <c r="V227" s="488">
        <v>6669713</v>
      </c>
      <c r="W227" s="603">
        <v>7381652</v>
      </c>
      <c r="X227" s="600">
        <v>7381652</v>
      </c>
      <c r="Y227" s="600">
        <v>7381652</v>
      </c>
      <c r="Z227" s="601"/>
      <c r="AA227" s="578"/>
      <c r="AB227" s="578"/>
      <c r="AC227" s="578"/>
      <c r="AD227" s="578"/>
      <c r="AE227" s="578"/>
      <c r="AF227" s="943"/>
      <c r="AG227" s="1020"/>
      <c r="AH227" s="949"/>
      <c r="AI227" s="949"/>
      <c r="AJ227" s="984"/>
      <c r="AK227" s="949"/>
      <c r="AL227" s="949"/>
      <c r="AM227" s="949"/>
      <c r="AN227" s="978"/>
      <c r="AO227" s="978"/>
      <c r="AP227" s="978"/>
      <c r="AQ227" s="949"/>
      <c r="AR227" s="975"/>
      <c r="AS227" s="978"/>
      <c r="AT227" s="975"/>
      <c r="AU227" s="978"/>
      <c r="AV227" s="975"/>
      <c r="AW227" s="978"/>
      <c r="AX227" s="978"/>
      <c r="AY227" s="1025"/>
    </row>
    <row r="228" spans="1:51" ht="27.75" thickBot="1" x14ac:dyDescent="0.3">
      <c r="A228" s="934"/>
      <c r="B228" s="937"/>
      <c r="C228" s="940"/>
      <c r="D228" s="472" t="s">
        <v>109</v>
      </c>
      <c r="E228" s="557">
        <v>3</v>
      </c>
      <c r="F228" s="557">
        <v>3</v>
      </c>
      <c r="G228" s="557">
        <v>3</v>
      </c>
      <c r="H228" s="557">
        <v>3</v>
      </c>
      <c r="I228" s="557">
        <v>3</v>
      </c>
      <c r="J228" s="557">
        <v>3</v>
      </c>
      <c r="K228" s="604">
        <v>3</v>
      </c>
      <c r="L228" s="604">
        <v>3</v>
      </c>
      <c r="M228" s="560"/>
      <c r="N228" s="561"/>
      <c r="O228" s="561"/>
      <c r="P228" s="561"/>
      <c r="Q228" s="561"/>
      <c r="R228" s="561"/>
      <c r="S228" s="943"/>
      <c r="T228" s="605">
        <v>2</v>
      </c>
      <c r="U228" s="605">
        <v>2</v>
      </c>
      <c r="V228" s="605">
        <v>3</v>
      </c>
      <c r="W228" s="605">
        <v>3</v>
      </c>
      <c r="X228" s="606">
        <v>3</v>
      </c>
      <c r="Y228" s="606">
        <v>3</v>
      </c>
      <c r="Z228" s="607"/>
      <c r="AA228" s="608"/>
      <c r="AB228" s="608"/>
      <c r="AC228" s="608"/>
      <c r="AD228" s="608"/>
      <c r="AE228" s="608"/>
      <c r="AF228" s="943"/>
      <c r="AG228" s="1020"/>
      <c r="AH228" s="949"/>
      <c r="AI228" s="949"/>
      <c r="AJ228" s="984"/>
      <c r="AK228" s="949"/>
      <c r="AL228" s="949"/>
      <c r="AM228" s="949"/>
      <c r="AN228" s="978"/>
      <c r="AO228" s="978"/>
      <c r="AP228" s="978"/>
      <c r="AQ228" s="949"/>
      <c r="AR228" s="975"/>
      <c r="AS228" s="978"/>
      <c r="AT228" s="975"/>
      <c r="AU228" s="978"/>
      <c r="AV228" s="975"/>
      <c r="AW228" s="978"/>
      <c r="AX228" s="978"/>
      <c r="AY228" s="1025"/>
    </row>
    <row r="229" spans="1:51" ht="27.75" thickBot="1" x14ac:dyDescent="0.3">
      <c r="A229" s="934"/>
      <c r="B229" s="937"/>
      <c r="C229" s="940"/>
      <c r="D229" s="473" t="s">
        <v>110</v>
      </c>
      <c r="E229" s="557">
        <v>2810919</v>
      </c>
      <c r="F229" s="557">
        <v>2810919</v>
      </c>
      <c r="G229" s="557">
        <v>2810919</v>
      </c>
      <c r="H229" s="557">
        <v>2810919</v>
      </c>
      <c r="I229" s="557">
        <v>2810919</v>
      </c>
      <c r="J229" s="557">
        <v>2810919</v>
      </c>
      <c r="K229" s="604">
        <v>2810919</v>
      </c>
      <c r="L229" s="604">
        <v>2810919</v>
      </c>
      <c r="M229" s="560"/>
      <c r="N229" s="561"/>
      <c r="O229" s="561"/>
      <c r="P229" s="561"/>
      <c r="Q229" s="561"/>
      <c r="R229" s="561"/>
      <c r="S229" s="943"/>
      <c r="T229" s="488">
        <v>517575</v>
      </c>
      <c r="U229" s="488">
        <v>1315667</v>
      </c>
      <c r="V229" s="488">
        <v>1939420</v>
      </c>
      <c r="W229" s="603">
        <v>2633552</v>
      </c>
      <c r="X229" s="600">
        <v>2767779</v>
      </c>
      <c r="Y229" s="600">
        <v>2777706</v>
      </c>
      <c r="Z229" s="560"/>
      <c r="AA229" s="561"/>
      <c r="AB229" s="561"/>
      <c r="AC229" s="561"/>
      <c r="AD229" s="561"/>
      <c r="AE229" s="561"/>
      <c r="AF229" s="943"/>
      <c r="AG229" s="1020"/>
      <c r="AH229" s="949"/>
      <c r="AI229" s="949"/>
      <c r="AJ229" s="984"/>
      <c r="AK229" s="949"/>
      <c r="AL229" s="949"/>
      <c r="AM229" s="949"/>
      <c r="AN229" s="978"/>
      <c r="AO229" s="978"/>
      <c r="AP229" s="978"/>
      <c r="AQ229" s="949"/>
      <c r="AR229" s="975"/>
      <c r="AS229" s="978"/>
      <c r="AT229" s="975"/>
      <c r="AU229" s="978"/>
      <c r="AV229" s="975"/>
      <c r="AW229" s="978"/>
      <c r="AX229" s="978"/>
      <c r="AY229" s="1025"/>
    </row>
    <row r="230" spans="1:51" ht="27.75" thickBot="1" x14ac:dyDescent="0.3">
      <c r="A230" s="934"/>
      <c r="B230" s="937"/>
      <c r="C230" s="940"/>
      <c r="D230" s="472" t="s">
        <v>111</v>
      </c>
      <c r="E230" s="557">
        <v>67</v>
      </c>
      <c r="F230" s="557">
        <v>67</v>
      </c>
      <c r="G230" s="557">
        <v>67</v>
      </c>
      <c r="H230" s="557">
        <v>67</v>
      </c>
      <c r="I230" s="557">
        <v>67</v>
      </c>
      <c r="J230" s="557">
        <v>67</v>
      </c>
      <c r="K230" s="604">
        <v>67</v>
      </c>
      <c r="L230" s="604">
        <v>67</v>
      </c>
      <c r="M230" s="560"/>
      <c r="N230" s="561"/>
      <c r="O230" s="561"/>
      <c r="P230" s="561"/>
      <c r="Q230" s="561"/>
      <c r="R230" s="561"/>
      <c r="S230" s="943"/>
      <c r="T230" s="556">
        <v>5</v>
      </c>
      <c r="U230" s="556">
        <v>7</v>
      </c>
      <c r="V230" s="556">
        <v>15</v>
      </c>
      <c r="W230" s="556">
        <v>25</v>
      </c>
      <c r="X230" s="559">
        <v>26</v>
      </c>
      <c r="Y230" s="559">
        <v>30</v>
      </c>
      <c r="Z230" s="560"/>
      <c r="AA230" s="561"/>
      <c r="AB230" s="561"/>
      <c r="AC230" s="561"/>
      <c r="AD230" s="561"/>
      <c r="AE230" s="561"/>
      <c r="AF230" s="943"/>
      <c r="AG230" s="1020"/>
      <c r="AH230" s="949"/>
      <c r="AI230" s="949"/>
      <c r="AJ230" s="984"/>
      <c r="AK230" s="949"/>
      <c r="AL230" s="949"/>
      <c r="AM230" s="949"/>
      <c r="AN230" s="978"/>
      <c r="AO230" s="978"/>
      <c r="AP230" s="978"/>
      <c r="AQ230" s="949"/>
      <c r="AR230" s="975"/>
      <c r="AS230" s="978"/>
      <c r="AT230" s="975"/>
      <c r="AU230" s="978"/>
      <c r="AV230" s="975"/>
      <c r="AW230" s="978"/>
      <c r="AX230" s="978"/>
      <c r="AY230" s="1025"/>
    </row>
    <row r="231" spans="1:51" ht="27.75" thickBot="1" x14ac:dyDescent="0.3">
      <c r="A231" s="934"/>
      <c r="B231" s="937"/>
      <c r="C231" s="941"/>
      <c r="D231" s="473" t="s">
        <v>112</v>
      </c>
      <c r="E231" s="476">
        <v>10263672</v>
      </c>
      <c r="F231" s="476">
        <v>10263672</v>
      </c>
      <c r="G231" s="476">
        <v>10263672</v>
      </c>
      <c r="H231" s="476">
        <v>10263672</v>
      </c>
      <c r="I231" s="476">
        <v>10263672</v>
      </c>
      <c r="J231" s="476">
        <v>10263672</v>
      </c>
      <c r="K231" s="530">
        <v>10263672</v>
      </c>
      <c r="L231" s="530">
        <v>10263672</v>
      </c>
      <c r="M231" s="609"/>
      <c r="N231" s="522"/>
      <c r="O231" s="561"/>
      <c r="P231" s="561"/>
      <c r="Q231" s="561"/>
      <c r="R231" s="610"/>
      <c r="S231" s="944"/>
      <c r="T231" s="611">
        <v>2970046</v>
      </c>
      <c r="U231" s="611">
        <v>3768138</v>
      </c>
      <c r="V231" s="611">
        <v>8609133</v>
      </c>
      <c r="W231" s="611">
        <v>10015204</v>
      </c>
      <c r="X231" s="612">
        <v>10149431</v>
      </c>
      <c r="Y231" s="612">
        <v>10159358</v>
      </c>
      <c r="Z231" s="613"/>
      <c r="AA231" s="610"/>
      <c r="AB231" s="610"/>
      <c r="AC231" s="610"/>
      <c r="AD231" s="610"/>
      <c r="AE231" s="610"/>
      <c r="AF231" s="944"/>
      <c r="AG231" s="1021"/>
      <c r="AH231" s="950"/>
      <c r="AI231" s="950"/>
      <c r="AJ231" s="985"/>
      <c r="AK231" s="950"/>
      <c r="AL231" s="950"/>
      <c r="AM231" s="950"/>
      <c r="AN231" s="979"/>
      <c r="AO231" s="979"/>
      <c r="AP231" s="979"/>
      <c r="AQ231" s="950"/>
      <c r="AR231" s="976"/>
      <c r="AS231" s="979"/>
      <c r="AT231" s="976"/>
      <c r="AU231" s="979"/>
      <c r="AV231" s="976"/>
      <c r="AW231" s="979"/>
      <c r="AX231" s="979"/>
      <c r="AY231" s="1025"/>
    </row>
    <row r="232" spans="1:51" ht="18.75" thickBot="1" x14ac:dyDescent="0.3">
      <c r="A232" s="934"/>
      <c r="B232" s="937"/>
      <c r="C232" s="939" t="s">
        <v>206</v>
      </c>
      <c r="D232" s="472" t="s">
        <v>106</v>
      </c>
      <c r="E232" s="454">
        <v>255</v>
      </c>
      <c r="F232" s="454">
        <v>255</v>
      </c>
      <c r="G232" s="454">
        <v>255</v>
      </c>
      <c r="H232" s="454">
        <v>255</v>
      </c>
      <c r="I232" s="454">
        <v>255</v>
      </c>
      <c r="J232" s="454">
        <v>255</v>
      </c>
      <c r="K232" s="595">
        <v>255</v>
      </c>
      <c r="L232" s="595">
        <v>255</v>
      </c>
      <c r="M232" s="596"/>
      <c r="N232" s="597"/>
      <c r="O232" s="597"/>
      <c r="P232" s="597"/>
      <c r="Q232" s="597"/>
      <c r="R232" s="561"/>
      <c r="S232" s="942"/>
      <c r="T232" s="598">
        <v>12</v>
      </c>
      <c r="U232" s="598">
        <v>22</v>
      </c>
      <c r="V232" s="598">
        <v>25</v>
      </c>
      <c r="W232" s="598">
        <v>49</v>
      </c>
      <c r="X232" s="614">
        <v>68</v>
      </c>
      <c r="Y232" s="600">
        <v>84</v>
      </c>
      <c r="Z232" s="601"/>
      <c r="AA232" s="578"/>
      <c r="AB232" s="578"/>
      <c r="AC232" s="578"/>
      <c r="AD232" s="578"/>
      <c r="AE232" s="578"/>
      <c r="AF232" s="942"/>
      <c r="AG232" s="1019" t="s">
        <v>206</v>
      </c>
      <c r="AH232" s="948" t="s">
        <v>391</v>
      </c>
      <c r="AI232" s="948" t="s">
        <v>81</v>
      </c>
      <c r="AJ232" s="983" t="s">
        <v>394</v>
      </c>
      <c r="AK232" s="948" t="s">
        <v>206</v>
      </c>
      <c r="AL232" s="948" t="s">
        <v>81</v>
      </c>
      <c r="AM232" s="948" t="s">
        <v>189</v>
      </c>
      <c r="AN232" s="977">
        <v>258768.19467086013</v>
      </c>
      <c r="AO232" s="977">
        <v>122145.6444162822</v>
      </c>
      <c r="AP232" s="977">
        <v>136622.55025457792</v>
      </c>
      <c r="AQ232" s="948" t="s">
        <v>81</v>
      </c>
      <c r="AR232" s="974" t="s">
        <v>190</v>
      </c>
      <c r="AS232" s="977">
        <v>258768.19467086013</v>
      </c>
      <c r="AT232" s="974" t="s">
        <v>190</v>
      </c>
      <c r="AU232" s="977">
        <v>258768.19467086013</v>
      </c>
      <c r="AV232" s="974" t="s">
        <v>191</v>
      </c>
      <c r="AW232" s="977">
        <v>258768.19467086013</v>
      </c>
      <c r="AX232" s="977">
        <v>258768.19467086013</v>
      </c>
      <c r="AY232" s="1025"/>
    </row>
    <row r="233" spans="1:51" ht="18.75" thickBot="1" x14ac:dyDescent="0.3">
      <c r="A233" s="934"/>
      <c r="B233" s="937"/>
      <c r="C233" s="940"/>
      <c r="D233" s="473" t="s">
        <v>107</v>
      </c>
      <c r="E233" s="474">
        <v>29811011</v>
      </c>
      <c r="F233" s="474">
        <v>29811011</v>
      </c>
      <c r="G233" s="474">
        <v>29811011</v>
      </c>
      <c r="H233" s="474">
        <v>29811011</v>
      </c>
      <c r="I233" s="474">
        <v>29811011</v>
      </c>
      <c r="J233" s="474">
        <v>29811011</v>
      </c>
      <c r="K233" s="529">
        <v>29811011</v>
      </c>
      <c r="L233" s="529">
        <v>29811011</v>
      </c>
      <c r="M233" s="602"/>
      <c r="N233" s="521"/>
      <c r="O233" s="521"/>
      <c r="P233" s="521"/>
      <c r="Q233" s="521"/>
      <c r="R233" s="561"/>
      <c r="S233" s="943"/>
      <c r="T233" s="488">
        <v>9809886</v>
      </c>
      <c r="U233" s="488">
        <v>9809886</v>
      </c>
      <c r="V233" s="488">
        <v>26678852</v>
      </c>
      <c r="W233" s="603">
        <v>29526608</v>
      </c>
      <c r="X233" s="600">
        <v>29526608</v>
      </c>
      <c r="Y233" s="600">
        <v>29526608</v>
      </c>
      <c r="Z233" s="601"/>
      <c r="AA233" s="578"/>
      <c r="AB233" s="578"/>
      <c r="AC233" s="578"/>
      <c r="AD233" s="578"/>
      <c r="AE233" s="578"/>
      <c r="AF233" s="943"/>
      <c r="AG233" s="1020"/>
      <c r="AH233" s="949"/>
      <c r="AI233" s="949"/>
      <c r="AJ233" s="984"/>
      <c r="AK233" s="949"/>
      <c r="AL233" s="949"/>
      <c r="AM233" s="949"/>
      <c r="AN233" s="978"/>
      <c r="AO233" s="978"/>
      <c r="AP233" s="978"/>
      <c r="AQ233" s="949"/>
      <c r="AR233" s="975"/>
      <c r="AS233" s="978"/>
      <c r="AT233" s="975"/>
      <c r="AU233" s="978"/>
      <c r="AV233" s="975"/>
      <c r="AW233" s="978"/>
      <c r="AX233" s="978"/>
      <c r="AY233" s="1025"/>
    </row>
    <row r="234" spans="1:51" ht="27.75" thickBot="1" x14ac:dyDescent="0.3">
      <c r="A234" s="934"/>
      <c r="B234" s="937"/>
      <c r="C234" s="940"/>
      <c r="D234" s="472" t="s">
        <v>109</v>
      </c>
      <c r="E234" s="557">
        <v>35</v>
      </c>
      <c r="F234" s="557">
        <v>35</v>
      </c>
      <c r="G234" s="557">
        <v>35</v>
      </c>
      <c r="H234" s="557">
        <v>35</v>
      </c>
      <c r="I234" s="557">
        <v>35</v>
      </c>
      <c r="J234" s="557">
        <v>35</v>
      </c>
      <c r="K234" s="604">
        <v>35</v>
      </c>
      <c r="L234" s="604">
        <v>35</v>
      </c>
      <c r="M234" s="560"/>
      <c r="N234" s="561"/>
      <c r="O234" s="561"/>
      <c r="P234" s="561"/>
      <c r="Q234" s="561"/>
      <c r="R234" s="561"/>
      <c r="S234" s="943"/>
      <c r="T234" s="605">
        <v>30</v>
      </c>
      <c r="U234" s="605">
        <v>32</v>
      </c>
      <c r="V234" s="605">
        <v>35</v>
      </c>
      <c r="W234" s="605">
        <v>35</v>
      </c>
      <c r="X234" s="606">
        <v>35</v>
      </c>
      <c r="Y234" s="606">
        <v>35</v>
      </c>
      <c r="Z234" s="607"/>
      <c r="AA234" s="608"/>
      <c r="AB234" s="608"/>
      <c r="AC234" s="608"/>
      <c r="AD234" s="608"/>
      <c r="AE234" s="608"/>
      <c r="AF234" s="943"/>
      <c r="AG234" s="1020"/>
      <c r="AH234" s="949"/>
      <c r="AI234" s="949"/>
      <c r="AJ234" s="984"/>
      <c r="AK234" s="949"/>
      <c r="AL234" s="949"/>
      <c r="AM234" s="949"/>
      <c r="AN234" s="978"/>
      <c r="AO234" s="978"/>
      <c r="AP234" s="978"/>
      <c r="AQ234" s="949"/>
      <c r="AR234" s="975"/>
      <c r="AS234" s="978"/>
      <c r="AT234" s="975"/>
      <c r="AU234" s="978"/>
      <c r="AV234" s="975"/>
      <c r="AW234" s="978"/>
      <c r="AX234" s="978"/>
      <c r="AY234" s="1025"/>
    </row>
    <row r="235" spans="1:51" ht="27.75" thickBot="1" x14ac:dyDescent="0.3">
      <c r="A235" s="934"/>
      <c r="B235" s="937"/>
      <c r="C235" s="940"/>
      <c r="D235" s="473" t="s">
        <v>110</v>
      </c>
      <c r="E235" s="557">
        <v>11243674</v>
      </c>
      <c r="F235" s="557">
        <v>11243674</v>
      </c>
      <c r="G235" s="557">
        <v>11243674</v>
      </c>
      <c r="H235" s="557">
        <v>11243674</v>
      </c>
      <c r="I235" s="557">
        <v>11243674</v>
      </c>
      <c r="J235" s="557">
        <v>11243674</v>
      </c>
      <c r="K235" s="604">
        <v>11243674</v>
      </c>
      <c r="L235" s="604">
        <v>11243674</v>
      </c>
      <c r="M235" s="560"/>
      <c r="N235" s="561"/>
      <c r="O235" s="561"/>
      <c r="P235" s="561"/>
      <c r="Q235" s="561"/>
      <c r="R235" s="561"/>
      <c r="S235" s="943"/>
      <c r="T235" s="488">
        <v>2070300</v>
      </c>
      <c r="U235" s="488">
        <v>5262670</v>
      </c>
      <c r="V235" s="488">
        <v>7757678</v>
      </c>
      <c r="W235" s="603">
        <v>10534210</v>
      </c>
      <c r="X235" s="600">
        <v>11071117</v>
      </c>
      <c r="Y235" s="600">
        <v>11110823</v>
      </c>
      <c r="Z235" s="560"/>
      <c r="AA235" s="561"/>
      <c r="AB235" s="561"/>
      <c r="AC235" s="561"/>
      <c r="AD235" s="561"/>
      <c r="AE235" s="561"/>
      <c r="AF235" s="943"/>
      <c r="AG235" s="1020"/>
      <c r="AH235" s="949"/>
      <c r="AI235" s="949"/>
      <c r="AJ235" s="984"/>
      <c r="AK235" s="949"/>
      <c r="AL235" s="949"/>
      <c r="AM235" s="949"/>
      <c r="AN235" s="978"/>
      <c r="AO235" s="978"/>
      <c r="AP235" s="978"/>
      <c r="AQ235" s="949"/>
      <c r="AR235" s="975"/>
      <c r="AS235" s="978"/>
      <c r="AT235" s="975"/>
      <c r="AU235" s="978"/>
      <c r="AV235" s="975"/>
      <c r="AW235" s="978"/>
      <c r="AX235" s="978"/>
      <c r="AY235" s="1025"/>
    </row>
    <row r="236" spans="1:51" ht="27.75" thickBot="1" x14ac:dyDescent="0.3">
      <c r="A236" s="934"/>
      <c r="B236" s="937"/>
      <c r="C236" s="940"/>
      <c r="D236" s="472" t="s">
        <v>111</v>
      </c>
      <c r="E236" s="557">
        <v>290</v>
      </c>
      <c r="F236" s="557">
        <v>290</v>
      </c>
      <c r="G236" s="557">
        <v>290</v>
      </c>
      <c r="H236" s="557">
        <v>290</v>
      </c>
      <c r="I236" s="557">
        <v>290</v>
      </c>
      <c r="J236" s="557">
        <v>290</v>
      </c>
      <c r="K236" s="604">
        <v>290</v>
      </c>
      <c r="L236" s="604">
        <v>290</v>
      </c>
      <c r="M236" s="560"/>
      <c r="N236" s="561"/>
      <c r="O236" s="561"/>
      <c r="P236" s="561"/>
      <c r="Q236" s="561"/>
      <c r="R236" s="561"/>
      <c r="S236" s="943"/>
      <c r="T236" s="556">
        <v>42</v>
      </c>
      <c r="U236" s="556">
        <v>54</v>
      </c>
      <c r="V236" s="556">
        <v>60</v>
      </c>
      <c r="W236" s="556">
        <v>84</v>
      </c>
      <c r="X236" s="559">
        <v>103</v>
      </c>
      <c r="Y236" s="559">
        <v>119</v>
      </c>
      <c r="Z236" s="560"/>
      <c r="AA236" s="561"/>
      <c r="AB236" s="561"/>
      <c r="AC236" s="561"/>
      <c r="AD236" s="561"/>
      <c r="AE236" s="561"/>
      <c r="AF236" s="943"/>
      <c r="AG236" s="1020"/>
      <c r="AH236" s="949"/>
      <c r="AI236" s="949"/>
      <c r="AJ236" s="984"/>
      <c r="AK236" s="949"/>
      <c r="AL236" s="949"/>
      <c r="AM236" s="949"/>
      <c r="AN236" s="978"/>
      <c r="AO236" s="978"/>
      <c r="AP236" s="978"/>
      <c r="AQ236" s="949"/>
      <c r="AR236" s="975"/>
      <c r="AS236" s="978"/>
      <c r="AT236" s="975"/>
      <c r="AU236" s="978"/>
      <c r="AV236" s="975"/>
      <c r="AW236" s="978"/>
      <c r="AX236" s="978"/>
      <c r="AY236" s="1025"/>
    </row>
    <row r="237" spans="1:51" ht="27.75" thickBot="1" x14ac:dyDescent="0.3">
      <c r="A237" s="934"/>
      <c r="B237" s="937"/>
      <c r="C237" s="941"/>
      <c r="D237" s="473" t="s">
        <v>112</v>
      </c>
      <c r="E237" s="476">
        <v>41054685</v>
      </c>
      <c r="F237" s="476">
        <v>41054685</v>
      </c>
      <c r="G237" s="476">
        <v>41054685</v>
      </c>
      <c r="H237" s="476">
        <v>41054685</v>
      </c>
      <c r="I237" s="476">
        <v>41054685</v>
      </c>
      <c r="J237" s="476">
        <v>41054685</v>
      </c>
      <c r="K237" s="530">
        <v>41054685</v>
      </c>
      <c r="L237" s="530">
        <v>41054685</v>
      </c>
      <c r="M237" s="609"/>
      <c r="N237" s="522"/>
      <c r="O237" s="561"/>
      <c r="P237" s="561"/>
      <c r="Q237" s="561"/>
      <c r="R237" s="610"/>
      <c r="S237" s="944"/>
      <c r="T237" s="611">
        <v>11880186</v>
      </c>
      <c r="U237" s="611">
        <v>15072556</v>
      </c>
      <c r="V237" s="611">
        <v>34436530</v>
      </c>
      <c r="W237" s="611">
        <v>40060818</v>
      </c>
      <c r="X237" s="612">
        <v>40597725</v>
      </c>
      <c r="Y237" s="612">
        <v>40637431</v>
      </c>
      <c r="Z237" s="613"/>
      <c r="AA237" s="610"/>
      <c r="AB237" s="610"/>
      <c r="AC237" s="610"/>
      <c r="AD237" s="610"/>
      <c r="AE237" s="610"/>
      <c r="AF237" s="944"/>
      <c r="AG237" s="1021"/>
      <c r="AH237" s="950"/>
      <c r="AI237" s="950"/>
      <c r="AJ237" s="985"/>
      <c r="AK237" s="950"/>
      <c r="AL237" s="950"/>
      <c r="AM237" s="950"/>
      <c r="AN237" s="979"/>
      <c r="AO237" s="979"/>
      <c r="AP237" s="979"/>
      <c r="AQ237" s="950"/>
      <c r="AR237" s="976"/>
      <c r="AS237" s="979"/>
      <c r="AT237" s="976"/>
      <c r="AU237" s="979"/>
      <c r="AV237" s="976"/>
      <c r="AW237" s="979"/>
      <c r="AX237" s="979"/>
      <c r="AY237" s="1025"/>
    </row>
    <row r="238" spans="1:51" ht="18.75" thickBot="1" x14ac:dyDescent="0.3">
      <c r="A238" s="934"/>
      <c r="B238" s="937"/>
      <c r="C238" s="939" t="s">
        <v>207</v>
      </c>
      <c r="D238" s="472" t="s">
        <v>106</v>
      </c>
      <c r="E238" s="454">
        <v>21</v>
      </c>
      <c r="F238" s="454">
        <v>21</v>
      </c>
      <c r="G238" s="454">
        <v>21</v>
      </c>
      <c r="H238" s="454">
        <v>21</v>
      </c>
      <c r="I238" s="454">
        <v>21</v>
      </c>
      <c r="J238" s="454">
        <v>21</v>
      </c>
      <c r="K238" s="595">
        <v>21</v>
      </c>
      <c r="L238" s="595">
        <v>21</v>
      </c>
      <c r="M238" s="596"/>
      <c r="N238" s="597"/>
      <c r="O238" s="597"/>
      <c r="P238" s="597"/>
      <c r="Q238" s="597"/>
      <c r="R238" s="561"/>
      <c r="S238" s="942"/>
      <c r="T238" s="598">
        <v>1</v>
      </c>
      <c r="U238" s="598">
        <v>2</v>
      </c>
      <c r="V238" s="598">
        <v>4</v>
      </c>
      <c r="W238" s="598">
        <v>14</v>
      </c>
      <c r="X238" s="614">
        <v>15</v>
      </c>
      <c r="Y238" s="600">
        <v>17</v>
      </c>
      <c r="Z238" s="601"/>
      <c r="AA238" s="578"/>
      <c r="AB238" s="578"/>
      <c r="AC238" s="578"/>
      <c r="AD238" s="578"/>
      <c r="AE238" s="578"/>
      <c r="AF238" s="942"/>
      <c r="AG238" s="1019" t="s">
        <v>207</v>
      </c>
      <c r="AH238" s="948" t="s">
        <v>392</v>
      </c>
      <c r="AI238" s="948" t="s">
        <v>81</v>
      </c>
      <c r="AJ238" s="983" t="s">
        <v>394</v>
      </c>
      <c r="AK238" s="948" t="s">
        <v>207</v>
      </c>
      <c r="AL238" s="948" t="s">
        <v>81</v>
      </c>
      <c r="AM238" s="948" t="s">
        <v>189</v>
      </c>
      <c r="AN238" s="977">
        <v>19238.115539607385</v>
      </c>
      <c r="AO238" s="977">
        <v>9835.700458121064</v>
      </c>
      <c r="AP238" s="977">
        <v>9402.4150814863206</v>
      </c>
      <c r="AQ238" s="948" t="s">
        <v>81</v>
      </c>
      <c r="AR238" s="974" t="s">
        <v>190</v>
      </c>
      <c r="AS238" s="977">
        <v>19238.115539607385</v>
      </c>
      <c r="AT238" s="974" t="s">
        <v>190</v>
      </c>
      <c r="AU238" s="977">
        <v>19238.115539607385</v>
      </c>
      <c r="AV238" s="974" t="s">
        <v>191</v>
      </c>
      <c r="AW238" s="977">
        <v>19238.115539607385</v>
      </c>
      <c r="AX238" s="977">
        <v>19238.115539607385</v>
      </c>
      <c r="AY238" s="1025"/>
    </row>
    <row r="239" spans="1:51" ht="18.75" thickBot="1" x14ac:dyDescent="0.3">
      <c r="A239" s="934"/>
      <c r="B239" s="937"/>
      <c r="C239" s="940"/>
      <c r="D239" s="473" t="s">
        <v>107</v>
      </c>
      <c r="E239" s="474">
        <v>2484251</v>
      </c>
      <c r="F239" s="474">
        <v>2484251</v>
      </c>
      <c r="G239" s="474">
        <v>2484251</v>
      </c>
      <c r="H239" s="474">
        <v>2484251</v>
      </c>
      <c r="I239" s="474">
        <v>2484251</v>
      </c>
      <c r="J239" s="474">
        <v>2484251</v>
      </c>
      <c r="K239" s="529">
        <v>2484251</v>
      </c>
      <c r="L239" s="529">
        <v>2484251</v>
      </c>
      <c r="M239" s="602"/>
      <c r="N239" s="521"/>
      <c r="O239" s="521"/>
      <c r="P239" s="521"/>
      <c r="Q239" s="521"/>
      <c r="R239" s="561"/>
      <c r="S239" s="943"/>
      <c r="T239" s="488">
        <v>817490</v>
      </c>
      <c r="U239" s="488">
        <v>817490</v>
      </c>
      <c r="V239" s="488">
        <v>2223238</v>
      </c>
      <c r="W239" s="603">
        <v>2460551</v>
      </c>
      <c r="X239" s="600">
        <v>2460551</v>
      </c>
      <c r="Y239" s="600">
        <v>2460551</v>
      </c>
      <c r="Z239" s="601"/>
      <c r="AA239" s="578"/>
      <c r="AB239" s="578"/>
      <c r="AC239" s="578"/>
      <c r="AD239" s="578"/>
      <c r="AE239" s="578"/>
      <c r="AF239" s="943"/>
      <c r="AG239" s="1020"/>
      <c r="AH239" s="949"/>
      <c r="AI239" s="949"/>
      <c r="AJ239" s="984"/>
      <c r="AK239" s="949"/>
      <c r="AL239" s="949"/>
      <c r="AM239" s="949"/>
      <c r="AN239" s="978"/>
      <c r="AO239" s="978"/>
      <c r="AP239" s="978"/>
      <c r="AQ239" s="949"/>
      <c r="AR239" s="975"/>
      <c r="AS239" s="978"/>
      <c r="AT239" s="975"/>
      <c r="AU239" s="978"/>
      <c r="AV239" s="975"/>
      <c r="AW239" s="978"/>
      <c r="AX239" s="978"/>
      <c r="AY239" s="1025"/>
    </row>
    <row r="240" spans="1:51" ht="27.75" thickBot="1" x14ac:dyDescent="0.3">
      <c r="A240" s="934"/>
      <c r="B240" s="937"/>
      <c r="C240" s="940"/>
      <c r="D240" s="472" t="s">
        <v>109</v>
      </c>
      <c r="E240" s="557">
        <v>1</v>
      </c>
      <c r="F240" s="557">
        <v>1</v>
      </c>
      <c r="G240" s="557">
        <v>1</v>
      </c>
      <c r="H240" s="557">
        <v>1</v>
      </c>
      <c r="I240" s="557">
        <v>1</v>
      </c>
      <c r="J240" s="557">
        <v>1</v>
      </c>
      <c r="K240" s="604">
        <v>1</v>
      </c>
      <c r="L240" s="604">
        <v>1</v>
      </c>
      <c r="M240" s="560"/>
      <c r="N240" s="561"/>
      <c r="O240" s="561"/>
      <c r="P240" s="561"/>
      <c r="Q240" s="561"/>
      <c r="R240" s="561"/>
      <c r="S240" s="943"/>
      <c r="T240" s="605">
        <v>0</v>
      </c>
      <c r="U240" s="605">
        <v>1</v>
      </c>
      <c r="V240" s="605">
        <v>1</v>
      </c>
      <c r="W240" s="605">
        <v>1</v>
      </c>
      <c r="X240" s="606">
        <v>1</v>
      </c>
      <c r="Y240" s="606">
        <v>1</v>
      </c>
      <c r="Z240" s="607"/>
      <c r="AA240" s="608"/>
      <c r="AB240" s="608"/>
      <c r="AC240" s="608"/>
      <c r="AD240" s="608"/>
      <c r="AE240" s="608"/>
      <c r="AF240" s="943"/>
      <c r="AG240" s="1020"/>
      <c r="AH240" s="949"/>
      <c r="AI240" s="949"/>
      <c r="AJ240" s="984"/>
      <c r="AK240" s="949"/>
      <c r="AL240" s="949"/>
      <c r="AM240" s="949"/>
      <c r="AN240" s="978"/>
      <c r="AO240" s="978"/>
      <c r="AP240" s="978"/>
      <c r="AQ240" s="949"/>
      <c r="AR240" s="975"/>
      <c r="AS240" s="978"/>
      <c r="AT240" s="975"/>
      <c r="AU240" s="978"/>
      <c r="AV240" s="975"/>
      <c r="AW240" s="978"/>
      <c r="AX240" s="978"/>
      <c r="AY240" s="1025"/>
    </row>
    <row r="241" spans="1:51" ht="27.75" thickBot="1" x14ac:dyDescent="0.3">
      <c r="A241" s="934"/>
      <c r="B241" s="937"/>
      <c r="C241" s="940"/>
      <c r="D241" s="473" t="s">
        <v>110</v>
      </c>
      <c r="E241" s="557">
        <v>936973</v>
      </c>
      <c r="F241" s="557">
        <v>936973</v>
      </c>
      <c r="G241" s="557">
        <v>936973</v>
      </c>
      <c r="H241" s="557">
        <v>936973</v>
      </c>
      <c r="I241" s="557">
        <v>936973</v>
      </c>
      <c r="J241" s="557">
        <v>936973</v>
      </c>
      <c r="K241" s="604">
        <v>936973</v>
      </c>
      <c r="L241" s="604">
        <v>936973</v>
      </c>
      <c r="M241" s="560"/>
      <c r="N241" s="561"/>
      <c r="O241" s="561"/>
      <c r="P241" s="561"/>
      <c r="Q241" s="561"/>
      <c r="R241" s="561"/>
      <c r="S241" s="943"/>
      <c r="T241" s="488">
        <v>172525</v>
      </c>
      <c r="U241" s="488">
        <v>438556</v>
      </c>
      <c r="V241" s="488">
        <v>646473</v>
      </c>
      <c r="W241" s="603">
        <v>877851</v>
      </c>
      <c r="X241" s="600">
        <v>922593</v>
      </c>
      <c r="Y241" s="600">
        <v>925902</v>
      </c>
      <c r="Z241" s="560"/>
      <c r="AA241" s="561"/>
      <c r="AB241" s="561"/>
      <c r="AC241" s="561"/>
      <c r="AD241" s="561"/>
      <c r="AE241" s="561"/>
      <c r="AF241" s="943"/>
      <c r="AG241" s="1020"/>
      <c r="AH241" s="949"/>
      <c r="AI241" s="949"/>
      <c r="AJ241" s="984"/>
      <c r="AK241" s="949"/>
      <c r="AL241" s="949"/>
      <c r="AM241" s="949"/>
      <c r="AN241" s="978"/>
      <c r="AO241" s="978"/>
      <c r="AP241" s="978"/>
      <c r="AQ241" s="949"/>
      <c r="AR241" s="975"/>
      <c r="AS241" s="978"/>
      <c r="AT241" s="975"/>
      <c r="AU241" s="978"/>
      <c r="AV241" s="975"/>
      <c r="AW241" s="978"/>
      <c r="AX241" s="978"/>
      <c r="AY241" s="1025"/>
    </row>
    <row r="242" spans="1:51" ht="27.75" thickBot="1" x14ac:dyDescent="0.3">
      <c r="A242" s="934"/>
      <c r="B242" s="937"/>
      <c r="C242" s="940"/>
      <c r="D242" s="472" t="s">
        <v>111</v>
      </c>
      <c r="E242" s="557">
        <v>22</v>
      </c>
      <c r="F242" s="557">
        <v>22</v>
      </c>
      <c r="G242" s="557">
        <v>22</v>
      </c>
      <c r="H242" s="557">
        <v>22</v>
      </c>
      <c r="I242" s="557">
        <v>22</v>
      </c>
      <c r="J242" s="557">
        <v>22</v>
      </c>
      <c r="K242" s="604">
        <v>22</v>
      </c>
      <c r="L242" s="604">
        <v>22</v>
      </c>
      <c r="M242" s="560"/>
      <c r="N242" s="561"/>
      <c r="O242" s="561"/>
      <c r="P242" s="561"/>
      <c r="Q242" s="561"/>
      <c r="R242" s="561"/>
      <c r="S242" s="943"/>
      <c r="T242" s="556">
        <v>1</v>
      </c>
      <c r="U242" s="556">
        <v>3</v>
      </c>
      <c r="V242" s="556">
        <v>5</v>
      </c>
      <c r="W242" s="556">
        <v>15</v>
      </c>
      <c r="X242" s="559">
        <v>16</v>
      </c>
      <c r="Y242" s="559">
        <v>18</v>
      </c>
      <c r="Z242" s="560"/>
      <c r="AA242" s="561"/>
      <c r="AB242" s="561"/>
      <c r="AC242" s="561"/>
      <c r="AD242" s="561"/>
      <c r="AE242" s="561"/>
      <c r="AF242" s="943"/>
      <c r="AG242" s="1020"/>
      <c r="AH242" s="949"/>
      <c r="AI242" s="949"/>
      <c r="AJ242" s="984"/>
      <c r="AK242" s="949"/>
      <c r="AL242" s="949"/>
      <c r="AM242" s="949"/>
      <c r="AN242" s="978"/>
      <c r="AO242" s="978"/>
      <c r="AP242" s="978"/>
      <c r="AQ242" s="949"/>
      <c r="AR242" s="975"/>
      <c r="AS242" s="978"/>
      <c r="AT242" s="975"/>
      <c r="AU242" s="978"/>
      <c r="AV242" s="975"/>
      <c r="AW242" s="978"/>
      <c r="AX242" s="978"/>
      <c r="AY242" s="1025"/>
    </row>
    <row r="243" spans="1:51" ht="27.75" thickBot="1" x14ac:dyDescent="0.3">
      <c r="A243" s="934"/>
      <c r="B243" s="937"/>
      <c r="C243" s="941"/>
      <c r="D243" s="473" t="s">
        <v>112</v>
      </c>
      <c r="E243" s="476">
        <v>3421224</v>
      </c>
      <c r="F243" s="476">
        <v>3421224</v>
      </c>
      <c r="G243" s="476">
        <v>3421224</v>
      </c>
      <c r="H243" s="476">
        <v>3421224</v>
      </c>
      <c r="I243" s="476">
        <v>3421224</v>
      </c>
      <c r="J243" s="476">
        <v>3421224</v>
      </c>
      <c r="K243" s="530">
        <v>3421224</v>
      </c>
      <c r="L243" s="530">
        <v>3421224</v>
      </c>
      <c r="M243" s="609"/>
      <c r="N243" s="522"/>
      <c r="O243" s="561"/>
      <c r="P243" s="561"/>
      <c r="Q243" s="561"/>
      <c r="R243" s="610"/>
      <c r="S243" s="944"/>
      <c r="T243" s="611">
        <v>990015</v>
      </c>
      <c r="U243" s="611">
        <v>1256046</v>
      </c>
      <c r="V243" s="611">
        <v>2869711</v>
      </c>
      <c r="W243" s="611">
        <v>3338402</v>
      </c>
      <c r="X243" s="612">
        <v>3383144</v>
      </c>
      <c r="Y243" s="612">
        <v>3386453</v>
      </c>
      <c r="Z243" s="613"/>
      <c r="AA243" s="610"/>
      <c r="AB243" s="610"/>
      <c r="AC243" s="610"/>
      <c r="AD243" s="610"/>
      <c r="AE243" s="610"/>
      <c r="AF243" s="944"/>
      <c r="AG243" s="1021"/>
      <c r="AH243" s="950"/>
      <c r="AI243" s="950"/>
      <c r="AJ243" s="985"/>
      <c r="AK243" s="950"/>
      <c r="AL243" s="950"/>
      <c r="AM243" s="950"/>
      <c r="AN243" s="979"/>
      <c r="AO243" s="979"/>
      <c r="AP243" s="979"/>
      <c r="AQ243" s="950"/>
      <c r="AR243" s="976"/>
      <c r="AS243" s="979"/>
      <c r="AT243" s="976"/>
      <c r="AU243" s="979"/>
      <c r="AV243" s="976"/>
      <c r="AW243" s="979"/>
      <c r="AX243" s="979"/>
      <c r="AY243" s="1025"/>
    </row>
    <row r="244" spans="1:51" ht="18.75" thickBot="1" x14ac:dyDescent="0.3">
      <c r="A244" s="934"/>
      <c r="B244" s="937"/>
      <c r="C244" s="939" t="s">
        <v>208</v>
      </c>
      <c r="D244" s="472" t="s">
        <v>106</v>
      </c>
      <c r="E244" s="454">
        <v>213</v>
      </c>
      <c r="F244" s="454">
        <v>213</v>
      </c>
      <c r="G244" s="454">
        <v>213</v>
      </c>
      <c r="H244" s="454">
        <v>213</v>
      </c>
      <c r="I244" s="454">
        <v>213</v>
      </c>
      <c r="J244" s="454">
        <v>213</v>
      </c>
      <c r="K244" s="595">
        <v>213</v>
      </c>
      <c r="L244" s="595">
        <v>213</v>
      </c>
      <c r="M244" s="596"/>
      <c r="N244" s="597"/>
      <c r="O244" s="597"/>
      <c r="P244" s="597"/>
      <c r="Q244" s="597"/>
      <c r="R244" s="561"/>
      <c r="S244" s="942"/>
      <c r="T244" s="598">
        <v>21</v>
      </c>
      <c r="U244" s="598">
        <v>28</v>
      </c>
      <c r="V244" s="598">
        <v>29</v>
      </c>
      <c r="W244" s="598">
        <v>37</v>
      </c>
      <c r="X244" s="614">
        <v>58</v>
      </c>
      <c r="Y244" s="600">
        <v>72</v>
      </c>
      <c r="Z244" s="601"/>
      <c r="AA244" s="578"/>
      <c r="AB244" s="578"/>
      <c r="AC244" s="578"/>
      <c r="AD244" s="578"/>
      <c r="AE244" s="578"/>
      <c r="AF244" s="942"/>
      <c r="AG244" s="1019" t="s">
        <v>208</v>
      </c>
      <c r="AH244" s="948" t="s">
        <v>393</v>
      </c>
      <c r="AI244" s="948" t="s">
        <v>81</v>
      </c>
      <c r="AJ244" s="983" t="s">
        <v>394</v>
      </c>
      <c r="AK244" s="948" t="s">
        <v>208</v>
      </c>
      <c r="AL244" s="948" t="s">
        <v>81</v>
      </c>
      <c r="AM244" s="948" t="s">
        <v>189</v>
      </c>
      <c r="AN244" s="977">
        <v>383278.4281180636</v>
      </c>
      <c r="AO244" s="977">
        <v>185012.57635156851</v>
      </c>
      <c r="AP244" s="977">
        <v>198265.85176649512</v>
      </c>
      <c r="AQ244" s="948" t="s">
        <v>81</v>
      </c>
      <c r="AR244" s="974" t="s">
        <v>190</v>
      </c>
      <c r="AS244" s="977">
        <v>383278.4281180636</v>
      </c>
      <c r="AT244" s="974" t="s">
        <v>190</v>
      </c>
      <c r="AU244" s="977">
        <v>383278.4281180636</v>
      </c>
      <c r="AV244" s="974" t="s">
        <v>191</v>
      </c>
      <c r="AW244" s="977">
        <v>383278.4281180636</v>
      </c>
      <c r="AX244" s="977">
        <v>383278.4281180636</v>
      </c>
      <c r="AY244" s="1025"/>
    </row>
    <row r="245" spans="1:51" ht="18.75" thickBot="1" x14ac:dyDescent="0.3">
      <c r="A245" s="934"/>
      <c r="B245" s="937"/>
      <c r="C245" s="940"/>
      <c r="D245" s="473" t="s">
        <v>107</v>
      </c>
      <c r="E245" s="474">
        <v>24842510</v>
      </c>
      <c r="F245" s="474">
        <v>24842510</v>
      </c>
      <c r="G245" s="474">
        <v>24842510</v>
      </c>
      <c r="H245" s="474">
        <v>24842510</v>
      </c>
      <c r="I245" s="474">
        <v>24842510</v>
      </c>
      <c r="J245" s="474">
        <v>24842510</v>
      </c>
      <c r="K245" s="529">
        <v>24842510</v>
      </c>
      <c r="L245" s="529">
        <v>24842510</v>
      </c>
      <c r="M245" s="602"/>
      <c r="N245" s="521"/>
      <c r="O245" s="521"/>
      <c r="P245" s="521"/>
      <c r="Q245" s="521"/>
      <c r="R245" s="561"/>
      <c r="S245" s="943"/>
      <c r="T245" s="488">
        <v>8174905</v>
      </c>
      <c r="U245" s="488">
        <v>8174905</v>
      </c>
      <c r="V245" s="488">
        <v>22232376</v>
      </c>
      <c r="W245" s="603">
        <v>24605507</v>
      </c>
      <c r="X245" s="600">
        <v>24605507</v>
      </c>
      <c r="Y245" s="600">
        <v>24605507</v>
      </c>
      <c r="Z245" s="601"/>
      <c r="AA245" s="578"/>
      <c r="AB245" s="578"/>
      <c r="AC245" s="578"/>
      <c r="AD245" s="578"/>
      <c r="AE245" s="578"/>
      <c r="AF245" s="943"/>
      <c r="AG245" s="1020"/>
      <c r="AH245" s="949"/>
      <c r="AI245" s="949"/>
      <c r="AJ245" s="984"/>
      <c r="AK245" s="949"/>
      <c r="AL245" s="949"/>
      <c r="AM245" s="949"/>
      <c r="AN245" s="978"/>
      <c r="AO245" s="978"/>
      <c r="AP245" s="978"/>
      <c r="AQ245" s="949"/>
      <c r="AR245" s="975"/>
      <c r="AS245" s="978"/>
      <c r="AT245" s="975"/>
      <c r="AU245" s="978"/>
      <c r="AV245" s="975"/>
      <c r="AW245" s="978"/>
      <c r="AX245" s="978"/>
      <c r="AY245" s="1025"/>
    </row>
    <row r="246" spans="1:51" ht="27.75" thickBot="1" x14ac:dyDescent="0.3">
      <c r="A246" s="934"/>
      <c r="B246" s="937"/>
      <c r="C246" s="940"/>
      <c r="D246" s="472" t="s">
        <v>109</v>
      </c>
      <c r="E246" s="557">
        <v>21</v>
      </c>
      <c r="F246" s="557">
        <v>21</v>
      </c>
      <c r="G246" s="557">
        <v>21</v>
      </c>
      <c r="H246" s="557">
        <v>21</v>
      </c>
      <c r="I246" s="557">
        <v>21</v>
      </c>
      <c r="J246" s="557">
        <v>21</v>
      </c>
      <c r="K246" s="604">
        <v>21</v>
      </c>
      <c r="L246" s="604">
        <v>21</v>
      </c>
      <c r="M246" s="560"/>
      <c r="N246" s="561"/>
      <c r="O246" s="561"/>
      <c r="P246" s="561"/>
      <c r="Q246" s="561"/>
      <c r="R246" s="561"/>
      <c r="S246" s="943"/>
      <c r="T246" s="605">
        <v>15</v>
      </c>
      <c r="U246" s="605">
        <v>17</v>
      </c>
      <c r="V246" s="605">
        <v>21</v>
      </c>
      <c r="W246" s="605">
        <v>21</v>
      </c>
      <c r="X246" s="606">
        <v>21</v>
      </c>
      <c r="Y246" s="606">
        <v>21</v>
      </c>
      <c r="Z246" s="607"/>
      <c r="AA246" s="608"/>
      <c r="AB246" s="608"/>
      <c r="AC246" s="608"/>
      <c r="AD246" s="608"/>
      <c r="AE246" s="608"/>
      <c r="AF246" s="943"/>
      <c r="AG246" s="1020"/>
      <c r="AH246" s="949"/>
      <c r="AI246" s="949"/>
      <c r="AJ246" s="984"/>
      <c r="AK246" s="949"/>
      <c r="AL246" s="949"/>
      <c r="AM246" s="949"/>
      <c r="AN246" s="978"/>
      <c r="AO246" s="978"/>
      <c r="AP246" s="978"/>
      <c r="AQ246" s="949"/>
      <c r="AR246" s="975"/>
      <c r="AS246" s="978"/>
      <c r="AT246" s="975"/>
      <c r="AU246" s="978"/>
      <c r="AV246" s="975"/>
      <c r="AW246" s="978"/>
      <c r="AX246" s="978"/>
      <c r="AY246" s="1025"/>
    </row>
    <row r="247" spans="1:51" ht="27.75" thickBot="1" x14ac:dyDescent="0.3">
      <c r="A247" s="934"/>
      <c r="B247" s="937"/>
      <c r="C247" s="940"/>
      <c r="D247" s="473" t="s">
        <v>110</v>
      </c>
      <c r="E247" s="557">
        <v>9369728</v>
      </c>
      <c r="F247" s="557">
        <v>9369728</v>
      </c>
      <c r="G247" s="557">
        <v>9369728</v>
      </c>
      <c r="H247" s="557">
        <v>9369728</v>
      </c>
      <c r="I247" s="557">
        <v>9369728</v>
      </c>
      <c r="J247" s="557">
        <v>9369728</v>
      </c>
      <c r="K247" s="604">
        <v>9369728</v>
      </c>
      <c r="L247" s="604">
        <v>9369728</v>
      </c>
      <c r="M247" s="560"/>
      <c r="N247" s="561"/>
      <c r="O247" s="561"/>
      <c r="P247" s="561"/>
      <c r="Q247" s="561"/>
      <c r="R247" s="561"/>
      <c r="S247" s="943"/>
      <c r="T247" s="488">
        <v>1725250</v>
      </c>
      <c r="U247" s="488">
        <v>4385558</v>
      </c>
      <c r="V247" s="488">
        <v>6464732</v>
      </c>
      <c r="W247" s="603">
        <v>8778508</v>
      </c>
      <c r="X247" s="600">
        <v>9225930</v>
      </c>
      <c r="Y247" s="600">
        <v>9259019</v>
      </c>
      <c r="Z247" s="560"/>
      <c r="AA247" s="561"/>
      <c r="AB247" s="561"/>
      <c r="AC247" s="561"/>
      <c r="AD247" s="561"/>
      <c r="AE247" s="561"/>
      <c r="AF247" s="943"/>
      <c r="AG247" s="1020"/>
      <c r="AH247" s="949"/>
      <c r="AI247" s="949"/>
      <c r="AJ247" s="984"/>
      <c r="AK247" s="949"/>
      <c r="AL247" s="949"/>
      <c r="AM247" s="949"/>
      <c r="AN247" s="978"/>
      <c r="AO247" s="978"/>
      <c r="AP247" s="978"/>
      <c r="AQ247" s="949"/>
      <c r="AR247" s="975"/>
      <c r="AS247" s="978"/>
      <c r="AT247" s="975"/>
      <c r="AU247" s="978"/>
      <c r="AV247" s="975"/>
      <c r="AW247" s="978"/>
      <c r="AX247" s="978"/>
      <c r="AY247" s="1025"/>
    </row>
    <row r="248" spans="1:51" ht="27.75" thickBot="1" x14ac:dyDescent="0.3">
      <c r="A248" s="934"/>
      <c r="B248" s="937"/>
      <c r="C248" s="940"/>
      <c r="D248" s="472" t="s">
        <v>111</v>
      </c>
      <c r="E248" s="557">
        <v>234</v>
      </c>
      <c r="F248" s="557">
        <v>234</v>
      </c>
      <c r="G248" s="557">
        <v>234</v>
      </c>
      <c r="H248" s="557">
        <v>234</v>
      </c>
      <c r="I248" s="557">
        <v>234</v>
      </c>
      <c r="J248" s="557">
        <v>234</v>
      </c>
      <c r="K248" s="604">
        <v>234</v>
      </c>
      <c r="L248" s="604">
        <v>234</v>
      </c>
      <c r="M248" s="560"/>
      <c r="N248" s="561"/>
      <c r="O248" s="561"/>
      <c r="P248" s="561"/>
      <c r="Q248" s="561"/>
      <c r="R248" s="561"/>
      <c r="S248" s="943"/>
      <c r="T248" s="556">
        <v>36</v>
      </c>
      <c r="U248" s="556">
        <v>45</v>
      </c>
      <c r="V248" s="556">
        <v>50</v>
      </c>
      <c r="W248" s="556">
        <v>58</v>
      </c>
      <c r="X248" s="559">
        <v>79</v>
      </c>
      <c r="Y248" s="559">
        <v>93</v>
      </c>
      <c r="Z248" s="560"/>
      <c r="AA248" s="561"/>
      <c r="AB248" s="561"/>
      <c r="AC248" s="561"/>
      <c r="AD248" s="561"/>
      <c r="AE248" s="561"/>
      <c r="AF248" s="943"/>
      <c r="AG248" s="1020"/>
      <c r="AH248" s="949"/>
      <c r="AI248" s="949"/>
      <c r="AJ248" s="984"/>
      <c r="AK248" s="949"/>
      <c r="AL248" s="949"/>
      <c r="AM248" s="949"/>
      <c r="AN248" s="978"/>
      <c r="AO248" s="978"/>
      <c r="AP248" s="978"/>
      <c r="AQ248" s="949"/>
      <c r="AR248" s="975"/>
      <c r="AS248" s="978"/>
      <c r="AT248" s="975"/>
      <c r="AU248" s="978"/>
      <c r="AV248" s="975"/>
      <c r="AW248" s="978"/>
      <c r="AX248" s="978"/>
      <c r="AY248" s="1025"/>
    </row>
    <row r="249" spans="1:51" ht="27.75" thickBot="1" x14ac:dyDescent="0.3">
      <c r="A249" s="934"/>
      <c r="B249" s="937"/>
      <c r="C249" s="941"/>
      <c r="D249" s="473" t="s">
        <v>112</v>
      </c>
      <c r="E249" s="476">
        <v>34212238</v>
      </c>
      <c r="F249" s="476">
        <v>34212238</v>
      </c>
      <c r="G249" s="476">
        <v>34212238</v>
      </c>
      <c r="H249" s="476">
        <v>34212238</v>
      </c>
      <c r="I249" s="476">
        <v>34212238</v>
      </c>
      <c r="J249" s="476">
        <v>34212238</v>
      </c>
      <c r="K249" s="530">
        <v>34212238</v>
      </c>
      <c r="L249" s="530">
        <v>34212238</v>
      </c>
      <c r="M249" s="609"/>
      <c r="N249" s="522"/>
      <c r="O249" s="561"/>
      <c r="P249" s="561"/>
      <c r="Q249" s="561"/>
      <c r="R249" s="610"/>
      <c r="S249" s="944"/>
      <c r="T249" s="611">
        <v>9900155</v>
      </c>
      <c r="U249" s="611">
        <v>12560463</v>
      </c>
      <c r="V249" s="611">
        <v>28697108</v>
      </c>
      <c r="W249" s="611">
        <v>33384015</v>
      </c>
      <c r="X249" s="612">
        <v>33831437</v>
      </c>
      <c r="Y249" s="612">
        <v>33864526</v>
      </c>
      <c r="Z249" s="613"/>
      <c r="AA249" s="610"/>
      <c r="AB249" s="610"/>
      <c r="AC249" s="610"/>
      <c r="AD249" s="610"/>
      <c r="AE249" s="610"/>
      <c r="AF249" s="944"/>
      <c r="AG249" s="1021"/>
      <c r="AH249" s="950"/>
      <c r="AI249" s="950"/>
      <c r="AJ249" s="985"/>
      <c r="AK249" s="950"/>
      <c r="AL249" s="950"/>
      <c r="AM249" s="950"/>
      <c r="AN249" s="979"/>
      <c r="AO249" s="979"/>
      <c r="AP249" s="979"/>
      <c r="AQ249" s="950"/>
      <c r="AR249" s="976"/>
      <c r="AS249" s="979"/>
      <c r="AT249" s="976"/>
      <c r="AU249" s="979"/>
      <c r="AV249" s="976"/>
      <c r="AW249" s="979"/>
      <c r="AX249" s="979"/>
      <c r="AY249" s="1025"/>
    </row>
    <row r="250" spans="1:51" ht="18.75" thickBot="1" x14ac:dyDescent="0.3">
      <c r="A250" s="934"/>
      <c r="B250" s="937"/>
      <c r="C250" s="939" t="s">
        <v>209</v>
      </c>
      <c r="D250" s="472" t="s">
        <v>106</v>
      </c>
      <c r="E250" s="454">
        <v>77</v>
      </c>
      <c r="F250" s="454">
        <v>77</v>
      </c>
      <c r="G250" s="454">
        <v>77</v>
      </c>
      <c r="H250" s="454">
        <v>77</v>
      </c>
      <c r="I250" s="454">
        <v>77</v>
      </c>
      <c r="J250" s="454">
        <v>77</v>
      </c>
      <c r="K250" s="595">
        <v>77</v>
      </c>
      <c r="L250" s="595">
        <v>77</v>
      </c>
      <c r="M250" s="596"/>
      <c r="N250" s="597"/>
      <c r="O250" s="597"/>
      <c r="P250" s="597"/>
      <c r="Q250" s="597"/>
      <c r="R250" s="561"/>
      <c r="S250" s="942"/>
      <c r="T250" s="598">
        <v>4</v>
      </c>
      <c r="U250" s="598">
        <v>5</v>
      </c>
      <c r="V250" s="598">
        <v>8</v>
      </c>
      <c r="W250" s="598">
        <v>14</v>
      </c>
      <c r="X250" s="614">
        <v>21</v>
      </c>
      <c r="Y250" s="600">
        <v>28</v>
      </c>
      <c r="Z250" s="601"/>
      <c r="AA250" s="578"/>
      <c r="AB250" s="578"/>
      <c r="AC250" s="578"/>
      <c r="AD250" s="578"/>
      <c r="AE250" s="578"/>
      <c r="AF250" s="942"/>
      <c r="AG250" s="1019" t="s">
        <v>209</v>
      </c>
      <c r="AH250" s="948" t="s">
        <v>400</v>
      </c>
      <c r="AI250" s="948" t="s">
        <v>81</v>
      </c>
      <c r="AJ250" s="983" t="s">
        <v>394</v>
      </c>
      <c r="AK250" s="948" t="s">
        <v>209</v>
      </c>
      <c r="AL250" s="948" t="s">
        <v>81</v>
      </c>
      <c r="AM250" s="948" t="s">
        <v>189</v>
      </c>
      <c r="AN250" s="977">
        <v>639145.69900265138</v>
      </c>
      <c r="AO250" s="977">
        <v>311958.96102613024</v>
      </c>
      <c r="AP250" s="977">
        <v>327186.73797652114</v>
      </c>
      <c r="AQ250" s="948" t="s">
        <v>81</v>
      </c>
      <c r="AR250" s="974" t="s">
        <v>190</v>
      </c>
      <c r="AS250" s="977">
        <v>639145.69900265138</v>
      </c>
      <c r="AT250" s="974" t="s">
        <v>190</v>
      </c>
      <c r="AU250" s="977">
        <v>639145.69900265138</v>
      </c>
      <c r="AV250" s="974" t="s">
        <v>191</v>
      </c>
      <c r="AW250" s="977">
        <v>639145.69900265138</v>
      </c>
      <c r="AX250" s="977">
        <v>639145.69900265138</v>
      </c>
      <c r="AY250" s="1025"/>
    </row>
    <row r="251" spans="1:51" ht="18.75" thickBot="1" x14ac:dyDescent="0.3">
      <c r="A251" s="934"/>
      <c r="B251" s="937"/>
      <c r="C251" s="940"/>
      <c r="D251" s="473" t="s">
        <v>107</v>
      </c>
      <c r="E251" s="474">
        <v>8943303</v>
      </c>
      <c r="F251" s="474">
        <v>8943303</v>
      </c>
      <c r="G251" s="474">
        <v>8943303</v>
      </c>
      <c r="H251" s="474">
        <v>8943303</v>
      </c>
      <c r="I251" s="474">
        <v>8943303</v>
      </c>
      <c r="J251" s="474">
        <v>8943303</v>
      </c>
      <c r="K251" s="529">
        <v>8943303</v>
      </c>
      <c r="L251" s="529">
        <v>8943303</v>
      </c>
      <c r="M251" s="602"/>
      <c r="N251" s="521"/>
      <c r="O251" s="521"/>
      <c r="P251" s="521"/>
      <c r="Q251" s="521"/>
      <c r="R251" s="561"/>
      <c r="S251" s="943"/>
      <c r="T251" s="488">
        <v>2942966</v>
      </c>
      <c r="U251" s="488">
        <v>2942966</v>
      </c>
      <c r="V251" s="488">
        <v>8003656</v>
      </c>
      <c r="W251" s="603">
        <v>8857983</v>
      </c>
      <c r="X251" s="600">
        <v>8857983</v>
      </c>
      <c r="Y251" s="600">
        <v>8857983</v>
      </c>
      <c r="Z251" s="601"/>
      <c r="AA251" s="578"/>
      <c r="AB251" s="578"/>
      <c r="AC251" s="578"/>
      <c r="AD251" s="578"/>
      <c r="AE251" s="578"/>
      <c r="AF251" s="943"/>
      <c r="AG251" s="1020"/>
      <c r="AH251" s="949"/>
      <c r="AI251" s="949"/>
      <c r="AJ251" s="984"/>
      <c r="AK251" s="949"/>
      <c r="AL251" s="949"/>
      <c r="AM251" s="949"/>
      <c r="AN251" s="978"/>
      <c r="AO251" s="978"/>
      <c r="AP251" s="978"/>
      <c r="AQ251" s="949"/>
      <c r="AR251" s="975"/>
      <c r="AS251" s="978"/>
      <c r="AT251" s="975"/>
      <c r="AU251" s="978"/>
      <c r="AV251" s="975"/>
      <c r="AW251" s="978"/>
      <c r="AX251" s="978"/>
      <c r="AY251" s="1025"/>
    </row>
    <row r="252" spans="1:51" ht="27.75" thickBot="1" x14ac:dyDescent="0.3">
      <c r="A252" s="934"/>
      <c r="B252" s="937"/>
      <c r="C252" s="940"/>
      <c r="D252" s="472" t="s">
        <v>109</v>
      </c>
      <c r="E252" s="557">
        <v>10</v>
      </c>
      <c r="F252" s="557">
        <v>10</v>
      </c>
      <c r="G252" s="557">
        <v>10</v>
      </c>
      <c r="H252" s="557">
        <v>10</v>
      </c>
      <c r="I252" s="557">
        <v>10</v>
      </c>
      <c r="J252" s="557">
        <v>10</v>
      </c>
      <c r="K252" s="604">
        <v>10</v>
      </c>
      <c r="L252" s="604">
        <v>10</v>
      </c>
      <c r="M252" s="560"/>
      <c r="N252" s="561"/>
      <c r="O252" s="561"/>
      <c r="P252" s="561"/>
      <c r="Q252" s="561"/>
      <c r="R252" s="561"/>
      <c r="S252" s="943"/>
      <c r="T252" s="605">
        <v>10</v>
      </c>
      <c r="U252" s="605">
        <v>10</v>
      </c>
      <c r="V252" s="605">
        <v>10</v>
      </c>
      <c r="W252" s="605">
        <v>10</v>
      </c>
      <c r="X252" s="606">
        <v>10</v>
      </c>
      <c r="Y252" s="606">
        <v>10</v>
      </c>
      <c r="Z252" s="607"/>
      <c r="AA252" s="608"/>
      <c r="AB252" s="608"/>
      <c r="AC252" s="608"/>
      <c r="AD252" s="608"/>
      <c r="AE252" s="608"/>
      <c r="AF252" s="943"/>
      <c r="AG252" s="1020"/>
      <c r="AH252" s="949"/>
      <c r="AI252" s="949"/>
      <c r="AJ252" s="984"/>
      <c r="AK252" s="949"/>
      <c r="AL252" s="949"/>
      <c r="AM252" s="949"/>
      <c r="AN252" s="978"/>
      <c r="AO252" s="978"/>
      <c r="AP252" s="978"/>
      <c r="AQ252" s="949"/>
      <c r="AR252" s="975"/>
      <c r="AS252" s="978"/>
      <c r="AT252" s="975"/>
      <c r="AU252" s="978"/>
      <c r="AV252" s="975"/>
      <c r="AW252" s="978"/>
      <c r="AX252" s="978"/>
      <c r="AY252" s="1025"/>
    </row>
    <row r="253" spans="1:51" ht="27.75" thickBot="1" x14ac:dyDescent="0.3">
      <c r="A253" s="934"/>
      <c r="B253" s="937"/>
      <c r="C253" s="940"/>
      <c r="D253" s="473" t="s">
        <v>110</v>
      </c>
      <c r="E253" s="557">
        <v>3373102</v>
      </c>
      <c r="F253" s="557">
        <v>3373102</v>
      </c>
      <c r="G253" s="557">
        <v>3373102</v>
      </c>
      <c r="H253" s="557">
        <v>3373102</v>
      </c>
      <c r="I253" s="557">
        <v>3373102</v>
      </c>
      <c r="J253" s="557">
        <v>3373102</v>
      </c>
      <c r="K253" s="604">
        <v>3373102</v>
      </c>
      <c r="L253" s="604">
        <v>3373102</v>
      </c>
      <c r="M253" s="560"/>
      <c r="N253" s="561"/>
      <c r="O253" s="561"/>
      <c r="P253" s="561"/>
      <c r="Q253" s="561"/>
      <c r="R253" s="561"/>
      <c r="S253" s="943"/>
      <c r="T253" s="488">
        <v>621090</v>
      </c>
      <c r="U253" s="488">
        <v>1578801</v>
      </c>
      <c r="V253" s="488">
        <v>2327303</v>
      </c>
      <c r="W253" s="603">
        <v>3160263</v>
      </c>
      <c r="X253" s="600">
        <v>3321335</v>
      </c>
      <c r="Y253" s="600">
        <v>3333247</v>
      </c>
      <c r="Z253" s="560"/>
      <c r="AA253" s="561"/>
      <c r="AB253" s="561"/>
      <c r="AC253" s="561"/>
      <c r="AD253" s="561"/>
      <c r="AE253" s="561"/>
      <c r="AF253" s="943"/>
      <c r="AG253" s="1020"/>
      <c r="AH253" s="949"/>
      <c r="AI253" s="949"/>
      <c r="AJ253" s="984"/>
      <c r="AK253" s="949"/>
      <c r="AL253" s="949"/>
      <c r="AM253" s="949"/>
      <c r="AN253" s="978"/>
      <c r="AO253" s="978"/>
      <c r="AP253" s="978"/>
      <c r="AQ253" s="949"/>
      <c r="AR253" s="975"/>
      <c r="AS253" s="978"/>
      <c r="AT253" s="975"/>
      <c r="AU253" s="978"/>
      <c r="AV253" s="975"/>
      <c r="AW253" s="978"/>
      <c r="AX253" s="978"/>
      <c r="AY253" s="1025"/>
    </row>
    <row r="254" spans="1:51" ht="27.75" thickBot="1" x14ac:dyDescent="0.3">
      <c r="A254" s="934"/>
      <c r="B254" s="937"/>
      <c r="C254" s="940"/>
      <c r="D254" s="472" t="s">
        <v>111</v>
      </c>
      <c r="E254" s="557">
        <v>87</v>
      </c>
      <c r="F254" s="557">
        <v>87</v>
      </c>
      <c r="G254" s="557">
        <v>87</v>
      </c>
      <c r="H254" s="557">
        <v>87</v>
      </c>
      <c r="I254" s="557">
        <v>87</v>
      </c>
      <c r="J254" s="557">
        <v>87</v>
      </c>
      <c r="K254" s="604">
        <v>87</v>
      </c>
      <c r="L254" s="604">
        <v>87</v>
      </c>
      <c r="M254" s="560"/>
      <c r="N254" s="561"/>
      <c r="O254" s="561"/>
      <c r="P254" s="561"/>
      <c r="Q254" s="561"/>
      <c r="R254" s="561"/>
      <c r="S254" s="943"/>
      <c r="T254" s="556">
        <v>14</v>
      </c>
      <c r="U254" s="556">
        <v>15</v>
      </c>
      <c r="V254" s="556">
        <v>18</v>
      </c>
      <c r="W254" s="556">
        <v>24</v>
      </c>
      <c r="X254" s="559">
        <v>31</v>
      </c>
      <c r="Y254" s="559">
        <v>38</v>
      </c>
      <c r="Z254" s="560"/>
      <c r="AA254" s="561"/>
      <c r="AB254" s="561"/>
      <c r="AC254" s="561"/>
      <c r="AD254" s="561"/>
      <c r="AE254" s="561"/>
      <c r="AF254" s="943"/>
      <c r="AG254" s="1020"/>
      <c r="AH254" s="949"/>
      <c r="AI254" s="949"/>
      <c r="AJ254" s="984"/>
      <c r="AK254" s="949"/>
      <c r="AL254" s="949"/>
      <c r="AM254" s="949"/>
      <c r="AN254" s="978"/>
      <c r="AO254" s="978"/>
      <c r="AP254" s="978"/>
      <c r="AQ254" s="949"/>
      <c r="AR254" s="975"/>
      <c r="AS254" s="978"/>
      <c r="AT254" s="975"/>
      <c r="AU254" s="978"/>
      <c r="AV254" s="975"/>
      <c r="AW254" s="978"/>
      <c r="AX254" s="978"/>
      <c r="AY254" s="1025"/>
    </row>
    <row r="255" spans="1:51" ht="27.75" thickBot="1" x14ac:dyDescent="0.3">
      <c r="A255" s="934"/>
      <c r="B255" s="937"/>
      <c r="C255" s="941"/>
      <c r="D255" s="473" t="s">
        <v>112</v>
      </c>
      <c r="E255" s="476">
        <v>12316405</v>
      </c>
      <c r="F255" s="476">
        <v>12316405</v>
      </c>
      <c r="G255" s="476">
        <v>12316405</v>
      </c>
      <c r="H255" s="476">
        <v>12316405</v>
      </c>
      <c r="I255" s="476">
        <v>12316405</v>
      </c>
      <c r="J255" s="476">
        <v>12316405</v>
      </c>
      <c r="K255" s="530">
        <v>12316405</v>
      </c>
      <c r="L255" s="530">
        <v>12316405</v>
      </c>
      <c r="M255" s="609"/>
      <c r="N255" s="522"/>
      <c r="O255" s="561"/>
      <c r="P255" s="561"/>
      <c r="Q255" s="561"/>
      <c r="R255" s="610"/>
      <c r="S255" s="944"/>
      <c r="T255" s="611">
        <v>3564056</v>
      </c>
      <c r="U255" s="611">
        <v>4521767</v>
      </c>
      <c r="V255" s="611">
        <v>10330959</v>
      </c>
      <c r="W255" s="611">
        <v>12018246</v>
      </c>
      <c r="X255" s="612">
        <v>12179318</v>
      </c>
      <c r="Y255" s="612">
        <v>12191230</v>
      </c>
      <c r="Z255" s="613"/>
      <c r="AA255" s="610"/>
      <c r="AB255" s="610"/>
      <c r="AC255" s="610"/>
      <c r="AD255" s="610"/>
      <c r="AE255" s="610"/>
      <c r="AF255" s="944"/>
      <c r="AG255" s="1021"/>
      <c r="AH255" s="950"/>
      <c r="AI255" s="950"/>
      <c r="AJ255" s="985"/>
      <c r="AK255" s="950"/>
      <c r="AL255" s="950"/>
      <c r="AM255" s="950"/>
      <c r="AN255" s="979"/>
      <c r="AO255" s="979"/>
      <c r="AP255" s="979"/>
      <c r="AQ255" s="950"/>
      <c r="AR255" s="976"/>
      <c r="AS255" s="979"/>
      <c r="AT255" s="976"/>
      <c r="AU255" s="979"/>
      <c r="AV255" s="976"/>
      <c r="AW255" s="979"/>
      <c r="AX255" s="979"/>
      <c r="AY255" s="1025"/>
    </row>
    <row r="256" spans="1:51" ht="18" x14ac:dyDescent="0.25">
      <c r="A256" s="934"/>
      <c r="B256" s="937"/>
      <c r="C256" s="939" t="s">
        <v>215</v>
      </c>
      <c r="D256" s="472" t="s">
        <v>106</v>
      </c>
      <c r="E256" s="454">
        <v>573</v>
      </c>
      <c r="F256" s="454">
        <v>573</v>
      </c>
      <c r="G256" s="454">
        <v>573</v>
      </c>
      <c r="H256" s="454">
        <v>573</v>
      </c>
      <c r="I256" s="454">
        <v>573</v>
      </c>
      <c r="J256" s="454">
        <v>573</v>
      </c>
      <c r="K256" s="615">
        <v>573</v>
      </c>
      <c r="L256" s="615">
        <v>573</v>
      </c>
      <c r="M256" s="451"/>
      <c r="N256" s="453"/>
      <c r="O256" s="453"/>
      <c r="P256" s="453"/>
      <c r="Q256" s="453"/>
      <c r="R256" s="453"/>
      <c r="S256" s="942"/>
      <c r="T256" s="598">
        <v>10</v>
      </c>
      <c r="U256" s="598">
        <v>64</v>
      </c>
      <c r="V256" s="598">
        <v>117</v>
      </c>
      <c r="W256" s="598">
        <v>226</v>
      </c>
      <c r="X256" s="614">
        <v>283</v>
      </c>
      <c r="Y256" s="600">
        <v>343</v>
      </c>
      <c r="Z256" s="451"/>
      <c r="AA256" s="453"/>
      <c r="AB256" s="453"/>
      <c r="AC256" s="453"/>
      <c r="AD256" s="453"/>
      <c r="AE256" s="453"/>
      <c r="AF256" s="942"/>
      <c r="AG256" s="945" t="s">
        <v>358</v>
      </c>
      <c r="AH256" s="948" t="s">
        <v>81</v>
      </c>
      <c r="AI256" s="948" t="s">
        <v>81</v>
      </c>
      <c r="AJ256" s="983" t="s">
        <v>81</v>
      </c>
      <c r="AK256" s="986" t="s">
        <v>210</v>
      </c>
      <c r="AL256" s="948" t="s">
        <v>81</v>
      </c>
      <c r="AM256" s="948" t="s">
        <v>189</v>
      </c>
      <c r="AN256" s="977">
        <v>7936532</v>
      </c>
      <c r="AO256" s="977">
        <v>3784651.7745909002</v>
      </c>
      <c r="AP256" s="977">
        <v>4151880.2254090998</v>
      </c>
      <c r="AQ256" s="977" t="s">
        <v>81</v>
      </c>
      <c r="AR256" s="977" t="s">
        <v>190</v>
      </c>
      <c r="AS256" s="977">
        <v>7936532</v>
      </c>
      <c r="AT256" s="977" t="s">
        <v>190</v>
      </c>
      <c r="AU256" s="977">
        <v>7936532</v>
      </c>
      <c r="AV256" s="977" t="s">
        <v>191</v>
      </c>
      <c r="AW256" s="977">
        <v>7936532</v>
      </c>
      <c r="AX256" s="977">
        <v>7936532</v>
      </c>
      <c r="AY256" s="980"/>
    </row>
    <row r="257" spans="1:51" ht="18" x14ac:dyDescent="0.25">
      <c r="A257" s="934"/>
      <c r="B257" s="937"/>
      <c r="C257" s="940"/>
      <c r="D257" s="473" t="s">
        <v>107</v>
      </c>
      <c r="E257" s="474">
        <v>67074775</v>
      </c>
      <c r="F257" s="474">
        <v>67074775</v>
      </c>
      <c r="G257" s="474">
        <v>67074775</v>
      </c>
      <c r="H257" s="474">
        <v>67074775</v>
      </c>
      <c r="I257" s="474">
        <v>67074775</v>
      </c>
      <c r="J257" s="474">
        <v>67074775</v>
      </c>
      <c r="K257" s="531">
        <v>67074775</v>
      </c>
      <c r="L257" s="531">
        <v>67074775</v>
      </c>
      <c r="M257" s="540"/>
      <c r="N257" s="519"/>
      <c r="O257" s="519"/>
      <c r="P257" s="519"/>
      <c r="Q257" s="519"/>
      <c r="R257" s="521"/>
      <c r="S257" s="943"/>
      <c r="T257" s="488">
        <v>22072244</v>
      </c>
      <c r="U257" s="488">
        <v>22072244</v>
      </c>
      <c r="V257" s="488">
        <v>60027416</v>
      </c>
      <c r="W257" s="603">
        <v>66434871</v>
      </c>
      <c r="X257" s="600">
        <v>66434871</v>
      </c>
      <c r="Y257" s="600">
        <v>66434871</v>
      </c>
      <c r="Z257" s="540"/>
      <c r="AA257" s="519"/>
      <c r="AB257" s="519"/>
      <c r="AC257" s="519"/>
      <c r="AD257" s="519"/>
      <c r="AE257" s="519"/>
      <c r="AF257" s="943"/>
      <c r="AG257" s="946"/>
      <c r="AH257" s="949"/>
      <c r="AI257" s="949"/>
      <c r="AJ257" s="984"/>
      <c r="AK257" s="987"/>
      <c r="AL257" s="949"/>
      <c r="AM257" s="949"/>
      <c r="AN257" s="978"/>
      <c r="AO257" s="978"/>
      <c r="AP257" s="978"/>
      <c r="AQ257" s="978"/>
      <c r="AR257" s="978"/>
      <c r="AS257" s="978"/>
      <c r="AT257" s="978"/>
      <c r="AU257" s="978"/>
      <c r="AV257" s="978"/>
      <c r="AW257" s="978"/>
      <c r="AX257" s="978"/>
      <c r="AY257" s="981"/>
    </row>
    <row r="258" spans="1:51" ht="27" x14ac:dyDescent="0.25">
      <c r="A258" s="934"/>
      <c r="B258" s="937"/>
      <c r="C258" s="940"/>
      <c r="D258" s="472" t="s">
        <v>109</v>
      </c>
      <c r="E258" s="557">
        <v>18</v>
      </c>
      <c r="F258" s="557">
        <v>18</v>
      </c>
      <c r="G258" s="557">
        <v>18</v>
      </c>
      <c r="H258" s="557">
        <v>18</v>
      </c>
      <c r="I258" s="557">
        <v>18</v>
      </c>
      <c r="J258" s="557">
        <v>18</v>
      </c>
      <c r="K258" s="604">
        <v>18</v>
      </c>
      <c r="L258" s="604">
        <v>18</v>
      </c>
      <c r="M258" s="560"/>
      <c r="N258" s="561"/>
      <c r="O258" s="561"/>
      <c r="P258" s="561"/>
      <c r="Q258" s="561"/>
      <c r="R258" s="561"/>
      <c r="S258" s="943"/>
      <c r="T258" s="605">
        <v>18</v>
      </c>
      <c r="U258" s="605">
        <v>18</v>
      </c>
      <c r="V258" s="605">
        <v>18</v>
      </c>
      <c r="W258" s="605">
        <v>18</v>
      </c>
      <c r="X258" s="606">
        <v>18</v>
      </c>
      <c r="Y258" s="606">
        <v>18</v>
      </c>
      <c r="Z258" s="560"/>
      <c r="AA258" s="561"/>
      <c r="AB258" s="561"/>
      <c r="AC258" s="561"/>
      <c r="AD258" s="561"/>
      <c r="AE258" s="561"/>
      <c r="AF258" s="943"/>
      <c r="AG258" s="946"/>
      <c r="AH258" s="949"/>
      <c r="AI258" s="949"/>
      <c r="AJ258" s="984"/>
      <c r="AK258" s="987"/>
      <c r="AL258" s="949"/>
      <c r="AM258" s="949"/>
      <c r="AN258" s="978"/>
      <c r="AO258" s="978"/>
      <c r="AP258" s="978"/>
      <c r="AQ258" s="978"/>
      <c r="AR258" s="978"/>
      <c r="AS258" s="978"/>
      <c r="AT258" s="978"/>
      <c r="AU258" s="978"/>
      <c r="AV258" s="978"/>
      <c r="AW258" s="978"/>
      <c r="AX258" s="978"/>
      <c r="AY258" s="981"/>
    </row>
    <row r="259" spans="1:51" ht="27" x14ac:dyDescent="0.25">
      <c r="A259" s="934"/>
      <c r="B259" s="937"/>
      <c r="C259" s="940"/>
      <c r="D259" s="473" t="s">
        <v>110</v>
      </c>
      <c r="E259" s="557">
        <v>25298264</v>
      </c>
      <c r="F259" s="557">
        <v>25298264</v>
      </c>
      <c r="G259" s="557">
        <v>25298264</v>
      </c>
      <c r="H259" s="557">
        <v>25298264</v>
      </c>
      <c r="I259" s="557">
        <v>25298264</v>
      </c>
      <c r="J259" s="557">
        <v>25298264</v>
      </c>
      <c r="K259" s="604">
        <v>25298264</v>
      </c>
      <c r="L259" s="604">
        <v>25298264</v>
      </c>
      <c r="M259" s="560"/>
      <c r="N259" s="561"/>
      <c r="O259" s="561"/>
      <c r="P259" s="561"/>
      <c r="Q259" s="561"/>
      <c r="R259" s="561"/>
      <c r="S259" s="943"/>
      <c r="T259" s="488">
        <v>4658172</v>
      </c>
      <c r="U259" s="488">
        <v>11841010</v>
      </c>
      <c r="V259" s="488">
        <v>17454778</v>
      </c>
      <c r="W259" s="603">
        <v>23701974</v>
      </c>
      <c r="X259" s="600">
        <v>24910013</v>
      </c>
      <c r="Y259" s="600">
        <v>24999349</v>
      </c>
      <c r="Z259" s="560"/>
      <c r="AA259" s="561"/>
      <c r="AB259" s="561"/>
      <c r="AC259" s="561"/>
      <c r="AD259" s="561"/>
      <c r="AE259" s="561"/>
      <c r="AF259" s="943"/>
      <c r="AG259" s="946"/>
      <c r="AH259" s="949"/>
      <c r="AI259" s="949"/>
      <c r="AJ259" s="984"/>
      <c r="AK259" s="987"/>
      <c r="AL259" s="949"/>
      <c r="AM259" s="949"/>
      <c r="AN259" s="978"/>
      <c r="AO259" s="978"/>
      <c r="AP259" s="978"/>
      <c r="AQ259" s="978"/>
      <c r="AR259" s="978"/>
      <c r="AS259" s="978"/>
      <c r="AT259" s="978"/>
      <c r="AU259" s="978"/>
      <c r="AV259" s="978"/>
      <c r="AW259" s="978"/>
      <c r="AX259" s="978"/>
      <c r="AY259" s="981"/>
    </row>
    <row r="260" spans="1:51" ht="27" x14ac:dyDescent="0.25">
      <c r="A260" s="934"/>
      <c r="B260" s="937"/>
      <c r="C260" s="940"/>
      <c r="D260" s="472" t="s">
        <v>111</v>
      </c>
      <c r="E260" s="557">
        <v>591</v>
      </c>
      <c r="F260" s="557">
        <v>591</v>
      </c>
      <c r="G260" s="557">
        <v>591</v>
      </c>
      <c r="H260" s="557">
        <v>591</v>
      </c>
      <c r="I260" s="557">
        <v>591</v>
      </c>
      <c r="J260" s="557">
        <v>591</v>
      </c>
      <c r="K260" s="604">
        <v>591</v>
      </c>
      <c r="L260" s="604">
        <v>591</v>
      </c>
      <c r="M260" s="560"/>
      <c r="N260" s="561"/>
      <c r="O260" s="561"/>
      <c r="P260" s="561"/>
      <c r="Q260" s="561"/>
      <c r="R260" s="561"/>
      <c r="S260" s="943"/>
      <c r="T260" s="556">
        <v>28</v>
      </c>
      <c r="U260" s="556">
        <v>82</v>
      </c>
      <c r="V260" s="556">
        <v>135</v>
      </c>
      <c r="W260" s="556">
        <v>244</v>
      </c>
      <c r="X260" s="559">
        <v>301</v>
      </c>
      <c r="Y260" s="559">
        <v>361</v>
      </c>
      <c r="Z260" s="560"/>
      <c r="AA260" s="561"/>
      <c r="AB260" s="561"/>
      <c r="AC260" s="561"/>
      <c r="AD260" s="561"/>
      <c r="AE260" s="561"/>
      <c r="AF260" s="943"/>
      <c r="AG260" s="946"/>
      <c r="AH260" s="949"/>
      <c r="AI260" s="949"/>
      <c r="AJ260" s="984"/>
      <c r="AK260" s="987"/>
      <c r="AL260" s="949"/>
      <c r="AM260" s="949"/>
      <c r="AN260" s="978"/>
      <c r="AO260" s="978"/>
      <c r="AP260" s="978"/>
      <c r="AQ260" s="978"/>
      <c r="AR260" s="978"/>
      <c r="AS260" s="978"/>
      <c r="AT260" s="978"/>
      <c r="AU260" s="978"/>
      <c r="AV260" s="978"/>
      <c r="AW260" s="978"/>
      <c r="AX260" s="978"/>
      <c r="AY260" s="981"/>
    </row>
    <row r="261" spans="1:51" ht="27.75" thickBot="1" x14ac:dyDescent="0.3">
      <c r="A261" s="934"/>
      <c r="B261" s="937"/>
      <c r="C261" s="941"/>
      <c r="D261" s="473" t="s">
        <v>112</v>
      </c>
      <c r="E261" s="476">
        <v>92373039</v>
      </c>
      <c r="F261" s="476">
        <v>92373039</v>
      </c>
      <c r="G261" s="476">
        <v>92373039</v>
      </c>
      <c r="H261" s="476">
        <v>92373039</v>
      </c>
      <c r="I261" s="476">
        <v>92373039</v>
      </c>
      <c r="J261" s="476">
        <v>92373039</v>
      </c>
      <c r="K261" s="532">
        <v>92373039</v>
      </c>
      <c r="L261" s="532">
        <v>92373039</v>
      </c>
      <c r="M261" s="541"/>
      <c r="N261" s="520"/>
      <c r="O261" s="561"/>
      <c r="P261" s="561"/>
      <c r="Q261" s="561"/>
      <c r="R261" s="522"/>
      <c r="S261" s="944"/>
      <c r="T261" s="611">
        <v>26730416</v>
      </c>
      <c r="U261" s="611">
        <v>33913254</v>
      </c>
      <c r="V261" s="611">
        <v>77482194</v>
      </c>
      <c r="W261" s="611">
        <v>90136845</v>
      </c>
      <c r="X261" s="612">
        <v>91344884</v>
      </c>
      <c r="Y261" s="612">
        <v>91434220</v>
      </c>
      <c r="Z261" s="541"/>
      <c r="AA261" s="520"/>
      <c r="AB261" s="520"/>
      <c r="AC261" s="520"/>
      <c r="AD261" s="520"/>
      <c r="AE261" s="520"/>
      <c r="AF261" s="944"/>
      <c r="AG261" s="947"/>
      <c r="AH261" s="950"/>
      <c r="AI261" s="950"/>
      <c r="AJ261" s="985"/>
      <c r="AK261" s="988"/>
      <c r="AL261" s="950"/>
      <c r="AM261" s="950"/>
      <c r="AN261" s="979"/>
      <c r="AO261" s="979"/>
      <c r="AP261" s="979"/>
      <c r="AQ261" s="979"/>
      <c r="AR261" s="979"/>
      <c r="AS261" s="979"/>
      <c r="AT261" s="979"/>
      <c r="AU261" s="979"/>
      <c r="AV261" s="979"/>
      <c r="AW261" s="979"/>
      <c r="AX261" s="979"/>
      <c r="AY261" s="982"/>
    </row>
    <row r="262" spans="1:51" ht="18" x14ac:dyDescent="0.25">
      <c r="A262" s="934"/>
      <c r="B262" s="937"/>
      <c r="C262" s="1027" t="s">
        <v>213</v>
      </c>
      <c r="D262" s="472" t="s">
        <v>106</v>
      </c>
      <c r="E262" s="563">
        <v>5590</v>
      </c>
      <c r="F262" s="563">
        <v>5590</v>
      </c>
      <c r="G262" s="563">
        <v>5590</v>
      </c>
      <c r="H262" s="563">
        <v>5590</v>
      </c>
      <c r="I262" s="563">
        <v>5590</v>
      </c>
      <c r="J262" s="563">
        <v>5590</v>
      </c>
      <c r="K262" s="616">
        <v>5590</v>
      </c>
      <c r="L262" s="564">
        <v>5590</v>
      </c>
      <c r="M262" s="617"/>
      <c r="N262" s="618"/>
      <c r="O262" s="618"/>
      <c r="P262" s="618"/>
      <c r="Q262" s="618"/>
      <c r="R262" s="618">
        <v>0</v>
      </c>
      <c r="S262" s="992"/>
      <c r="T262" s="563">
        <v>291</v>
      </c>
      <c r="U262" s="563">
        <v>625</v>
      </c>
      <c r="V262" s="563">
        <v>883</v>
      </c>
      <c r="W262" s="563">
        <v>1333</v>
      </c>
      <c r="X262" s="564">
        <v>1844</v>
      </c>
      <c r="Y262" s="564">
        <v>2398</v>
      </c>
      <c r="Z262" s="617"/>
      <c r="AA262" s="618"/>
      <c r="AB262" s="565"/>
      <c r="AC262" s="565"/>
      <c r="AD262" s="565"/>
      <c r="AE262" s="565"/>
      <c r="AF262" s="992"/>
      <c r="AG262" s="995" t="s">
        <v>210</v>
      </c>
      <c r="AH262" s="998" t="s">
        <v>81</v>
      </c>
      <c r="AI262" s="998" t="s">
        <v>81</v>
      </c>
      <c r="AJ262" s="998" t="s">
        <v>81</v>
      </c>
      <c r="AK262" s="998" t="s">
        <v>210</v>
      </c>
      <c r="AL262" s="998" t="s">
        <v>81</v>
      </c>
      <c r="AM262" s="983" t="s">
        <v>212</v>
      </c>
      <c r="AN262" s="1004">
        <v>7936532</v>
      </c>
      <c r="AO262" s="1004">
        <v>3784651.7745909002</v>
      </c>
      <c r="AP262" s="1004">
        <v>4151880.2254090998</v>
      </c>
      <c r="AQ262" s="998" t="s">
        <v>81</v>
      </c>
      <c r="AR262" s="998" t="s">
        <v>81</v>
      </c>
      <c r="AS262" s="1004">
        <v>7936532</v>
      </c>
      <c r="AT262" s="998" t="s">
        <v>190</v>
      </c>
      <c r="AU262" s="1004">
        <v>7936532</v>
      </c>
      <c r="AV262" s="1001" t="s">
        <v>191</v>
      </c>
      <c r="AW262" s="1004">
        <v>7936532</v>
      </c>
      <c r="AX262" s="1004">
        <v>7936532</v>
      </c>
      <c r="AY262" s="1007"/>
    </row>
    <row r="263" spans="1:51" ht="18" x14ac:dyDescent="0.25">
      <c r="A263" s="934"/>
      <c r="B263" s="937"/>
      <c r="C263" s="1028"/>
      <c r="D263" s="473" t="s">
        <v>107</v>
      </c>
      <c r="E263" s="479">
        <v>653358000</v>
      </c>
      <c r="F263" s="479">
        <v>653358000</v>
      </c>
      <c r="G263" s="479">
        <v>653358000</v>
      </c>
      <c r="H263" s="479">
        <v>653358000</v>
      </c>
      <c r="I263" s="479">
        <v>653358000</v>
      </c>
      <c r="J263" s="479">
        <v>653358000</v>
      </c>
      <c r="K263" s="533">
        <v>653358000</v>
      </c>
      <c r="L263" s="523">
        <v>653358000</v>
      </c>
      <c r="M263" s="619"/>
      <c r="N263" s="620"/>
      <c r="O263" s="620"/>
      <c r="P263" s="620"/>
      <c r="Q263" s="620"/>
      <c r="R263" s="620">
        <v>0</v>
      </c>
      <c r="S263" s="993"/>
      <c r="T263" s="479">
        <v>215000000</v>
      </c>
      <c r="U263" s="479">
        <v>215000000</v>
      </c>
      <c r="V263" s="479">
        <v>584711500</v>
      </c>
      <c r="W263" s="479">
        <v>647124833</v>
      </c>
      <c r="X263" s="523">
        <v>647124833</v>
      </c>
      <c r="Y263" s="523">
        <v>647124833</v>
      </c>
      <c r="Z263" s="619"/>
      <c r="AA263" s="620"/>
      <c r="AB263" s="566"/>
      <c r="AC263" s="566"/>
      <c r="AD263" s="566"/>
      <c r="AE263" s="566"/>
      <c r="AF263" s="993"/>
      <c r="AG263" s="996"/>
      <c r="AH263" s="999"/>
      <c r="AI263" s="999"/>
      <c r="AJ263" s="999"/>
      <c r="AK263" s="999"/>
      <c r="AL263" s="999"/>
      <c r="AM263" s="984"/>
      <c r="AN263" s="1005"/>
      <c r="AO263" s="1005"/>
      <c r="AP263" s="1005"/>
      <c r="AQ263" s="999"/>
      <c r="AR263" s="999"/>
      <c r="AS263" s="1005"/>
      <c r="AT263" s="999"/>
      <c r="AU263" s="1005"/>
      <c r="AV263" s="1002"/>
      <c r="AW263" s="1005"/>
      <c r="AX263" s="1005"/>
      <c r="AY263" s="1008"/>
    </row>
    <row r="264" spans="1:51" ht="27" x14ac:dyDescent="0.25">
      <c r="A264" s="934"/>
      <c r="B264" s="937"/>
      <c r="C264" s="1029"/>
      <c r="D264" s="472" t="s">
        <v>109</v>
      </c>
      <c r="E264" s="481">
        <v>432</v>
      </c>
      <c r="F264" s="481">
        <v>432</v>
      </c>
      <c r="G264" s="481">
        <v>432</v>
      </c>
      <c r="H264" s="481">
        <v>432</v>
      </c>
      <c r="I264" s="481">
        <v>432</v>
      </c>
      <c r="J264" s="481">
        <v>432</v>
      </c>
      <c r="K264" s="534">
        <v>432</v>
      </c>
      <c r="L264" s="524">
        <v>432</v>
      </c>
      <c r="M264" s="621"/>
      <c r="N264" s="622"/>
      <c r="O264" s="622"/>
      <c r="P264" s="622"/>
      <c r="Q264" s="622"/>
      <c r="R264" s="622">
        <v>0</v>
      </c>
      <c r="S264" s="993"/>
      <c r="T264" s="481">
        <v>327</v>
      </c>
      <c r="U264" s="481">
        <v>390</v>
      </c>
      <c r="V264" s="481">
        <v>432</v>
      </c>
      <c r="W264" s="481">
        <v>432</v>
      </c>
      <c r="X264" s="524">
        <v>432</v>
      </c>
      <c r="Y264" s="524">
        <v>432</v>
      </c>
      <c r="Z264" s="621"/>
      <c r="AA264" s="622"/>
      <c r="AB264" s="567"/>
      <c r="AC264" s="567"/>
      <c r="AD264" s="567"/>
      <c r="AE264" s="567"/>
      <c r="AF264" s="993"/>
      <c r="AG264" s="996"/>
      <c r="AH264" s="999"/>
      <c r="AI264" s="999"/>
      <c r="AJ264" s="999"/>
      <c r="AK264" s="999"/>
      <c r="AL264" s="999"/>
      <c r="AM264" s="984"/>
      <c r="AN264" s="1005"/>
      <c r="AO264" s="1005"/>
      <c r="AP264" s="1005"/>
      <c r="AQ264" s="999"/>
      <c r="AR264" s="999"/>
      <c r="AS264" s="1005"/>
      <c r="AT264" s="999"/>
      <c r="AU264" s="1005"/>
      <c r="AV264" s="1002"/>
      <c r="AW264" s="1005"/>
      <c r="AX264" s="1005"/>
      <c r="AY264" s="1008"/>
    </row>
    <row r="265" spans="1:51" ht="27" x14ac:dyDescent="0.25">
      <c r="A265" s="934"/>
      <c r="B265" s="937"/>
      <c r="C265" s="1029"/>
      <c r="D265" s="473" t="s">
        <v>110</v>
      </c>
      <c r="E265" s="480">
        <v>246423857</v>
      </c>
      <c r="F265" s="481">
        <v>246423857</v>
      </c>
      <c r="G265" s="481">
        <v>246423857</v>
      </c>
      <c r="H265" s="481">
        <v>246423857</v>
      </c>
      <c r="I265" s="481">
        <v>246423857</v>
      </c>
      <c r="J265" s="481">
        <v>246423857</v>
      </c>
      <c r="K265" s="534">
        <v>246423857</v>
      </c>
      <c r="L265" s="524">
        <v>246423857</v>
      </c>
      <c r="M265" s="621"/>
      <c r="N265" s="622"/>
      <c r="O265" s="622"/>
      <c r="P265" s="622"/>
      <c r="Q265" s="622"/>
      <c r="R265" s="622"/>
      <c r="S265" s="993"/>
      <c r="T265" s="481">
        <v>45374067</v>
      </c>
      <c r="U265" s="481">
        <v>115340184</v>
      </c>
      <c r="V265" s="481">
        <v>170022450</v>
      </c>
      <c r="W265" s="481">
        <v>230874768</v>
      </c>
      <c r="X265" s="524">
        <v>242641971</v>
      </c>
      <c r="Y265" s="524">
        <v>243512194</v>
      </c>
      <c r="Z265" s="621"/>
      <c r="AA265" s="622"/>
      <c r="AB265" s="567"/>
      <c r="AC265" s="567"/>
      <c r="AD265" s="567"/>
      <c r="AE265" s="567"/>
      <c r="AF265" s="993"/>
      <c r="AG265" s="996"/>
      <c r="AH265" s="999"/>
      <c r="AI265" s="999"/>
      <c r="AJ265" s="999"/>
      <c r="AK265" s="999"/>
      <c r="AL265" s="999"/>
      <c r="AM265" s="984"/>
      <c r="AN265" s="1005"/>
      <c r="AO265" s="1005"/>
      <c r="AP265" s="1005"/>
      <c r="AQ265" s="999"/>
      <c r="AR265" s="999"/>
      <c r="AS265" s="1005"/>
      <c r="AT265" s="999"/>
      <c r="AU265" s="1005"/>
      <c r="AV265" s="1002"/>
      <c r="AW265" s="1005"/>
      <c r="AX265" s="1005"/>
      <c r="AY265" s="1008"/>
    </row>
    <row r="266" spans="1:51" ht="27" x14ac:dyDescent="0.25">
      <c r="A266" s="934"/>
      <c r="B266" s="937"/>
      <c r="C266" s="1029"/>
      <c r="D266" s="472" t="s">
        <v>111</v>
      </c>
      <c r="E266" s="481">
        <v>6022</v>
      </c>
      <c r="F266" s="481">
        <v>6022</v>
      </c>
      <c r="G266" s="481">
        <v>6022</v>
      </c>
      <c r="H266" s="481">
        <v>6022</v>
      </c>
      <c r="I266" s="481">
        <v>6022</v>
      </c>
      <c r="J266" s="481">
        <v>6022</v>
      </c>
      <c r="K266" s="534">
        <v>6022</v>
      </c>
      <c r="L266" s="524">
        <v>6022</v>
      </c>
      <c r="M266" s="621"/>
      <c r="N266" s="622"/>
      <c r="O266" s="622"/>
      <c r="P266" s="622"/>
      <c r="Q266" s="622"/>
      <c r="R266" s="622"/>
      <c r="S266" s="993"/>
      <c r="T266" s="481">
        <v>618</v>
      </c>
      <c r="U266" s="481">
        <v>1015</v>
      </c>
      <c r="V266" s="481">
        <v>1315</v>
      </c>
      <c r="W266" s="481">
        <v>1765</v>
      </c>
      <c r="X266" s="524">
        <v>2276</v>
      </c>
      <c r="Y266" s="524">
        <v>2830</v>
      </c>
      <c r="Z266" s="621"/>
      <c r="AA266" s="622"/>
      <c r="AB266" s="567"/>
      <c r="AC266" s="567"/>
      <c r="AD266" s="567"/>
      <c r="AE266" s="567"/>
      <c r="AF266" s="993"/>
      <c r="AG266" s="996"/>
      <c r="AH266" s="999"/>
      <c r="AI266" s="999"/>
      <c r="AJ266" s="999"/>
      <c r="AK266" s="999"/>
      <c r="AL266" s="999"/>
      <c r="AM266" s="984"/>
      <c r="AN266" s="1005"/>
      <c r="AO266" s="1005"/>
      <c r="AP266" s="1005"/>
      <c r="AQ266" s="999"/>
      <c r="AR266" s="999"/>
      <c r="AS266" s="1005"/>
      <c r="AT266" s="999"/>
      <c r="AU266" s="1005"/>
      <c r="AV266" s="1002"/>
      <c r="AW266" s="1005"/>
      <c r="AX266" s="1005"/>
      <c r="AY266" s="1008"/>
    </row>
    <row r="267" spans="1:51" ht="27.75" thickBot="1" x14ac:dyDescent="0.3">
      <c r="A267" s="935"/>
      <c r="B267" s="938"/>
      <c r="C267" s="1030"/>
      <c r="D267" s="473" t="s">
        <v>112</v>
      </c>
      <c r="E267" s="482">
        <v>899781857</v>
      </c>
      <c r="F267" s="482">
        <v>899781857</v>
      </c>
      <c r="G267" s="482">
        <v>899781857</v>
      </c>
      <c r="H267" s="482">
        <v>899781857</v>
      </c>
      <c r="I267" s="482">
        <v>899781857</v>
      </c>
      <c r="J267" s="482">
        <v>899781857</v>
      </c>
      <c r="K267" s="535">
        <v>899781857</v>
      </c>
      <c r="L267" s="525">
        <v>899781857</v>
      </c>
      <c r="M267" s="623"/>
      <c r="N267" s="624"/>
      <c r="O267" s="624"/>
      <c r="P267" s="624"/>
      <c r="Q267" s="624"/>
      <c r="R267" s="624">
        <v>0</v>
      </c>
      <c r="S267" s="994"/>
      <c r="T267" s="482">
        <v>260374067</v>
      </c>
      <c r="U267" s="482">
        <v>330340184</v>
      </c>
      <c r="V267" s="482">
        <v>754733950</v>
      </c>
      <c r="W267" s="482">
        <v>877999601</v>
      </c>
      <c r="X267" s="525">
        <v>889766804</v>
      </c>
      <c r="Y267" s="525">
        <v>890637027</v>
      </c>
      <c r="Z267" s="623"/>
      <c r="AA267" s="624"/>
      <c r="AB267" s="625"/>
      <c r="AC267" s="625"/>
      <c r="AD267" s="625"/>
      <c r="AE267" s="625"/>
      <c r="AF267" s="994"/>
      <c r="AG267" s="997"/>
      <c r="AH267" s="1000"/>
      <c r="AI267" s="1000"/>
      <c r="AJ267" s="1000"/>
      <c r="AK267" s="1000"/>
      <c r="AL267" s="1000"/>
      <c r="AM267" s="985"/>
      <c r="AN267" s="1006"/>
      <c r="AO267" s="1006"/>
      <c r="AP267" s="1006"/>
      <c r="AQ267" s="1000"/>
      <c r="AR267" s="1000"/>
      <c r="AS267" s="1006"/>
      <c r="AT267" s="1000"/>
      <c r="AU267" s="1006"/>
      <c r="AV267" s="1003"/>
      <c r="AW267" s="1006"/>
      <c r="AX267" s="1006"/>
      <c r="AY267" s="1009"/>
    </row>
    <row r="268" spans="1:51" ht="18" x14ac:dyDescent="0.25">
      <c r="A268" s="933">
        <v>4</v>
      </c>
      <c r="B268" s="1010" t="s">
        <v>115</v>
      </c>
      <c r="C268" s="1031" t="s">
        <v>214</v>
      </c>
      <c r="D268" s="472" t="s">
        <v>106</v>
      </c>
      <c r="E268" s="483">
        <v>0.24999999999999997</v>
      </c>
      <c r="F268" s="483">
        <v>0.24999999999999997</v>
      </c>
      <c r="G268" s="483">
        <v>0.24999999999999997</v>
      </c>
      <c r="H268" s="483">
        <v>0.24999999999999997</v>
      </c>
      <c r="I268" s="483">
        <v>0.24999999999999997</v>
      </c>
      <c r="J268" s="483">
        <v>0.24999999999999997</v>
      </c>
      <c r="K268" s="536">
        <v>0.24999999999999997</v>
      </c>
      <c r="L268" s="626">
        <v>0.24999999999999997</v>
      </c>
      <c r="M268" s="571"/>
      <c r="N268" s="572"/>
      <c r="O268" s="572"/>
      <c r="P268" s="572"/>
      <c r="Q268" s="572"/>
      <c r="R268" s="572"/>
      <c r="S268" s="1016"/>
      <c r="T268" s="489">
        <v>0</v>
      </c>
      <c r="U268" s="483">
        <v>2.4E-2</v>
      </c>
      <c r="V268" s="483">
        <v>4.8000000000000001E-2</v>
      </c>
      <c r="W268" s="547">
        <v>7.2000000000000008E-2</v>
      </c>
      <c r="X268" s="548">
        <v>9.6000000000000002E-2</v>
      </c>
      <c r="Y268" s="626">
        <v>0.1195</v>
      </c>
      <c r="Z268" s="571"/>
      <c r="AA268" s="572"/>
      <c r="AB268" s="576"/>
      <c r="AC268" s="576"/>
      <c r="AD268" s="576"/>
      <c r="AE268" s="577"/>
      <c r="AF268" s="1016"/>
      <c r="AG268" s="1019" t="s">
        <v>215</v>
      </c>
      <c r="AH268" s="948" t="s">
        <v>81</v>
      </c>
      <c r="AI268" s="948" t="s">
        <v>81</v>
      </c>
      <c r="AJ268" s="983" t="s">
        <v>81</v>
      </c>
      <c r="AK268" s="986" t="s">
        <v>210</v>
      </c>
      <c r="AL268" s="948" t="s">
        <v>81</v>
      </c>
      <c r="AM268" s="948" t="s">
        <v>81</v>
      </c>
      <c r="AN268" s="977">
        <v>7936532</v>
      </c>
      <c r="AO268" s="977">
        <v>3784651.7745909002</v>
      </c>
      <c r="AP268" s="977">
        <v>4151880.2254090998</v>
      </c>
      <c r="AQ268" s="977" t="s">
        <v>81</v>
      </c>
      <c r="AR268" s="977" t="s">
        <v>81</v>
      </c>
      <c r="AS268" s="977">
        <v>7936532</v>
      </c>
      <c r="AT268" s="977" t="s">
        <v>190</v>
      </c>
      <c r="AU268" s="977">
        <v>7936532</v>
      </c>
      <c r="AV268" s="977" t="s">
        <v>191</v>
      </c>
      <c r="AW268" s="977">
        <v>7936532</v>
      </c>
      <c r="AX268" s="977">
        <v>7936532</v>
      </c>
      <c r="AY268" s="1022"/>
    </row>
    <row r="269" spans="1:51" ht="18" x14ac:dyDescent="0.25">
      <c r="A269" s="934"/>
      <c r="B269" s="1011"/>
      <c r="C269" s="1014"/>
      <c r="D269" s="473" t="s">
        <v>107</v>
      </c>
      <c r="E269" s="474">
        <v>224969000</v>
      </c>
      <c r="F269" s="474">
        <v>224969000</v>
      </c>
      <c r="G269" s="474">
        <v>224969000</v>
      </c>
      <c r="H269" s="474">
        <v>224969000</v>
      </c>
      <c r="I269" s="474">
        <v>224969000</v>
      </c>
      <c r="J269" s="474">
        <v>224969000</v>
      </c>
      <c r="K269" s="529">
        <v>224969000</v>
      </c>
      <c r="L269" s="559">
        <v>224969000</v>
      </c>
      <c r="M269" s="560"/>
      <c r="N269" s="561"/>
      <c r="O269" s="561"/>
      <c r="P269" s="561"/>
      <c r="Q269" s="561"/>
      <c r="R269" s="561"/>
      <c r="S269" s="1017"/>
      <c r="T269" s="474">
        <v>0</v>
      </c>
      <c r="U269" s="474">
        <v>95190000</v>
      </c>
      <c r="V269" s="474">
        <v>180629000</v>
      </c>
      <c r="W269" s="488">
        <v>180629000</v>
      </c>
      <c r="X269" s="549">
        <v>180629000</v>
      </c>
      <c r="Y269" s="559">
        <v>180629000</v>
      </c>
      <c r="Z269" s="560"/>
      <c r="AA269" s="561"/>
      <c r="AB269" s="517"/>
      <c r="AC269" s="517"/>
      <c r="AD269" s="517"/>
      <c r="AE269" s="578"/>
      <c r="AF269" s="1017"/>
      <c r="AG269" s="1020"/>
      <c r="AH269" s="949"/>
      <c r="AI269" s="949"/>
      <c r="AJ269" s="984"/>
      <c r="AK269" s="987"/>
      <c r="AL269" s="949"/>
      <c r="AM269" s="949"/>
      <c r="AN269" s="978"/>
      <c r="AO269" s="978"/>
      <c r="AP269" s="978"/>
      <c r="AQ269" s="978"/>
      <c r="AR269" s="978"/>
      <c r="AS269" s="978"/>
      <c r="AT269" s="978"/>
      <c r="AU269" s="978"/>
      <c r="AV269" s="978"/>
      <c r="AW269" s="978"/>
      <c r="AX269" s="978"/>
      <c r="AY269" s="1023"/>
    </row>
    <row r="270" spans="1:51" ht="27" x14ac:dyDescent="0.25">
      <c r="A270" s="934"/>
      <c r="B270" s="1011"/>
      <c r="C270" s="1014"/>
      <c r="D270" s="472" t="s">
        <v>109</v>
      </c>
      <c r="E270" s="490">
        <v>2.8E-3</v>
      </c>
      <c r="F270" s="490">
        <v>2.8E-3</v>
      </c>
      <c r="G270" s="490">
        <v>2.8E-3</v>
      </c>
      <c r="H270" s="490">
        <v>2.8E-3</v>
      </c>
      <c r="I270" s="490">
        <v>2.8E-3</v>
      </c>
      <c r="J270" s="490">
        <v>2.8E-3</v>
      </c>
      <c r="K270" s="537">
        <v>2.8E-3</v>
      </c>
      <c r="L270" s="551">
        <v>2.8E-3</v>
      </c>
      <c r="M270" s="582"/>
      <c r="N270" s="583"/>
      <c r="O270" s="583"/>
      <c r="P270" s="583"/>
      <c r="Q270" s="583"/>
      <c r="R270" s="583"/>
      <c r="S270" s="1017"/>
      <c r="T270" s="490">
        <v>5.9999999999999995E-4</v>
      </c>
      <c r="U270" s="490">
        <v>8.9999999999999998E-4</v>
      </c>
      <c r="V270" s="490">
        <v>2.8E-3</v>
      </c>
      <c r="W270" s="550">
        <v>2.8E-3</v>
      </c>
      <c r="X270" s="551">
        <v>2.8E-3</v>
      </c>
      <c r="Y270" s="551">
        <v>2.8E-3</v>
      </c>
      <c r="Z270" s="582"/>
      <c r="AA270" s="583"/>
      <c r="AB270" s="585"/>
      <c r="AC270" s="585"/>
      <c r="AD270" s="585"/>
      <c r="AE270" s="577"/>
      <c r="AF270" s="1017"/>
      <c r="AG270" s="1020"/>
      <c r="AH270" s="949"/>
      <c r="AI270" s="949"/>
      <c r="AJ270" s="984"/>
      <c r="AK270" s="987"/>
      <c r="AL270" s="949"/>
      <c r="AM270" s="949"/>
      <c r="AN270" s="978"/>
      <c r="AO270" s="978"/>
      <c r="AP270" s="978"/>
      <c r="AQ270" s="978"/>
      <c r="AR270" s="978"/>
      <c r="AS270" s="978"/>
      <c r="AT270" s="978"/>
      <c r="AU270" s="978"/>
      <c r="AV270" s="978"/>
      <c r="AW270" s="978"/>
      <c r="AX270" s="978"/>
      <c r="AY270" s="1023"/>
    </row>
    <row r="271" spans="1:51" ht="27" x14ac:dyDescent="0.25">
      <c r="A271" s="934"/>
      <c r="B271" s="1011"/>
      <c r="C271" s="1014"/>
      <c r="D271" s="473" t="s">
        <v>110</v>
      </c>
      <c r="E271" s="557">
        <v>29574500</v>
      </c>
      <c r="F271" s="557">
        <v>29574500</v>
      </c>
      <c r="G271" s="557">
        <v>29574500</v>
      </c>
      <c r="H271" s="557">
        <v>29574500</v>
      </c>
      <c r="I271" s="557">
        <v>29574500</v>
      </c>
      <c r="J271" s="557">
        <v>29574500</v>
      </c>
      <c r="K271" s="604">
        <v>29574500</v>
      </c>
      <c r="L271" s="559">
        <v>29574500</v>
      </c>
      <c r="M271" s="560"/>
      <c r="N271" s="561"/>
      <c r="O271" s="561"/>
      <c r="P271" s="561"/>
      <c r="Q271" s="561"/>
      <c r="R271" s="561"/>
      <c r="S271" s="1017"/>
      <c r="T271" s="557">
        <v>12641000</v>
      </c>
      <c r="U271" s="557">
        <v>21984500</v>
      </c>
      <c r="V271" s="557">
        <v>29574500</v>
      </c>
      <c r="W271" s="556">
        <v>29574500</v>
      </c>
      <c r="X271" s="559">
        <v>29574500</v>
      </c>
      <c r="Y271" s="559">
        <v>29574500</v>
      </c>
      <c r="Z271" s="560"/>
      <c r="AA271" s="561"/>
      <c r="AB271" s="558"/>
      <c r="AC271" s="558"/>
      <c r="AD271" s="558"/>
      <c r="AE271" s="578"/>
      <c r="AF271" s="1017"/>
      <c r="AG271" s="1020"/>
      <c r="AH271" s="949"/>
      <c r="AI271" s="949"/>
      <c r="AJ271" s="984"/>
      <c r="AK271" s="987"/>
      <c r="AL271" s="949"/>
      <c r="AM271" s="949"/>
      <c r="AN271" s="978"/>
      <c r="AO271" s="978"/>
      <c r="AP271" s="978"/>
      <c r="AQ271" s="978"/>
      <c r="AR271" s="978"/>
      <c r="AS271" s="978"/>
      <c r="AT271" s="978"/>
      <c r="AU271" s="978"/>
      <c r="AV271" s="978"/>
      <c r="AW271" s="978"/>
      <c r="AX271" s="978"/>
      <c r="AY271" s="1023"/>
    </row>
    <row r="272" spans="1:51" ht="27" x14ac:dyDescent="0.25">
      <c r="A272" s="934"/>
      <c r="B272" s="1011"/>
      <c r="C272" s="1014"/>
      <c r="D272" s="472" t="s">
        <v>111</v>
      </c>
      <c r="E272" s="491">
        <v>0.25279999999999997</v>
      </c>
      <c r="F272" s="491">
        <v>0.25279999999999997</v>
      </c>
      <c r="G272" s="491">
        <v>0.25279999999999997</v>
      </c>
      <c r="H272" s="491">
        <v>0.25279999999999997</v>
      </c>
      <c r="I272" s="491">
        <v>0.25279999999999997</v>
      </c>
      <c r="J272" s="491">
        <v>0.25279999999999997</v>
      </c>
      <c r="K272" s="538">
        <v>0.25279999999999997</v>
      </c>
      <c r="L272" s="553">
        <v>0.25279999999999997</v>
      </c>
      <c r="M272" s="586"/>
      <c r="N272" s="587"/>
      <c r="O272" s="587"/>
      <c r="P272" s="587"/>
      <c r="Q272" s="587"/>
      <c r="R272" s="587"/>
      <c r="S272" s="1017"/>
      <c r="T272" s="491">
        <v>5.9999999999999995E-4</v>
      </c>
      <c r="U272" s="491">
        <v>2.4900000000000002E-2</v>
      </c>
      <c r="V272" s="491">
        <v>5.0799999999999998E-2</v>
      </c>
      <c r="W272" s="552">
        <v>7.4800000000000005E-2</v>
      </c>
      <c r="X272" s="553">
        <v>9.8799999999999999E-2</v>
      </c>
      <c r="Y272" s="553">
        <v>0.12229999999999999</v>
      </c>
      <c r="Z272" s="586"/>
      <c r="AA272" s="587"/>
      <c r="AB272" s="590"/>
      <c r="AC272" s="590"/>
      <c r="AD272" s="590"/>
      <c r="AE272" s="587"/>
      <c r="AF272" s="1017"/>
      <c r="AG272" s="1020"/>
      <c r="AH272" s="949"/>
      <c r="AI272" s="949"/>
      <c r="AJ272" s="984"/>
      <c r="AK272" s="987"/>
      <c r="AL272" s="949"/>
      <c r="AM272" s="949"/>
      <c r="AN272" s="978"/>
      <c r="AO272" s="978"/>
      <c r="AP272" s="978"/>
      <c r="AQ272" s="978"/>
      <c r="AR272" s="978"/>
      <c r="AS272" s="978"/>
      <c r="AT272" s="978"/>
      <c r="AU272" s="978"/>
      <c r="AV272" s="978"/>
      <c r="AW272" s="978"/>
      <c r="AX272" s="978"/>
      <c r="AY272" s="1023"/>
    </row>
    <row r="273" spans="1:51" ht="27.75" thickBot="1" x14ac:dyDescent="0.3">
      <c r="A273" s="934"/>
      <c r="B273" s="1012"/>
      <c r="C273" s="1015"/>
      <c r="D273" s="473" t="s">
        <v>112</v>
      </c>
      <c r="E273" s="486">
        <v>254543500</v>
      </c>
      <c r="F273" s="486">
        <v>254543500</v>
      </c>
      <c r="G273" s="486">
        <v>254543500</v>
      </c>
      <c r="H273" s="486">
        <v>254543500</v>
      </c>
      <c r="I273" s="486">
        <v>254543500</v>
      </c>
      <c r="J273" s="486">
        <v>254543500</v>
      </c>
      <c r="K273" s="539">
        <v>254543500</v>
      </c>
      <c r="L273" s="528">
        <v>254543500</v>
      </c>
      <c r="M273" s="592"/>
      <c r="N273" s="593"/>
      <c r="O273" s="593"/>
      <c r="P273" s="593"/>
      <c r="Q273" s="593"/>
      <c r="R273" s="593"/>
      <c r="S273" s="1018"/>
      <c r="T273" s="486">
        <v>12641000</v>
      </c>
      <c r="U273" s="486">
        <v>117174500</v>
      </c>
      <c r="V273" s="486">
        <v>210203500</v>
      </c>
      <c r="W273" s="487">
        <v>210203500</v>
      </c>
      <c r="X273" s="528">
        <v>210203500</v>
      </c>
      <c r="Y273" s="528">
        <v>210203500</v>
      </c>
      <c r="Z273" s="592"/>
      <c r="AA273" s="593"/>
      <c r="AB273" s="527"/>
      <c r="AC273" s="527"/>
      <c r="AD273" s="527"/>
      <c r="AE273" s="594"/>
      <c r="AF273" s="1018"/>
      <c r="AG273" s="1021"/>
      <c r="AH273" s="950"/>
      <c r="AI273" s="950"/>
      <c r="AJ273" s="985"/>
      <c r="AK273" s="988"/>
      <c r="AL273" s="950"/>
      <c r="AM273" s="950"/>
      <c r="AN273" s="979"/>
      <c r="AO273" s="979"/>
      <c r="AP273" s="979"/>
      <c r="AQ273" s="979"/>
      <c r="AR273" s="979"/>
      <c r="AS273" s="979"/>
      <c r="AT273" s="979"/>
      <c r="AU273" s="979"/>
      <c r="AV273" s="979"/>
      <c r="AW273" s="979"/>
      <c r="AX273" s="979"/>
      <c r="AY273" s="1024"/>
    </row>
    <row r="274" spans="1:51" ht="36" x14ac:dyDescent="0.25">
      <c r="A274" s="1049" t="s">
        <v>216</v>
      </c>
      <c r="B274" s="1050"/>
      <c r="C274" s="1051"/>
      <c r="D274" s="492" t="s">
        <v>217</v>
      </c>
      <c r="E274" s="493">
        <v>4914337000</v>
      </c>
      <c r="F274" s="493">
        <v>4914337000</v>
      </c>
      <c r="G274" s="493">
        <v>4914337000</v>
      </c>
      <c r="H274" s="493">
        <v>4914337000</v>
      </c>
      <c r="I274" s="493">
        <v>4914337000</v>
      </c>
      <c r="J274" s="493">
        <v>4914337000</v>
      </c>
      <c r="K274" s="493">
        <v>4914337000</v>
      </c>
      <c r="L274" s="493">
        <v>4914337000</v>
      </c>
      <c r="M274" s="493">
        <v>0</v>
      </c>
      <c r="N274" s="493">
        <v>0</v>
      </c>
      <c r="O274" s="493">
        <v>0</v>
      </c>
      <c r="P274" s="493">
        <v>0</v>
      </c>
      <c r="Q274" s="493">
        <v>0</v>
      </c>
      <c r="R274" s="493">
        <v>0</v>
      </c>
      <c r="S274" s="514"/>
      <c r="T274" s="493">
        <v>840000000</v>
      </c>
      <c r="U274" s="493">
        <v>1043846500</v>
      </c>
      <c r="V274" s="493">
        <v>4353166000</v>
      </c>
      <c r="W274" s="493">
        <v>4637323333</v>
      </c>
      <c r="X274" s="493">
        <v>4637323333</v>
      </c>
      <c r="Y274" s="493">
        <v>4637323333</v>
      </c>
      <c r="Z274" s="493">
        <v>0</v>
      </c>
      <c r="AA274" s="493">
        <v>0</v>
      </c>
      <c r="AB274" s="493">
        <v>0</v>
      </c>
      <c r="AC274" s="493">
        <v>0</v>
      </c>
      <c r="AD274" s="493">
        <v>0</v>
      </c>
      <c r="AE274" s="493">
        <v>0</v>
      </c>
      <c r="AF274" s="494"/>
      <c r="AG274" s="1058" t="s">
        <v>210</v>
      </c>
      <c r="AH274" s="1046" t="s">
        <v>81</v>
      </c>
      <c r="AI274" s="1046" t="s">
        <v>81</v>
      </c>
      <c r="AJ274" s="1046" t="s">
        <v>81</v>
      </c>
      <c r="AK274" s="1046" t="s">
        <v>210</v>
      </c>
      <c r="AL274" s="1046" t="s">
        <v>81</v>
      </c>
      <c r="AM274" s="1046" t="s">
        <v>81</v>
      </c>
      <c r="AN274" s="1036">
        <v>7936532</v>
      </c>
      <c r="AO274" s="1036">
        <v>3784651.7745909002</v>
      </c>
      <c r="AP274" s="1036">
        <v>4151880.2254090998</v>
      </c>
      <c r="AQ274" s="1036" t="s">
        <v>81</v>
      </c>
      <c r="AR274" s="1036" t="s">
        <v>81</v>
      </c>
      <c r="AS274" s="1036">
        <v>7936532</v>
      </c>
      <c r="AT274" s="1036" t="s">
        <v>190</v>
      </c>
      <c r="AU274" s="1036">
        <v>7936532</v>
      </c>
      <c r="AV274" s="1036" t="s">
        <v>191</v>
      </c>
      <c r="AW274" s="1036">
        <v>7936532</v>
      </c>
      <c r="AX274" s="1036">
        <v>7936532</v>
      </c>
      <c r="AY274" s="1039"/>
    </row>
    <row r="275" spans="1:51" ht="36" x14ac:dyDescent="0.25">
      <c r="A275" s="1052"/>
      <c r="B275" s="1053"/>
      <c r="C275" s="1054"/>
      <c r="D275" s="495" t="s">
        <v>218</v>
      </c>
      <c r="E275" s="496">
        <v>1083606189</v>
      </c>
      <c r="F275" s="496">
        <v>1083606189</v>
      </c>
      <c r="G275" s="496">
        <v>1083606189</v>
      </c>
      <c r="H275" s="496">
        <v>1083606189</v>
      </c>
      <c r="I275" s="496">
        <v>1083606189</v>
      </c>
      <c r="J275" s="496">
        <v>1083606189</v>
      </c>
      <c r="K275" s="496">
        <v>1083606189</v>
      </c>
      <c r="L275" s="496">
        <v>1083606189</v>
      </c>
      <c r="M275" s="496">
        <v>0</v>
      </c>
      <c r="N275" s="496">
        <v>0</v>
      </c>
      <c r="O275" s="496">
        <v>0</v>
      </c>
      <c r="P275" s="496">
        <v>0</v>
      </c>
      <c r="Q275" s="496">
        <v>0</v>
      </c>
      <c r="R275" s="496">
        <v>0</v>
      </c>
      <c r="S275" s="515"/>
      <c r="T275" s="496">
        <v>200068434</v>
      </c>
      <c r="U275" s="496">
        <v>560269936</v>
      </c>
      <c r="V275" s="496">
        <v>738880726</v>
      </c>
      <c r="W275" s="496">
        <v>923277892</v>
      </c>
      <c r="X275" s="496">
        <v>970719613</v>
      </c>
      <c r="Y275" s="496">
        <v>977766385</v>
      </c>
      <c r="Z275" s="496">
        <v>0</v>
      </c>
      <c r="AA275" s="496">
        <v>0</v>
      </c>
      <c r="AB275" s="496">
        <v>0</v>
      </c>
      <c r="AC275" s="496">
        <v>0</v>
      </c>
      <c r="AD275" s="496">
        <v>0</v>
      </c>
      <c r="AE275" s="496">
        <v>0</v>
      </c>
      <c r="AF275" s="497"/>
      <c r="AG275" s="1059"/>
      <c r="AH275" s="1047"/>
      <c r="AI275" s="1047"/>
      <c r="AJ275" s="1047"/>
      <c r="AK275" s="1047"/>
      <c r="AL275" s="1047"/>
      <c r="AM275" s="1047"/>
      <c r="AN275" s="1037"/>
      <c r="AO275" s="1037"/>
      <c r="AP275" s="1037"/>
      <c r="AQ275" s="1037"/>
      <c r="AR275" s="1037"/>
      <c r="AS275" s="1037"/>
      <c r="AT275" s="1037"/>
      <c r="AU275" s="1037"/>
      <c r="AV275" s="1037"/>
      <c r="AW275" s="1037"/>
      <c r="AX275" s="1037"/>
      <c r="AY275" s="1040"/>
    </row>
    <row r="276" spans="1:51" ht="36.75" thickBot="1" x14ac:dyDescent="0.3">
      <c r="A276" s="1055"/>
      <c r="B276" s="1056"/>
      <c r="C276" s="1057"/>
      <c r="D276" s="498" t="s">
        <v>219</v>
      </c>
      <c r="E276" s="499">
        <v>5997943189</v>
      </c>
      <c r="F276" s="499">
        <v>5997943189</v>
      </c>
      <c r="G276" s="499">
        <v>5997943189</v>
      </c>
      <c r="H276" s="499">
        <v>5997943189</v>
      </c>
      <c r="I276" s="499">
        <v>5997943189</v>
      </c>
      <c r="J276" s="499">
        <v>5997943189</v>
      </c>
      <c r="K276" s="499">
        <v>5997943189</v>
      </c>
      <c r="L276" s="499">
        <v>5997943189</v>
      </c>
      <c r="M276" s="499">
        <v>0</v>
      </c>
      <c r="N276" s="499">
        <v>0</v>
      </c>
      <c r="O276" s="499">
        <v>0</v>
      </c>
      <c r="P276" s="499">
        <v>0</v>
      </c>
      <c r="Q276" s="499">
        <v>0</v>
      </c>
      <c r="R276" s="499">
        <v>0</v>
      </c>
      <c r="S276" s="516"/>
      <c r="T276" s="499">
        <v>1040068434</v>
      </c>
      <c r="U276" s="499">
        <v>1604116436</v>
      </c>
      <c r="V276" s="499">
        <v>5092046726</v>
      </c>
      <c r="W276" s="499">
        <v>5560601225</v>
      </c>
      <c r="X276" s="499">
        <v>5608042946</v>
      </c>
      <c r="Y276" s="499">
        <v>5615089718</v>
      </c>
      <c r="Z276" s="499">
        <v>0</v>
      </c>
      <c r="AA276" s="499">
        <v>0</v>
      </c>
      <c r="AB276" s="499">
        <v>0</v>
      </c>
      <c r="AC276" s="499">
        <v>0</v>
      </c>
      <c r="AD276" s="499">
        <v>0</v>
      </c>
      <c r="AE276" s="499">
        <v>0</v>
      </c>
      <c r="AF276" s="500"/>
      <c r="AG276" s="1060"/>
      <c r="AH276" s="1048"/>
      <c r="AI276" s="1048"/>
      <c r="AJ276" s="1048"/>
      <c r="AK276" s="1048"/>
      <c r="AL276" s="1048"/>
      <c r="AM276" s="1048"/>
      <c r="AN276" s="1038"/>
      <c r="AO276" s="1038"/>
      <c r="AP276" s="1038"/>
      <c r="AQ276" s="1038"/>
      <c r="AR276" s="1038"/>
      <c r="AS276" s="1038"/>
      <c r="AT276" s="1038"/>
      <c r="AU276" s="1038"/>
      <c r="AV276" s="1038"/>
      <c r="AW276" s="1038"/>
      <c r="AX276" s="1038"/>
      <c r="AY276" s="1041"/>
    </row>
    <row r="277" spans="1:51" x14ac:dyDescent="0.25">
      <c r="A277" s="456"/>
      <c r="B277" s="456"/>
      <c r="C277" s="456"/>
      <c r="D277" s="456"/>
      <c r="E277" s="457"/>
      <c r="F277" s="457"/>
      <c r="G277" s="457"/>
      <c r="H277" s="457"/>
      <c r="I277" s="457"/>
      <c r="J277" s="457"/>
      <c r="K277" s="457"/>
      <c r="L277" s="457"/>
      <c r="M277" s="457"/>
      <c r="N277" s="457"/>
      <c r="O277" s="457"/>
      <c r="P277" s="457"/>
      <c r="Q277" s="457"/>
      <c r="R277" s="501"/>
      <c r="S277" s="457"/>
      <c r="T277" s="457"/>
      <c r="U277" s="457"/>
      <c r="V277" s="457"/>
      <c r="W277" s="457"/>
      <c r="X277" s="457"/>
      <c r="Y277" s="457"/>
      <c r="Z277" s="457"/>
      <c r="AA277" s="457"/>
      <c r="AB277" s="457"/>
      <c r="AC277" s="457"/>
      <c r="AD277" s="457"/>
      <c r="AE277" s="456"/>
      <c r="AF277" s="456"/>
      <c r="AG277" s="456"/>
      <c r="AH277" s="456"/>
      <c r="AI277" s="456"/>
      <c r="AJ277" s="456"/>
      <c r="AK277" s="456"/>
      <c r="AL277" s="456"/>
      <c r="AM277" s="456"/>
      <c r="AN277" s="456"/>
      <c r="AO277" s="456"/>
      <c r="AP277" s="458"/>
      <c r="AQ277" s="458"/>
      <c r="AR277" s="456"/>
      <c r="AS277" s="456"/>
      <c r="AT277" s="456"/>
      <c r="AU277" s="456"/>
      <c r="AV277" s="456"/>
      <c r="AW277" s="456"/>
      <c r="AX277" s="458"/>
      <c r="AY277" s="455"/>
    </row>
    <row r="278" spans="1:51" ht="18" x14ac:dyDescent="0.25">
      <c r="A278" s="459" t="s">
        <v>82</v>
      </c>
      <c r="B278" s="456"/>
      <c r="C278" s="456"/>
      <c r="D278" s="456"/>
      <c r="E278" s="457"/>
      <c r="F278" s="502"/>
      <c r="G278" s="457"/>
      <c r="H278" s="457"/>
      <c r="I278" s="457"/>
      <c r="J278" s="457"/>
      <c r="K278" s="457"/>
      <c r="L278" s="457"/>
      <c r="M278" s="457"/>
      <c r="N278" s="457"/>
      <c r="O278" s="457"/>
      <c r="P278" s="457"/>
      <c r="Q278" s="457"/>
      <c r="R278" s="457"/>
      <c r="S278" s="457"/>
      <c r="T278" s="457"/>
      <c r="U278" s="457"/>
      <c r="V278" s="457"/>
      <c r="W278" s="457"/>
      <c r="X278" s="457"/>
      <c r="Y278" s="457"/>
      <c r="Z278" s="457"/>
      <c r="AA278" s="457"/>
      <c r="AB278" s="457"/>
      <c r="AC278" s="457"/>
      <c r="AD278" s="457"/>
      <c r="AE278" s="456"/>
      <c r="AF278" s="456"/>
      <c r="AG278" s="456"/>
      <c r="AH278" s="456"/>
      <c r="AI278" s="456"/>
      <c r="AJ278" s="503"/>
      <c r="AK278" s="503"/>
      <c r="AL278" s="503"/>
      <c r="AM278" s="503"/>
      <c r="AN278" s="503"/>
      <c r="AO278" s="503"/>
      <c r="AP278" s="504"/>
      <c r="AQ278" s="504"/>
      <c r="AR278" s="505"/>
      <c r="AS278" s="505"/>
      <c r="AT278" s="505"/>
      <c r="AU278" s="505"/>
      <c r="AV278" s="505"/>
      <c r="AW278" s="505"/>
      <c r="AX278" s="505"/>
      <c r="AY278" s="455"/>
    </row>
    <row r="279" spans="1:51" ht="18" x14ac:dyDescent="0.25">
      <c r="A279" s="460" t="s">
        <v>83</v>
      </c>
      <c r="B279" s="1042" t="s">
        <v>84</v>
      </c>
      <c r="C279" s="1043"/>
      <c r="D279" s="1044"/>
      <c r="E279" s="1045" t="s">
        <v>85</v>
      </c>
      <c r="F279" s="1045"/>
      <c r="G279" s="1045"/>
      <c r="H279" s="1045"/>
      <c r="I279" s="1045"/>
      <c r="J279" s="1045"/>
      <c r="K279" s="1045"/>
      <c r="L279" s="1045"/>
      <c r="M279" s="1045"/>
      <c r="N279" s="1045"/>
      <c r="O279" s="1045"/>
      <c r="P279" s="1045"/>
      <c r="Q279" s="1045"/>
      <c r="R279" s="1045"/>
      <c r="S279" s="456"/>
      <c r="T279" s="456"/>
      <c r="U279" s="456"/>
      <c r="V279" s="456"/>
      <c r="W279" s="456"/>
      <c r="X279" s="506"/>
      <c r="Y279" s="506"/>
      <c r="Z279" s="456"/>
      <c r="AA279" s="506"/>
      <c r="AB279" s="456"/>
      <c r="AC279" s="456"/>
      <c r="AD279" s="457"/>
      <c r="AE279" s="456"/>
      <c r="AF279" s="456"/>
      <c r="AG279" s="456"/>
      <c r="AH279" s="456"/>
      <c r="AI279" s="456"/>
      <c r="AJ279" s="503"/>
      <c r="AK279" s="503"/>
      <c r="AL279" s="503"/>
      <c r="AM279" s="503"/>
      <c r="AN279" s="503"/>
      <c r="AO279" s="503"/>
      <c r="AP279" s="504"/>
      <c r="AQ279" s="504"/>
      <c r="AR279" s="503"/>
      <c r="AS279" s="503"/>
      <c r="AT279" s="503"/>
      <c r="AU279" s="503"/>
      <c r="AV279" s="503"/>
      <c r="AW279" s="503"/>
      <c r="AX279" s="504"/>
      <c r="AY279" s="455"/>
    </row>
    <row r="280" spans="1:51" ht="18" x14ac:dyDescent="0.25">
      <c r="A280" s="507">
        <v>13</v>
      </c>
      <c r="B280" s="1032" t="s">
        <v>120</v>
      </c>
      <c r="C280" s="1033"/>
      <c r="D280" s="1034"/>
      <c r="E280" s="1035" t="s">
        <v>87</v>
      </c>
      <c r="F280" s="1035"/>
      <c r="G280" s="1035"/>
      <c r="H280" s="1035"/>
      <c r="I280" s="1035"/>
      <c r="J280" s="1035"/>
      <c r="K280" s="1035"/>
      <c r="L280" s="1035"/>
      <c r="M280" s="1035"/>
      <c r="N280" s="1035"/>
      <c r="O280" s="1035"/>
      <c r="P280" s="1035"/>
      <c r="Q280" s="1035"/>
      <c r="R280" s="1035"/>
      <c r="S280" s="456"/>
      <c r="T280" s="456"/>
      <c r="U280" s="456"/>
      <c r="V280" s="456"/>
      <c r="W280" s="456"/>
      <c r="X280" s="506"/>
      <c r="Y280" s="506"/>
      <c r="Z280" s="456"/>
      <c r="AA280" s="506"/>
      <c r="AB280" s="456"/>
      <c r="AC280" s="456"/>
      <c r="AD280" s="457"/>
      <c r="AE280" s="456"/>
      <c r="AF280" s="456"/>
      <c r="AG280" s="456"/>
      <c r="AH280" s="456"/>
      <c r="AI280" s="456"/>
      <c r="AJ280" s="503"/>
      <c r="AK280" s="503"/>
      <c r="AL280" s="503"/>
      <c r="AM280" s="503"/>
      <c r="AN280" s="503"/>
      <c r="AO280" s="503"/>
      <c r="AP280" s="504"/>
      <c r="AQ280" s="504"/>
      <c r="AR280" s="503"/>
      <c r="AS280" s="503"/>
      <c r="AT280" s="503"/>
      <c r="AU280" s="503"/>
      <c r="AV280" s="503"/>
      <c r="AW280" s="503"/>
      <c r="AX280" s="504"/>
      <c r="AY280" s="455"/>
    </row>
    <row r="281" spans="1:51" x14ac:dyDescent="0.25">
      <c r="A281" s="507">
        <v>14</v>
      </c>
      <c r="B281" s="1032" t="s">
        <v>88</v>
      </c>
      <c r="C281" s="1033"/>
      <c r="D281" s="1034"/>
      <c r="E281" s="1035" t="s">
        <v>89</v>
      </c>
      <c r="F281" s="1035"/>
      <c r="G281" s="1035"/>
      <c r="H281" s="1035"/>
      <c r="I281" s="1035"/>
      <c r="J281" s="1035"/>
      <c r="K281" s="1035"/>
      <c r="L281" s="1035"/>
      <c r="M281" s="1035"/>
      <c r="N281" s="1035"/>
      <c r="O281" s="1035"/>
      <c r="P281" s="1035"/>
      <c r="Q281" s="1035"/>
      <c r="R281" s="1035"/>
      <c r="S281" s="456"/>
      <c r="T281" s="456"/>
      <c r="U281" s="456"/>
      <c r="V281" s="456"/>
      <c r="W281" s="456"/>
      <c r="X281" s="506"/>
      <c r="Y281" s="506"/>
      <c r="Z281" s="506"/>
      <c r="AA281" s="506"/>
      <c r="AB281" s="456"/>
      <c r="AC281" s="456"/>
      <c r="AD281" s="457"/>
      <c r="AE281" s="456"/>
      <c r="AF281" s="456"/>
      <c r="AG281" s="456"/>
      <c r="AH281" s="456"/>
      <c r="AI281" s="456"/>
      <c r="AJ281" s="456"/>
      <c r="AK281" s="456"/>
      <c r="AL281" s="456"/>
      <c r="AM281" s="456"/>
      <c r="AN281" s="456"/>
      <c r="AO281" s="456"/>
      <c r="AP281" s="458"/>
      <c r="AQ281" s="458"/>
      <c r="AR281" s="456"/>
      <c r="AS281" s="456"/>
      <c r="AT281" s="456"/>
      <c r="AU281" s="456"/>
      <c r="AV281" s="456"/>
      <c r="AW281" s="456"/>
      <c r="AX281" s="458"/>
      <c r="AY281" s="455"/>
    </row>
    <row r="282" spans="1:51" x14ac:dyDescent="0.25">
      <c r="A282" s="508"/>
      <c r="B282" s="508"/>
      <c r="C282" s="508"/>
      <c r="D282" s="508"/>
      <c r="E282" s="508"/>
      <c r="F282" s="508"/>
      <c r="G282" s="508"/>
      <c r="H282" s="508"/>
      <c r="I282" s="508"/>
      <c r="J282" s="508"/>
      <c r="K282" s="508"/>
      <c r="L282" s="508"/>
      <c r="M282" s="508"/>
      <c r="N282" s="508"/>
      <c r="O282" s="508"/>
      <c r="P282" s="508"/>
      <c r="Q282" s="508"/>
      <c r="R282" s="509"/>
      <c r="S282" s="508"/>
      <c r="T282" s="509"/>
      <c r="U282" s="510"/>
      <c r="V282" s="508"/>
      <c r="W282" s="508"/>
      <c r="X282" s="508"/>
      <c r="Y282" s="506"/>
      <c r="Z282" s="506"/>
      <c r="AA282" s="508"/>
      <c r="AB282" s="508"/>
      <c r="AC282" s="508"/>
      <c r="AD282" s="508"/>
      <c r="AE282" s="508"/>
      <c r="AF282" s="508"/>
      <c r="AG282" s="508"/>
      <c r="AH282" s="508"/>
      <c r="AI282" s="508"/>
      <c r="AJ282" s="508"/>
      <c r="AK282" s="508"/>
      <c r="AL282" s="508"/>
      <c r="AM282" s="508"/>
      <c r="AN282" s="508"/>
      <c r="AO282" s="508"/>
      <c r="AP282" s="511"/>
      <c r="AQ282" s="511"/>
      <c r="AR282" s="508"/>
      <c r="AS282" s="508"/>
      <c r="AT282" s="508"/>
      <c r="AU282" s="508"/>
      <c r="AV282" s="508"/>
      <c r="AW282" s="508"/>
      <c r="AX282" s="511"/>
      <c r="AY282" s="455"/>
    </row>
    <row r="283" spans="1:51" x14ac:dyDescent="0.25">
      <c r="A283" s="508"/>
      <c r="B283" s="508"/>
      <c r="C283" s="508"/>
      <c r="D283" s="508"/>
      <c r="E283" s="508"/>
      <c r="F283" s="508"/>
      <c r="G283" s="508"/>
      <c r="H283" s="508"/>
      <c r="I283" s="508"/>
      <c r="J283" s="508"/>
      <c r="K283" s="508"/>
      <c r="L283" s="508"/>
      <c r="M283" s="508"/>
      <c r="N283" s="508"/>
      <c r="O283" s="508"/>
      <c r="P283" s="508"/>
      <c r="Q283" s="508"/>
      <c r="R283" s="509"/>
      <c r="S283" s="508"/>
      <c r="T283" s="508"/>
      <c r="U283" s="510"/>
      <c r="V283" s="508"/>
      <c r="W283" s="508"/>
      <c r="X283" s="508"/>
      <c r="Y283" s="506"/>
      <c r="Z283" s="506"/>
      <c r="AA283" s="508"/>
      <c r="AB283" s="508"/>
      <c r="AC283" s="508"/>
      <c r="AD283" s="508"/>
      <c r="AE283" s="508"/>
      <c r="AF283" s="508"/>
      <c r="AG283" s="508"/>
      <c r="AH283" s="508"/>
      <c r="AI283" s="508"/>
      <c r="AJ283" s="508"/>
      <c r="AK283" s="508"/>
      <c r="AL283" s="508"/>
      <c r="AM283" s="508"/>
      <c r="AN283" s="508"/>
      <c r="AO283" s="508"/>
      <c r="AP283" s="511"/>
      <c r="AQ283" s="511"/>
      <c r="AR283" s="508"/>
      <c r="AS283" s="508"/>
      <c r="AT283" s="508"/>
      <c r="AU283" s="508"/>
      <c r="AV283" s="508"/>
      <c r="AW283" s="508"/>
      <c r="AX283" s="511"/>
      <c r="AY283" s="455"/>
    </row>
    <row r="284" spans="1:51" x14ac:dyDescent="0.25">
      <c r="A284" s="508"/>
      <c r="B284" s="508"/>
      <c r="C284" s="508"/>
      <c r="D284" s="508"/>
      <c r="E284" s="512"/>
      <c r="F284" s="512"/>
      <c r="G284" s="512"/>
      <c r="H284" s="512"/>
      <c r="I284" s="512"/>
      <c r="J284" s="512"/>
      <c r="K284" s="512"/>
      <c r="L284" s="512"/>
      <c r="M284" s="512"/>
      <c r="N284" s="512"/>
      <c r="O284" s="512"/>
      <c r="P284" s="512"/>
      <c r="Q284" s="512"/>
      <c r="R284" s="509"/>
      <c r="S284" s="512"/>
      <c r="T284" s="512"/>
      <c r="U284" s="510"/>
      <c r="V284" s="512"/>
      <c r="W284" s="512"/>
      <c r="X284" s="512"/>
      <c r="Y284" s="512"/>
      <c r="Z284" s="512"/>
      <c r="AA284" s="512"/>
      <c r="AB284" s="512"/>
      <c r="AC284" s="512"/>
      <c r="AD284" s="512"/>
      <c r="AE284" s="508"/>
      <c r="AF284" s="508"/>
      <c r="AG284" s="508"/>
      <c r="AH284" s="508"/>
      <c r="AI284" s="508"/>
      <c r="AJ284" s="508"/>
      <c r="AK284" s="508"/>
      <c r="AL284" s="508"/>
      <c r="AM284" s="508"/>
      <c r="AN284" s="508"/>
      <c r="AO284" s="508"/>
      <c r="AP284" s="511"/>
      <c r="AQ284" s="511"/>
      <c r="AR284" s="508"/>
      <c r="AS284" s="508"/>
      <c r="AT284" s="508"/>
      <c r="AU284" s="508"/>
      <c r="AV284" s="508"/>
      <c r="AW284" s="508"/>
      <c r="AX284" s="511"/>
      <c r="AY284" s="455"/>
    </row>
    <row r="285" spans="1:51" ht="15.75" x14ac:dyDescent="0.25">
      <c r="A285" s="508"/>
      <c r="B285" s="508"/>
      <c r="C285" s="508"/>
      <c r="D285" s="508"/>
      <c r="E285" s="513"/>
      <c r="F285" s="513"/>
      <c r="G285" s="513"/>
      <c r="H285" s="513"/>
      <c r="I285" s="513"/>
      <c r="J285" s="513"/>
      <c r="K285" s="513"/>
      <c r="L285" s="513"/>
      <c r="M285" s="513"/>
      <c r="N285" s="513"/>
      <c r="O285" s="513"/>
      <c r="P285" s="513"/>
      <c r="Q285" s="513"/>
      <c r="R285" s="509"/>
      <c r="S285" s="508"/>
      <c r="T285" s="508"/>
      <c r="U285" s="508"/>
      <c r="V285" s="508"/>
      <c r="W285" s="508"/>
      <c r="X285" s="508"/>
      <c r="Y285" s="508"/>
      <c r="Z285" s="508"/>
      <c r="AA285" s="508"/>
      <c r="AB285" s="508"/>
      <c r="AC285" s="508"/>
      <c r="AD285" s="508"/>
      <c r="AE285" s="508"/>
      <c r="AF285" s="508"/>
      <c r="AG285" s="508"/>
      <c r="AH285" s="508"/>
      <c r="AI285" s="508"/>
      <c r="AJ285" s="508"/>
      <c r="AK285" s="508"/>
      <c r="AL285" s="508"/>
      <c r="AM285" s="508"/>
      <c r="AN285" s="508"/>
      <c r="AO285" s="508"/>
      <c r="AP285" s="511"/>
      <c r="AQ285" s="511"/>
      <c r="AR285" s="508"/>
      <c r="AS285" s="508"/>
      <c r="AT285" s="508"/>
      <c r="AU285" s="508"/>
      <c r="AV285" s="508"/>
      <c r="AW285" s="508"/>
      <c r="AX285" s="511"/>
      <c r="AY285" s="455"/>
    </row>
    <row r="286" spans="1:51" x14ac:dyDescent="0.25">
      <c r="A286" s="508"/>
      <c r="B286" s="508"/>
      <c r="C286" s="508"/>
      <c r="D286" s="508"/>
      <c r="E286" s="508"/>
      <c r="F286" s="508"/>
      <c r="G286" s="508"/>
      <c r="H286" s="508"/>
      <c r="I286" s="508"/>
      <c r="J286" s="508"/>
      <c r="K286" s="510"/>
      <c r="L286" s="508"/>
      <c r="M286" s="508"/>
      <c r="N286" s="508"/>
      <c r="O286" s="508"/>
      <c r="P286" s="508"/>
      <c r="Q286" s="508"/>
      <c r="R286" s="509"/>
      <c r="S286" s="508"/>
      <c r="T286" s="508"/>
      <c r="U286" s="508"/>
      <c r="V286" s="508"/>
      <c r="W286" s="508"/>
      <c r="X286" s="508"/>
      <c r="Y286" s="508"/>
      <c r="Z286" s="508"/>
      <c r="AA286" s="508"/>
      <c r="AB286" s="508"/>
      <c r="AC286" s="508"/>
      <c r="AD286" s="508"/>
      <c r="AE286" s="508"/>
      <c r="AF286" s="508"/>
      <c r="AG286" s="508"/>
      <c r="AH286" s="508"/>
      <c r="AI286" s="508"/>
      <c r="AJ286" s="508"/>
      <c r="AK286" s="508"/>
      <c r="AL286" s="508"/>
      <c r="AM286" s="508"/>
      <c r="AN286" s="508"/>
      <c r="AO286" s="508"/>
      <c r="AP286" s="511"/>
      <c r="AQ286" s="511"/>
      <c r="AR286" s="508"/>
      <c r="AS286" s="508"/>
      <c r="AT286" s="508"/>
      <c r="AU286" s="508"/>
      <c r="AV286" s="508"/>
      <c r="AW286" s="508"/>
      <c r="AX286" s="511"/>
      <c r="AY286" s="455"/>
    </row>
    <row r="287" spans="1:51" x14ac:dyDescent="0.25">
      <c r="A287" s="508"/>
      <c r="B287" s="508"/>
      <c r="C287" s="508"/>
      <c r="D287" s="508"/>
      <c r="E287" s="512"/>
      <c r="F287" s="512"/>
      <c r="G287" s="512"/>
      <c r="H287" s="512"/>
      <c r="I287" s="512"/>
      <c r="J287" s="512"/>
      <c r="K287" s="512"/>
      <c r="L287" s="512"/>
      <c r="M287" s="512"/>
      <c r="N287" s="512"/>
      <c r="O287" s="512"/>
      <c r="P287" s="512"/>
      <c r="Q287" s="512"/>
      <c r="R287" s="509"/>
      <c r="S287" s="512"/>
      <c r="T287" s="512"/>
      <c r="U287" s="512"/>
      <c r="V287" s="512"/>
      <c r="W287" s="512"/>
      <c r="X287" s="512"/>
      <c r="Y287" s="512"/>
      <c r="Z287" s="512"/>
      <c r="AA287" s="512"/>
      <c r="AB287" s="512"/>
      <c r="AC287" s="512"/>
      <c r="AD287" s="512"/>
      <c r="AE287" s="508"/>
      <c r="AF287" s="508"/>
      <c r="AG287" s="508"/>
      <c r="AH287" s="508"/>
      <c r="AI287" s="508"/>
      <c r="AJ287" s="508"/>
      <c r="AK287" s="508"/>
      <c r="AL287" s="508"/>
      <c r="AM287" s="508"/>
      <c r="AN287" s="508"/>
      <c r="AO287" s="508"/>
      <c r="AP287" s="511"/>
      <c r="AQ287" s="511"/>
      <c r="AR287" s="508"/>
      <c r="AS287" s="508"/>
      <c r="AT287" s="508"/>
      <c r="AU287" s="508"/>
      <c r="AV287" s="508"/>
      <c r="AW287" s="508"/>
      <c r="AX287" s="511"/>
      <c r="AY287" s="455"/>
    </row>
    <row r="288" spans="1:51" x14ac:dyDescent="0.25">
      <c r="A288" s="508"/>
      <c r="B288" s="508"/>
      <c r="C288" s="508"/>
      <c r="D288" s="508"/>
      <c r="E288" s="508"/>
      <c r="F288" s="508"/>
      <c r="G288" s="508"/>
      <c r="H288" s="508"/>
      <c r="I288" s="508"/>
      <c r="J288" s="508"/>
      <c r="K288" s="508"/>
      <c r="L288" s="508"/>
      <c r="M288" s="508"/>
      <c r="N288" s="508"/>
      <c r="O288" s="508"/>
      <c r="P288" s="508"/>
      <c r="Q288" s="508"/>
      <c r="R288" s="509"/>
      <c r="S288" s="508"/>
      <c r="T288" s="508"/>
      <c r="U288" s="508"/>
      <c r="V288" s="508"/>
      <c r="W288" s="508"/>
      <c r="X288" s="508"/>
      <c r="Y288" s="508"/>
      <c r="Z288" s="508"/>
      <c r="AA288" s="508"/>
      <c r="AB288" s="508"/>
      <c r="AC288" s="512"/>
      <c r="AD288" s="508"/>
      <c r="AE288" s="508"/>
      <c r="AF288" s="508"/>
      <c r="AG288" s="508"/>
      <c r="AH288" s="508"/>
      <c r="AI288" s="508"/>
      <c r="AJ288" s="508"/>
      <c r="AK288" s="508"/>
      <c r="AL288" s="508"/>
      <c r="AM288" s="508"/>
      <c r="AN288" s="508"/>
      <c r="AO288" s="508"/>
      <c r="AP288" s="511"/>
      <c r="AQ288" s="511"/>
      <c r="AR288" s="508"/>
      <c r="AS288" s="508"/>
      <c r="AT288" s="508"/>
      <c r="AU288" s="508"/>
      <c r="AV288" s="508"/>
      <c r="AW288" s="508"/>
      <c r="AX288" s="511"/>
      <c r="AY288" s="455"/>
    </row>
    <row r="289" spans="1:50" x14ac:dyDescent="0.25">
      <c r="A289" s="508"/>
      <c r="B289" s="508"/>
      <c r="C289" s="508"/>
      <c r="D289" s="508"/>
      <c r="E289" s="508"/>
      <c r="F289" s="508"/>
      <c r="G289" s="508"/>
      <c r="H289" s="508"/>
      <c r="I289" s="508"/>
      <c r="J289" s="508"/>
      <c r="K289" s="508"/>
      <c r="L289" s="508"/>
      <c r="M289" s="508"/>
      <c r="N289" s="508"/>
      <c r="O289" s="508"/>
      <c r="P289" s="508"/>
      <c r="Q289" s="508"/>
      <c r="R289" s="509"/>
      <c r="S289" s="508"/>
      <c r="T289" s="508"/>
      <c r="U289" s="508"/>
      <c r="V289" s="508"/>
      <c r="W289" s="508"/>
      <c r="X289" s="508"/>
      <c r="Y289" s="508"/>
      <c r="Z289" s="508"/>
      <c r="AA289" s="508"/>
      <c r="AB289" s="508"/>
      <c r="AC289" s="512"/>
      <c r="AD289" s="508"/>
      <c r="AE289" s="508"/>
      <c r="AF289" s="508"/>
      <c r="AG289" s="508"/>
      <c r="AH289" s="508"/>
      <c r="AI289" s="508"/>
      <c r="AJ289" s="508"/>
      <c r="AK289" s="508"/>
      <c r="AL289" s="508"/>
      <c r="AM289" s="508"/>
      <c r="AN289" s="508"/>
      <c r="AO289" s="508"/>
      <c r="AP289" s="511"/>
      <c r="AQ289" s="511"/>
      <c r="AR289" s="508"/>
      <c r="AS289" s="508"/>
      <c r="AT289" s="508"/>
      <c r="AU289" s="508"/>
      <c r="AV289" s="508"/>
      <c r="AW289" s="508"/>
      <c r="AX289" s="511"/>
    </row>
    <row r="290" spans="1:50" x14ac:dyDescent="0.25">
      <c r="A290" s="508"/>
      <c r="B290" s="508"/>
      <c r="C290" s="508"/>
      <c r="D290" s="508"/>
      <c r="E290" s="508"/>
      <c r="F290" s="508"/>
      <c r="G290" s="508"/>
      <c r="H290" s="508"/>
      <c r="I290" s="508"/>
      <c r="J290" s="508"/>
      <c r="K290" s="508"/>
      <c r="L290" s="508"/>
      <c r="M290" s="508"/>
      <c r="N290" s="508"/>
      <c r="O290" s="508"/>
      <c r="P290" s="508"/>
      <c r="Q290" s="508"/>
      <c r="R290" s="509"/>
      <c r="S290" s="508"/>
      <c r="T290" s="508"/>
      <c r="U290" s="508"/>
      <c r="V290" s="508"/>
      <c r="W290" s="508"/>
      <c r="X290" s="508"/>
      <c r="Y290" s="508"/>
      <c r="Z290" s="508"/>
      <c r="AA290" s="508"/>
      <c r="AB290" s="508"/>
      <c r="AC290" s="508"/>
      <c r="AD290" s="508"/>
      <c r="AE290" s="508"/>
      <c r="AF290" s="508"/>
      <c r="AG290" s="508"/>
      <c r="AH290" s="508"/>
      <c r="AI290" s="508"/>
      <c r="AJ290" s="508"/>
      <c r="AK290" s="508"/>
      <c r="AL290" s="508"/>
      <c r="AM290" s="508"/>
      <c r="AN290" s="508"/>
      <c r="AO290" s="508"/>
      <c r="AP290" s="511"/>
      <c r="AQ290" s="511"/>
      <c r="AR290" s="508"/>
      <c r="AS290" s="508"/>
      <c r="AT290" s="508"/>
      <c r="AU290" s="508"/>
      <c r="AV290" s="508"/>
      <c r="AW290" s="508"/>
      <c r="AX290" s="511"/>
    </row>
    <row r="291" spans="1:50" x14ac:dyDescent="0.25">
      <c r="A291" s="508"/>
      <c r="B291" s="508"/>
      <c r="C291" s="508"/>
      <c r="D291" s="508"/>
      <c r="E291" s="508"/>
      <c r="F291" s="508"/>
      <c r="G291" s="508"/>
      <c r="H291" s="508"/>
      <c r="I291" s="508"/>
      <c r="J291" s="508"/>
      <c r="K291" s="508"/>
      <c r="L291" s="508"/>
      <c r="M291" s="508"/>
      <c r="N291" s="508"/>
      <c r="O291" s="508"/>
      <c r="P291" s="508"/>
      <c r="Q291" s="508"/>
      <c r="R291" s="509"/>
      <c r="S291" s="508"/>
      <c r="T291" s="508"/>
      <c r="U291" s="508"/>
      <c r="V291" s="508"/>
      <c r="W291" s="508"/>
      <c r="X291" s="508"/>
      <c r="Y291" s="508"/>
      <c r="Z291" s="508"/>
      <c r="AA291" s="508"/>
      <c r="AB291" s="508"/>
      <c r="AC291" s="508"/>
      <c r="AD291" s="508"/>
      <c r="AE291" s="508"/>
      <c r="AF291" s="508"/>
      <c r="AG291" s="508"/>
      <c r="AH291" s="508"/>
      <c r="AI291" s="508"/>
      <c r="AJ291" s="508"/>
      <c r="AK291" s="508"/>
      <c r="AL291" s="508"/>
      <c r="AM291" s="508"/>
      <c r="AN291" s="508"/>
      <c r="AO291" s="508"/>
      <c r="AP291" s="511"/>
      <c r="AQ291" s="511"/>
      <c r="AR291" s="508"/>
      <c r="AS291" s="508"/>
      <c r="AT291" s="508"/>
      <c r="AU291" s="508"/>
      <c r="AV291" s="508"/>
      <c r="AW291" s="508"/>
      <c r="AX291" s="511"/>
    </row>
    <row r="292" spans="1:50" x14ac:dyDescent="0.25">
      <c r="A292" s="508"/>
      <c r="B292" s="508"/>
      <c r="C292" s="508"/>
      <c r="D292" s="508"/>
      <c r="E292" s="508"/>
      <c r="F292" s="508"/>
      <c r="G292" s="508"/>
      <c r="H292" s="508"/>
      <c r="I292" s="508"/>
      <c r="J292" s="508"/>
      <c r="K292" s="508"/>
      <c r="L292" s="508"/>
      <c r="M292" s="508"/>
      <c r="N292" s="508"/>
      <c r="O292" s="508"/>
      <c r="P292" s="508"/>
      <c r="Q292" s="508"/>
      <c r="R292" s="509"/>
      <c r="S292" s="508"/>
      <c r="T292" s="508"/>
      <c r="U292" s="508"/>
      <c r="V292" s="508"/>
      <c r="W292" s="508"/>
      <c r="X292" s="508"/>
      <c r="Y292" s="508"/>
      <c r="Z292" s="508"/>
      <c r="AA292" s="508"/>
      <c r="AB292" s="508"/>
      <c r="AC292" s="508"/>
      <c r="AD292" s="508"/>
      <c r="AE292" s="508"/>
      <c r="AF292" s="508"/>
      <c r="AG292" s="508"/>
      <c r="AH292" s="508"/>
      <c r="AI292" s="508"/>
      <c r="AJ292" s="508"/>
      <c r="AK292" s="508"/>
      <c r="AL292" s="508"/>
      <c r="AM292" s="508"/>
      <c r="AN292" s="508"/>
      <c r="AO292" s="508"/>
      <c r="AP292" s="511"/>
      <c r="AQ292" s="511"/>
      <c r="AR292" s="508"/>
      <c r="AS292" s="508"/>
      <c r="AT292" s="508"/>
      <c r="AU292" s="508"/>
      <c r="AV292" s="508"/>
      <c r="AW292" s="508"/>
      <c r="AX292" s="511"/>
    </row>
    <row r="293" spans="1:50" x14ac:dyDescent="0.25">
      <c r="A293" s="508"/>
      <c r="B293" s="508"/>
      <c r="C293" s="508"/>
      <c r="D293" s="508"/>
      <c r="E293" s="508"/>
      <c r="F293" s="508"/>
      <c r="G293" s="508"/>
      <c r="H293" s="508"/>
      <c r="I293" s="508"/>
      <c r="J293" s="508"/>
      <c r="K293" s="508"/>
      <c r="L293" s="508"/>
      <c r="M293" s="508"/>
      <c r="N293" s="508"/>
      <c r="O293" s="508"/>
      <c r="P293" s="508"/>
      <c r="Q293" s="508"/>
      <c r="R293" s="509"/>
      <c r="S293" s="508"/>
      <c r="T293" s="508"/>
      <c r="U293" s="508"/>
      <c r="V293" s="508"/>
      <c r="W293" s="508"/>
      <c r="X293" s="508"/>
      <c r="Y293" s="508"/>
      <c r="Z293" s="508"/>
      <c r="AA293" s="508"/>
      <c r="AB293" s="508"/>
      <c r="AC293" s="508"/>
      <c r="AD293" s="508"/>
      <c r="AE293" s="508"/>
      <c r="AF293" s="508"/>
      <c r="AG293" s="508"/>
      <c r="AH293" s="508"/>
      <c r="AI293" s="508"/>
      <c r="AJ293" s="508"/>
      <c r="AK293" s="508"/>
      <c r="AL293" s="508"/>
      <c r="AM293" s="508"/>
      <c r="AN293" s="508"/>
      <c r="AO293" s="508"/>
      <c r="AP293" s="511"/>
      <c r="AQ293" s="511"/>
      <c r="AR293" s="508"/>
      <c r="AS293" s="508"/>
      <c r="AT293" s="508"/>
      <c r="AU293" s="508"/>
      <c r="AV293" s="508"/>
      <c r="AW293" s="508"/>
      <c r="AX293" s="511"/>
    </row>
    <row r="294" spans="1:50" x14ac:dyDescent="0.25">
      <c r="A294" s="508"/>
      <c r="B294" s="508"/>
      <c r="C294" s="508"/>
      <c r="D294" s="508"/>
      <c r="E294" s="508"/>
      <c r="F294" s="508"/>
      <c r="G294" s="508"/>
      <c r="H294" s="508"/>
      <c r="I294" s="508"/>
      <c r="J294" s="508"/>
      <c r="K294" s="508"/>
      <c r="L294" s="508"/>
      <c r="M294" s="508"/>
      <c r="N294" s="508"/>
      <c r="O294" s="508"/>
      <c r="P294" s="508"/>
      <c r="Q294" s="508"/>
      <c r="R294" s="509"/>
      <c r="S294" s="508"/>
      <c r="T294" s="508"/>
      <c r="U294" s="508"/>
      <c r="V294" s="508"/>
      <c r="W294" s="508"/>
      <c r="X294" s="508"/>
      <c r="Y294" s="508"/>
      <c r="Z294" s="508"/>
      <c r="AA294" s="508"/>
      <c r="AB294" s="508"/>
      <c r="AC294" s="508"/>
      <c r="AD294" s="508"/>
      <c r="AE294" s="508"/>
      <c r="AF294" s="508"/>
      <c r="AG294" s="508"/>
      <c r="AH294" s="508"/>
      <c r="AI294" s="508"/>
      <c r="AJ294" s="508"/>
      <c r="AK294" s="508"/>
      <c r="AL294" s="508"/>
      <c r="AM294" s="508"/>
      <c r="AN294" s="508"/>
      <c r="AO294" s="508"/>
      <c r="AP294" s="511"/>
      <c r="AQ294" s="511"/>
      <c r="AR294" s="508"/>
      <c r="AS294" s="508"/>
      <c r="AT294" s="508"/>
      <c r="AU294" s="508"/>
      <c r="AV294" s="508"/>
      <c r="AW294" s="508"/>
      <c r="AX294" s="511"/>
    </row>
    <row r="295" spans="1:50" x14ac:dyDescent="0.25">
      <c r="A295" s="455"/>
      <c r="B295" s="455"/>
      <c r="C295" s="455"/>
      <c r="D295" s="455"/>
      <c r="E295" s="455"/>
      <c r="F295" s="455"/>
      <c r="G295" s="455"/>
      <c r="H295" s="455"/>
      <c r="I295" s="455"/>
      <c r="J295" s="455"/>
      <c r="K295" s="455"/>
      <c r="L295" s="455"/>
      <c r="M295" s="455"/>
      <c r="N295" s="455"/>
      <c r="O295" s="455"/>
      <c r="P295" s="455"/>
      <c r="Q295" s="455"/>
      <c r="R295" s="509"/>
      <c r="S295" s="508"/>
      <c r="T295" s="508"/>
      <c r="U295" s="508"/>
      <c r="V295" s="508"/>
      <c r="W295" s="508"/>
      <c r="X295" s="508"/>
      <c r="Y295" s="508"/>
      <c r="Z295" s="508"/>
      <c r="AA295" s="508"/>
      <c r="AB295" s="508"/>
      <c r="AC295" s="508"/>
      <c r="AD295" s="508"/>
      <c r="AE295" s="455"/>
      <c r="AF295" s="455"/>
      <c r="AG295" s="455"/>
      <c r="AH295" s="455"/>
      <c r="AI295" s="455"/>
      <c r="AJ295" s="455"/>
      <c r="AK295" s="455"/>
      <c r="AL295" s="455"/>
      <c r="AM295" s="455"/>
      <c r="AN295" s="455"/>
      <c r="AO295" s="455"/>
      <c r="AP295" s="455"/>
      <c r="AQ295" s="455"/>
      <c r="AR295" s="455"/>
      <c r="AS295" s="455"/>
      <c r="AT295" s="455"/>
      <c r="AU295" s="455"/>
      <c r="AV295" s="455"/>
      <c r="AW295" s="455"/>
      <c r="AX295" s="455"/>
    </row>
    <row r="296" spans="1:50" x14ac:dyDescent="0.25">
      <c r="A296" s="455"/>
      <c r="B296" s="455"/>
      <c r="C296" s="455"/>
      <c r="D296" s="455"/>
      <c r="E296" s="455"/>
      <c r="F296" s="455"/>
      <c r="G296" s="455"/>
      <c r="H296" s="455"/>
      <c r="I296" s="455"/>
      <c r="J296" s="455"/>
      <c r="K296" s="455"/>
      <c r="L296" s="455"/>
      <c r="M296" s="455"/>
      <c r="N296" s="455"/>
      <c r="O296" s="455"/>
      <c r="P296" s="455"/>
      <c r="Q296" s="455"/>
      <c r="R296" s="509"/>
      <c r="S296" s="508"/>
      <c r="T296" s="508"/>
      <c r="U296" s="508"/>
      <c r="V296" s="508"/>
      <c r="W296" s="508"/>
      <c r="X296" s="508"/>
      <c r="Y296" s="508"/>
      <c r="Z296" s="508"/>
      <c r="AA296" s="508"/>
      <c r="AB296" s="508"/>
      <c r="AC296" s="508"/>
      <c r="AD296" s="508"/>
      <c r="AE296" s="455"/>
      <c r="AF296" s="455"/>
      <c r="AG296" s="455"/>
      <c r="AH296" s="455"/>
      <c r="AI296" s="455"/>
      <c r="AJ296" s="455"/>
      <c r="AK296" s="455"/>
      <c r="AL296" s="455"/>
      <c r="AM296" s="455"/>
      <c r="AN296" s="455"/>
      <c r="AO296" s="455"/>
      <c r="AP296" s="455"/>
      <c r="AQ296" s="455"/>
      <c r="AR296" s="455"/>
      <c r="AS296" s="455"/>
      <c r="AT296" s="455"/>
      <c r="AU296" s="455"/>
      <c r="AV296" s="455"/>
      <c r="AW296" s="455"/>
      <c r="AX296" s="455"/>
    </row>
    <row r="297" spans="1:50" x14ac:dyDescent="0.25">
      <c r="A297" s="455"/>
      <c r="B297" s="455"/>
      <c r="C297" s="455"/>
      <c r="D297" s="455"/>
      <c r="E297" s="455"/>
      <c r="F297" s="455"/>
      <c r="G297" s="455"/>
      <c r="H297" s="455"/>
      <c r="I297" s="455"/>
      <c r="J297" s="455"/>
      <c r="K297" s="455"/>
      <c r="L297" s="455"/>
      <c r="M297" s="455"/>
      <c r="N297" s="455"/>
      <c r="O297" s="455"/>
      <c r="P297" s="455"/>
      <c r="Q297" s="455"/>
      <c r="R297" s="509"/>
      <c r="S297" s="508"/>
      <c r="T297" s="508"/>
      <c r="U297" s="508"/>
      <c r="V297" s="508"/>
      <c r="W297" s="508"/>
      <c r="X297" s="508"/>
      <c r="Y297" s="508"/>
      <c r="Z297" s="508"/>
      <c r="AA297" s="508"/>
      <c r="AB297" s="508"/>
      <c r="AC297" s="508"/>
      <c r="AD297" s="508"/>
      <c r="AE297" s="455"/>
      <c r="AF297" s="455"/>
      <c r="AG297" s="455"/>
      <c r="AH297" s="455"/>
      <c r="AI297" s="455"/>
      <c r="AJ297" s="455"/>
      <c r="AK297" s="455"/>
      <c r="AL297" s="455"/>
      <c r="AM297" s="455"/>
      <c r="AN297" s="455"/>
      <c r="AO297" s="455"/>
      <c r="AP297" s="455"/>
      <c r="AQ297" s="455"/>
      <c r="AR297" s="455"/>
      <c r="AS297" s="455"/>
      <c r="AT297" s="455"/>
      <c r="AU297" s="455"/>
      <c r="AV297" s="455"/>
      <c r="AW297" s="455"/>
      <c r="AX297" s="455"/>
    </row>
    <row r="298" spans="1:50" x14ac:dyDescent="0.25">
      <c r="A298" s="455"/>
      <c r="B298" s="455"/>
      <c r="C298" s="455"/>
      <c r="D298" s="455"/>
      <c r="E298" s="455"/>
      <c r="F298" s="455"/>
      <c r="G298" s="455"/>
      <c r="H298" s="455"/>
      <c r="I298" s="455"/>
      <c r="J298" s="455"/>
      <c r="K298" s="455"/>
      <c r="L298" s="455"/>
      <c r="M298" s="455"/>
      <c r="N298" s="455"/>
      <c r="O298" s="455"/>
      <c r="P298" s="455"/>
      <c r="Q298" s="455"/>
      <c r="R298" s="509"/>
      <c r="S298" s="508"/>
      <c r="T298" s="508"/>
      <c r="U298" s="508"/>
      <c r="V298" s="508"/>
      <c r="W298" s="508"/>
      <c r="X298" s="508"/>
      <c r="Y298" s="508"/>
      <c r="Z298" s="508"/>
      <c r="AA298" s="508"/>
      <c r="AB298" s="508"/>
      <c r="AC298" s="508"/>
      <c r="AD298" s="508"/>
      <c r="AE298" s="455"/>
      <c r="AF298" s="455"/>
      <c r="AG298" s="455"/>
      <c r="AH298" s="455"/>
      <c r="AI298" s="455"/>
      <c r="AJ298" s="455"/>
      <c r="AK298" s="455"/>
      <c r="AL298" s="455"/>
      <c r="AM298" s="455"/>
      <c r="AN298" s="455"/>
      <c r="AO298" s="455"/>
      <c r="AP298" s="455"/>
      <c r="AQ298" s="455"/>
      <c r="AR298" s="455"/>
      <c r="AS298" s="455"/>
      <c r="AT298" s="455"/>
      <c r="AU298" s="455"/>
      <c r="AV298" s="455"/>
      <c r="AW298" s="455"/>
      <c r="AX298" s="455"/>
    </row>
    <row r="299" spans="1:50" x14ac:dyDescent="0.25">
      <c r="A299" s="455"/>
      <c r="B299" s="455"/>
      <c r="C299" s="455"/>
      <c r="D299" s="455"/>
      <c r="E299" s="455"/>
      <c r="F299" s="455"/>
      <c r="G299" s="455"/>
      <c r="H299" s="455"/>
      <c r="I299" s="455"/>
      <c r="J299" s="455"/>
      <c r="K299" s="455"/>
      <c r="L299" s="455"/>
      <c r="M299" s="455"/>
      <c r="N299" s="455"/>
      <c r="O299" s="455"/>
      <c r="P299" s="455"/>
      <c r="Q299" s="455"/>
      <c r="R299" s="509"/>
      <c r="S299" s="508"/>
      <c r="T299" s="508"/>
      <c r="U299" s="508"/>
      <c r="V299" s="508"/>
      <c r="W299" s="508"/>
      <c r="X299" s="508"/>
      <c r="Y299" s="508"/>
      <c r="Z299" s="508"/>
      <c r="AA299" s="508"/>
      <c r="AB299" s="508"/>
      <c r="AC299" s="508"/>
      <c r="AD299" s="508"/>
      <c r="AE299" s="455"/>
      <c r="AF299" s="455"/>
      <c r="AG299" s="455"/>
      <c r="AH299" s="455"/>
      <c r="AI299" s="455"/>
      <c r="AJ299" s="455"/>
      <c r="AK299" s="455"/>
      <c r="AL299" s="455"/>
      <c r="AM299" s="455"/>
      <c r="AN299" s="455"/>
      <c r="AO299" s="455"/>
      <c r="AP299" s="455"/>
      <c r="AQ299" s="455"/>
      <c r="AR299" s="455"/>
      <c r="AS299" s="455"/>
      <c r="AT299" s="455"/>
      <c r="AU299" s="455"/>
      <c r="AV299" s="455"/>
      <c r="AW299" s="455"/>
      <c r="AX299" s="455"/>
    </row>
    <row r="300" spans="1:50" x14ac:dyDescent="0.25">
      <c r="A300" s="455"/>
      <c r="B300" s="455"/>
      <c r="C300" s="455"/>
      <c r="D300" s="455"/>
      <c r="E300" s="455"/>
      <c r="F300" s="455"/>
      <c r="G300" s="455"/>
      <c r="H300" s="455"/>
      <c r="I300" s="455"/>
      <c r="J300" s="455"/>
      <c r="K300" s="455"/>
      <c r="L300" s="455"/>
      <c r="M300" s="455"/>
      <c r="N300" s="455"/>
      <c r="O300" s="455"/>
      <c r="P300" s="455"/>
      <c r="Q300" s="455"/>
      <c r="R300" s="509"/>
      <c r="S300" s="508"/>
      <c r="T300" s="508"/>
      <c r="U300" s="508"/>
      <c r="V300" s="508"/>
      <c r="W300" s="508"/>
      <c r="X300" s="508"/>
      <c r="Y300" s="508"/>
      <c r="Z300" s="508"/>
      <c r="AA300" s="508"/>
      <c r="AB300" s="508"/>
      <c r="AC300" s="508"/>
      <c r="AD300" s="508"/>
      <c r="AE300" s="455"/>
      <c r="AF300" s="455"/>
      <c r="AG300" s="455"/>
      <c r="AH300" s="455"/>
      <c r="AI300" s="455"/>
      <c r="AJ300" s="455"/>
      <c r="AK300" s="455"/>
      <c r="AL300" s="455"/>
      <c r="AM300" s="455"/>
      <c r="AN300" s="455"/>
      <c r="AO300" s="455"/>
      <c r="AP300" s="455"/>
      <c r="AQ300" s="455"/>
      <c r="AR300" s="455"/>
      <c r="AS300" s="455"/>
      <c r="AT300" s="455"/>
      <c r="AU300" s="455"/>
      <c r="AV300" s="455"/>
      <c r="AW300" s="455"/>
      <c r="AX300" s="455"/>
    </row>
    <row r="301" spans="1:50" x14ac:dyDescent="0.25">
      <c r="A301" s="455"/>
      <c r="B301" s="455"/>
      <c r="C301" s="455"/>
      <c r="D301" s="455"/>
      <c r="E301" s="455"/>
      <c r="F301" s="455"/>
      <c r="G301" s="455"/>
      <c r="H301" s="455"/>
      <c r="I301" s="455"/>
      <c r="J301" s="455"/>
      <c r="K301" s="455"/>
      <c r="L301" s="455"/>
      <c r="M301" s="455"/>
      <c r="N301" s="455"/>
      <c r="O301" s="455"/>
      <c r="P301" s="455"/>
      <c r="Q301" s="455"/>
      <c r="R301" s="509"/>
      <c r="S301" s="508"/>
      <c r="T301" s="508"/>
      <c r="U301" s="508"/>
      <c r="V301" s="508"/>
      <c r="W301" s="508"/>
      <c r="X301" s="508"/>
      <c r="Y301" s="508"/>
      <c r="Z301" s="508"/>
      <c r="AA301" s="508"/>
      <c r="AB301" s="508"/>
      <c r="AC301" s="508"/>
      <c r="AD301" s="508"/>
      <c r="AE301" s="455"/>
      <c r="AF301" s="455"/>
      <c r="AG301" s="455"/>
      <c r="AH301" s="455"/>
      <c r="AI301" s="455"/>
      <c r="AJ301" s="455"/>
      <c r="AK301" s="455"/>
      <c r="AL301" s="455"/>
      <c r="AM301" s="455"/>
      <c r="AN301" s="455"/>
      <c r="AO301" s="455"/>
      <c r="AP301" s="455"/>
      <c r="AQ301" s="455"/>
      <c r="AR301" s="455"/>
      <c r="AS301" s="455"/>
      <c r="AT301" s="455"/>
      <c r="AU301" s="455"/>
      <c r="AV301" s="455"/>
      <c r="AW301" s="455"/>
      <c r="AX301" s="455"/>
    </row>
    <row r="302" spans="1:50" x14ac:dyDescent="0.25">
      <c r="A302" s="455"/>
      <c r="B302" s="455"/>
      <c r="C302" s="455"/>
      <c r="D302" s="455"/>
      <c r="E302" s="455"/>
      <c r="F302" s="455"/>
      <c r="G302" s="455"/>
      <c r="H302" s="455"/>
      <c r="I302" s="455"/>
      <c r="J302" s="455"/>
      <c r="K302" s="455"/>
      <c r="L302" s="455"/>
      <c r="M302" s="455"/>
      <c r="N302" s="455"/>
      <c r="O302" s="455"/>
      <c r="P302" s="455"/>
      <c r="Q302" s="455"/>
      <c r="R302" s="509"/>
      <c r="S302" s="508"/>
      <c r="T302" s="508"/>
      <c r="U302" s="508"/>
      <c r="V302" s="508"/>
      <c r="W302" s="508"/>
      <c r="X302" s="508"/>
      <c r="Y302" s="508"/>
      <c r="Z302" s="508"/>
      <c r="AA302" s="508"/>
      <c r="AB302" s="508"/>
      <c r="AC302" s="508"/>
      <c r="AD302" s="508"/>
      <c r="AE302" s="455"/>
      <c r="AF302" s="455"/>
      <c r="AG302" s="455"/>
      <c r="AH302" s="455"/>
      <c r="AI302" s="455"/>
      <c r="AJ302" s="455"/>
      <c r="AK302" s="455"/>
      <c r="AL302" s="455"/>
      <c r="AM302" s="455"/>
      <c r="AN302" s="455"/>
      <c r="AO302" s="455"/>
      <c r="AP302" s="455"/>
      <c r="AQ302" s="455"/>
      <c r="AR302" s="455"/>
      <c r="AS302" s="455"/>
      <c r="AT302" s="455"/>
      <c r="AU302" s="455"/>
      <c r="AV302" s="455"/>
      <c r="AW302" s="455"/>
      <c r="AX302" s="455"/>
    </row>
    <row r="303" spans="1:50" x14ac:dyDescent="0.25">
      <c r="A303" s="455"/>
      <c r="B303" s="455"/>
      <c r="C303" s="455"/>
      <c r="D303" s="455"/>
      <c r="E303" s="455"/>
      <c r="F303" s="455"/>
      <c r="G303" s="455"/>
      <c r="H303" s="455"/>
      <c r="I303" s="455"/>
      <c r="J303" s="455"/>
      <c r="K303" s="455"/>
      <c r="L303" s="455"/>
      <c r="M303" s="455"/>
      <c r="N303" s="455"/>
      <c r="O303" s="455"/>
      <c r="P303" s="455"/>
      <c r="Q303" s="455"/>
      <c r="R303" s="509"/>
      <c r="S303" s="508"/>
      <c r="T303" s="508"/>
      <c r="U303" s="508"/>
      <c r="V303" s="508"/>
      <c r="W303" s="508"/>
      <c r="X303" s="508"/>
      <c r="Y303" s="508"/>
      <c r="Z303" s="508"/>
      <c r="AA303" s="508"/>
      <c r="AB303" s="508"/>
      <c r="AC303" s="508"/>
      <c r="AD303" s="508"/>
      <c r="AE303" s="455"/>
      <c r="AF303" s="455"/>
      <c r="AG303" s="455"/>
      <c r="AH303" s="455"/>
      <c r="AI303" s="455"/>
      <c r="AJ303" s="455"/>
      <c r="AK303" s="455"/>
      <c r="AL303" s="455"/>
      <c r="AM303" s="455"/>
      <c r="AN303" s="455"/>
      <c r="AO303" s="455"/>
      <c r="AP303" s="455"/>
      <c r="AQ303" s="455"/>
      <c r="AR303" s="455"/>
      <c r="AS303" s="455"/>
      <c r="AT303" s="455"/>
      <c r="AU303" s="455"/>
      <c r="AV303" s="455"/>
      <c r="AW303" s="455"/>
      <c r="AX303" s="455"/>
    </row>
    <row r="304" spans="1:50" x14ac:dyDescent="0.25">
      <c r="A304" s="455"/>
      <c r="B304" s="455"/>
      <c r="C304" s="455"/>
      <c r="D304" s="455"/>
      <c r="E304" s="455"/>
      <c r="F304" s="455"/>
      <c r="G304" s="455"/>
      <c r="H304" s="455"/>
      <c r="I304" s="455"/>
      <c r="J304" s="455"/>
      <c r="K304" s="455"/>
      <c r="L304" s="455"/>
      <c r="M304" s="455"/>
      <c r="N304" s="455"/>
      <c r="O304" s="455"/>
      <c r="P304" s="455"/>
      <c r="Q304" s="455"/>
      <c r="R304" s="509"/>
      <c r="S304" s="508"/>
      <c r="T304" s="508"/>
      <c r="U304" s="508"/>
      <c r="V304" s="508"/>
      <c r="W304" s="508"/>
      <c r="X304" s="508"/>
      <c r="Y304" s="508"/>
      <c r="Z304" s="508"/>
      <c r="AA304" s="508"/>
      <c r="AB304" s="508"/>
      <c r="AC304" s="508"/>
      <c r="AD304" s="508"/>
      <c r="AE304" s="455"/>
      <c r="AF304" s="455"/>
      <c r="AG304" s="455"/>
      <c r="AH304" s="455"/>
      <c r="AI304" s="455"/>
      <c r="AJ304" s="455"/>
      <c r="AK304" s="455"/>
      <c r="AL304" s="455"/>
      <c r="AM304" s="455"/>
      <c r="AN304" s="455"/>
      <c r="AO304" s="455"/>
      <c r="AP304" s="455"/>
      <c r="AQ304" s="455"/>
      <c r="AR304" s="455"/>
      <c r="AS304" s="455"/>
      <c r="AT304" s="455"/>
      <c r="AU304" s="455"/>
      <c r="AV304" s="455"/>
      <c r="AW304" s="455"/>
      <c r="AX304" s="455"/>
    </row>
    <row r="305" spans="18:50" x14ac:dyDescent="0.25">
      <c r="R305" s="509"/>
      <c r="S305" s="508"/>
      <c r="T305" s="508"/>
      <c r="U305" s="508"/>
      <c r="V305" s="508"/>
      <c r="W305" s="508"/>
      <c r="X305" s="508"/>
      <c r="Y305" s="508"/>
      <c r="Z305" s="508"/>
      <c r="AA305" s="508"/>
      <c r="AB305" s="508"/>
      <c r="AC305" s="508"/>
      <c r="AD305" s="508"/>
      <c r="AE305" s="455"/>
      <c r="AF305" s="455"/>
      <c r="AG305" s="455"/>
      <c r="AH305" s="455"/>
      <c r="AI305" s="455"/>
      <c r="AJ305" s="455"/>
      <c r="AK305" s="455"/>
      <c r="AL305" s="455"/>
      <c r="AM305" s="455"/>
      <c r="AN305" s="455"/>
      <c r="AO305" s="455"/>
      <c r="AP305" s="455"/>
      <c r="AQ305" s="455"/>
      <c r="AR305" s="455"/>
      <c r="AS305" s="455"/>
      <c r="AT305" s="455"/>
      <c r="AU305" s="455"/>
      <c r="AV305" s="455"/>
      <c r="AW305" s="455"/>
      <c r="AX305" s="455"/>
    </row>
    <row r="306" spans="18:50" x14ac:dyDescent="0.25">
      <c r="R306" s="509"/>
      <c r="S306" s="508"/>
      <c r="T306" s="508"/>
      <c r="U306" s="508"/>
      <c r="V306" s="508"/>
      <c r="W306" s="508"/>
      <c r="X306" s="508"/>
      <c r="Y306" s="508"/>
      <c r="Z306" s="508"/>
      <c r="AA306" s="508"/>
      <c r="AB306" s="508"/>
      <c r="AC306" s="508"/>
      <c r="AD306" s="508"/>
      <c r="AE306" s="455"/>
      <c r="AF306" s="455"/>
      <c r="AG306" s="455"/>
      <c r="AH306" s="455"/>
      <c r="AI306" s="455"/>
      <c r="AJ306" s="455"/>
      <c r="AK306" s="455"/>
      <c r="AL306" s="455"/>
      <c r="AM306" s="455"/>
      <c r="AN306" s="455"/>
      <c r="AO306" s="455"/>
      <c r="AP306" s="455"/>
      <c r="AQ306" s="455"/>
      <c r="AR306" s="455"/>
      <c r="AS306" s="455"/>
      <c r="AT306" s="455"/>
      <c r="AU306" s="455"/>
      <c r="AV306" s="455"/>
      <c r="AW306" s="455"/>
      <c r="AX306" s="455"/>
    </row>
    <row r="307" spans="18:50" x14ac:dyDescent="0.25">
      <c r="R307" s="509"/>
      <c r="S307" s="508"/>
      <c r="T307" s="508"/>
      <c r="U307" s="508"/>
      <c r="V307" s="508"/>
      <c r="W307" s="508"/>
      <c r="X307" s="508"/>
      <c r="Y307" s="508"/>
      <c r="Z307" s="508"/>
      <c r="AA307" s="508"/>
      <c r="AB307" s="508"/>
      <c r="AC307" s="508"/>
      <c r="AD307" s="508"/>
      <c r="AE307" s="455"/>
      <c r="AF307" s="455"/>
      <c r="AG307" s="455"/>
      <c r="AH307" s="455"/>
      <c r="AI307" s="455"/>
      <c r="AJ307" s="455"/>
      <c r="AK307" s="455"/>
      <c r="AL307" s="455"/>
      <c r="AM307" s="455"/>
      <c r="AN307" s="455"/>
      <c r="AO307" s="455"/>
      <c r="AP307" s="455"/>
      <c r="AQ307" s="455"/>
      <c r="AR307" s="455"/>
      <c r="AS307" s="455"/>
      <c r="AT307" s="455"/>
      <c r="AU307" s="455"/>
      <c r="AV307" s="455"/>
      <c r="AW307" s="455"/>
      <c r="AX307" s="455"/>
    </row>
    <row r="308" spans="18:50" x14ac:dyDescent="0.25">
      <c r="R308" s="509"/>
      <c r="S308" s="508"/>
      <c r="T308" s="508"/>
      <c r="U308" s="508"/>
      <c r="V308" s="508"/>
      <c r="W308" s="508"/>
      <c r="X308" s="508"/>
      <c r="Y308" s="508"/>
      <c r="Z308" s="508"/>
      <c r="AA308" s="508"/>
      <c r="AB308" s="508"/>
      <c r="AC308" s="508"/>
      <c r="AD308" s="508"/>
      <c r="AE308" s="455"/>
      <c r="AF308" s="455"/>
      <c r="AG308" s="455"/>
      <c r="AH308" s="455"/>
      <c r="AI308" s="455"/>
      <c r="AJ308" s="455"/>
      <c r="AK308" s="455"/>
      <c r="AL308" s="455"/>
      <c r="AM308" s="455"/>
      <c r="AN308" s="455"/>
      <c r="AO308" s="455"/>
      <c r="AP308" s="455"/>
      <c r="AQ308" s="455"/>
      <c r="AR308" s="455"/>
      <c r="AS308" s="455"/>
      <c r="AT308" s="455"/>
      <c r="AU308" s="455"/>
      <c r="AV308" s="455"/>
      <c r="AW308" s="455"/>
      <c r="AX308" s="455"/>
    </row>
    <row r="309" spans="18:50" x14ac:dyDescent="0.25">
      <c r="R309" s="509"/>
      <c r="S309" s="508"/>
      <c r="T309" s="508"/>
      <c r="U309" s="508"/>
      <c r="V309" s="508"/>
      <c r="W309" s="508"/>
      <c r="X309" s="508"/>
      <c r="Y309" s="508"/>
      <c r="Z309" s="508"/>
      <c r="AA309" s="508"/>
      <c r="AB309" s="508"/>
      <c r="AC309" s="508"/>
      <c r="AD309" s="508"/>
      <c r="AE309" s="455"/>
      <c r="AF309" s="455"/>
      <c r="AG309" s="455"/>
      <c r="AH309" s="455"/>
      <c r="AI309" s="455"/>
      <c r="AJ309" s="455"/>
      <c r="AK309" s="455"/>
      <c r="AL309" s="455"/>
      <c r="AM309" s="455"/>
      <c r="AN309" s="455"/>
      <c r="AO309" s="455"/>
      <c r="AP309" s="455"/>
      <c r="AQ309" s="455"/>
      <c r="AR309" s="455"/>
      <c r="AS309" s="455"/>
      <c r="AT309" s="455"/>
      <c r="AU309" s="455"/>
      <c r="AV309" s="455"/>
      <c r="AW309" s="455"/>
      <c r="AX309" s="455"/>
    </row>
    <row r="310" spans="18:50" x14ac:dyDescent="0.25">
      <c r="R310" s="509"/>
      <c r="S310" s="508"/>
      <c r="T310" s="508"/>
      <c r="U310" s="508"/>
      <c r="V310" s="508"/>
      <c r="W310" s="508"/>
      <c r="X310" s="508"/>
      <c r="Y310" s="508"/>
      <c r="Z310" s="508"/>
      <c r="AA310" s="508"/>
      <c r="AB310" s="508"/>
      <c r="AC310" s="508"/>
      <c r="AD310" s="508"/>
      <c r="AE310" s="455"/>
      <c r="AF310" s="455"/>
      <c r="AG310" s="455"/>
      <c r="AH310" s="455"/>
      <c r="AI310" s="455"/>
      <c r="AJ310" s="455"/>
      <c r="AK310" s="455"/>
      <c r="AL310" s="455"/>
      <c r="AM310" s="455"/>
      <c r="AN310" s="455"/>
      <c r="AO310" s="455"/>
      <c r="AP310" s="455"/>
      <c r="AQ310" s="455"/>
      <c r="AR310" s="455"/>
      <c r="AS310" s="455"/>
      <c r="AT310" s="455"/>
      <c r="AU310" s="455"/>
      <c r="AV310" s="455"/>
      <c r="AW310" s="455"/>
      <c r="AX310" s="455"/>
    </row>
    <row r="311" spans="18:50" x14ac:dyDescent="0.25">
      <c r="R311" s="509"/>
      <c r="S311" s="508"/>
      <c r="T311" s="508"/>
      <c r="U311" s="508"/>
      <c r="V311" s="508"/>
      <c r="W311" s="508"/>
      <c r="X311" s="508"/>
      <c r="Y311" s="508"/>
      <c r="Z311" s="508"/>
      <c r="AA311" s="508"/>
      <c r="AB311" s="508"/>
      <c r="AC311" s="508"/>
      <c r="AD311" s="508"/>
      <c r="AE311" s="455"/>
      <c r="AF311" s="455"/>
      <c r="AG311" s="455"/>
      <c r="AH311" s="455"/>
      <c r="AI311" s="455"/>
      <c r="AJ311" s="455"/>
      <c r="AK311" s="455"/>
      <c r="AL311" s="455"/>
      <c r="AM311" s="455"/>
      <c r="AN311" s="455"/>
      <c r="AO311" s="455"/>
      <c r="AP311" s="455"/>
      <c r="AQ311" s="455"/>
      <c r="AR311" s="455"/>
      <c r="AS311" s="455"/>
      <c r="AT311" s="455"/>
      <c r="AU311" s="455"/>
      <c r="AV311" s="455"/>
      <c r="AW311" s="455"/>
      <c r="AX311" s="455"/>
    </row>
    <row r="312" spans="18:50" x14ac:dyDescent="0.25">
      <c r="R312" s="509"/>
      <c r="S312" s="508"/>
      <c r="T312" s="508"/>
      <c r="U312" s="508"/>
      <c r="V312" s="508"/>
      <c r="W312" s="508"/>
      <c r="X312" s="508"/>
      <c r="Y312" s="508"/>
      <c r="Z312" s="508"/>
      <c r="AA312" s="508"/>
      <c r="AB312" s="508"/>
      <c r="AC312" s="508"/>
      <c r="AD312" s="508"/>
      <c r="AE312" s="455"/>
      <c r="AF312" s="455"/>
      <c r="AG312" s="455"/>
      <c r="AH312" s="455"/>
      <c r="AI312" s="455"/>
      <c r="AJ312" s="455"/>
      <c r="AK312" s="455"/>
      <c r="AL312" s="455"/>
      <c r="AM312" s="455"/>
      <c r="AN312" s="455"/>
      <c r="AO312" s="455"/>
      <c r="AP312" s="455"/>
      <c r="AQ312" s="455"/>
      <c r="AR312" s="455"/>
      <c r="AS312" s="455"/>
      <c r="AT312" s="455"/>
      <c r="AU312" s="455"/>
      <c r="AV312" s="455"/>
      <c r="AW312" s="455"/>
      <c r="AX312" s="455"/>
    </row>
    <row r="313" spans="18:50" x14ac:dyDescent="0.25">
      <c r="R313" s="509"/>
      <c r="S313" s="508"/>
      <c r="T313" s="508"/>
      <c r="U313" s="508"/>
      <c r="V313" s="508"/>
      <c r="W313" s="508"/>
      <c r="X313" s="508"/>
      <c r="Y313" s="508"/>
      <c r="Z313" s="508"/>
      <c r="AA313" s="508"/>
      <c r="AB313" s="508"/>
      <c r="AC313" s="508"/>
      <c r="AD313" s="508"/>
      <c r="AE313" s="455"/>
      <c r="AF313" s="455"/>
      <c r="AG313" s="455"/>
      <c r="AH313" s="455"/>
      <c r="AI313" s="455"/>
      <c r="AJ313" s="455"/>
      <c r="AK313" s="455"/>
      <c r="AL313" s="455"/>
      <c r="AM313" s="455"/>
      <c r="AN313" s="455"/>
      <c r="AO313" s="455"/>
      <c r="AP313" s="455"/>
      <c r="AQ313" s="455"/>
      <c r="AR313" s="455"/>
      <c r="AS313" s="455"/>
      <c r="AT313" s="455"/>
      <c r="AU313" s="455"/>
      <c r="AV313" s="455"/>
      <c r="AW313" s="455"/>
      <c r="AX313" s="455"/>
    </row>
    <row r="314" spans="18:50" x14ac:dyDescent="0.25">
      <c r="R314" s="509"/>
      <c r="S314" s="508"/>
      <c r="T314" s="508"/>
      <c r="U314" s="508"/>
      <c r="V314" s="508"/>
      <c r="W314" s="508"/>
      <c r="X314" s="508"/>
      <c r="Y314" s="508"/>
      <c r="Z314" s="508"/>
      <c r="AA314" s="508"/>
      <c r="AB314" s="508"/>
      <c r="AC314" s="508"/>
      <c r="AD314" s="508"/>
      <c r="AE314" s="455"/>
      <c r="AF314" s="455"/>
      <c r="AG314" s="455"/>
      <c r="AH314" s="455"/>
      <c r="AI314" s="455"/>
      <c r="AJ314" s="455"/>
      <c r="AK314" s="455"/>
      <c r="AL314" s="455"/>
      <c r="AM314" s="455"/>
      <c r="AN314" s="455"/>
      <c r="AO314" s="455"/>
      <c r="AP314" s="455"/>
      <c r="AQ314" s="455"/>
      <c r="AR314" s="455"/>
      <c r="AS314" s="455"/>
      <c r="AT314" s="455"/>
      <c r="AU314" s="455"/>
      <c r="AV314" s="455"/>
      <c r="AW314" s="455"/>
      <c r="AX314" s="455"/>
    </row>
    <row r="315" spans="18:50" x14ac:dyDescent="0.25">
      <c r="R315" s="509"/>
      <c r="S315" s="508"/>
      <c r="T315" s="508"/>
      <c r="U315" s="508"/>
      <c r="V315" s="508"/>
      <c r="W315" s="508"/>
      <c r="X315" s="508"/>
      <c r="Y315" s="508"/>
      <c r="Z315" s="508"/>
      <c r="AA315" s="508"/>
      <c r="AB315" s="508"/>
      <c r="AC315" s="508"/>
      <c r="AD315" s="508"/>
      <c r="AE315" s="455"/>
      <c r="AF315" s="455"/>
      <c r="AG315" s="455"/>
      <c r="AH315" s="455"/>
      <c r="AI315" s="455"/>
      <c r="AJ315" s="455"/>
      <c r="AK315" s="455"/>
      <c r="AL315" s="455"/>
      <c r="AM315" s="455"/>
      <c r="AN315" s="455"/>
      <c r="AO315" s="455"/>
      <c r="AP315" s="455"/>
      <c r="AQ315" s="455"/>
      <c r="AR315" s="455"/>
      <c r="AS315" s="455"/>
      <c r="AT315" s="455"/>
      <c r="AU315" s="455"/>
      <c r="AV315" s="455"/>
      <c r="AW315" s="455"/>
      <c r="AX315" s="455"/>
    </row>
    <row r="316" spans="18:50" x14ac:dyDescent="0.25">
      <c r="R316" s="509"/>
      <c r="S316" s="508"/>
      <c r="T316" s="508"/>
      <c r="U316" s="508"/>
      <c r="V316" s="508"/>
      <c r="W316" s="508"/>
      <c r="X316" s="508"/>
      <c r="Y316" s="508"/>
      <c r="Z316" s="508"/>
      <c r="AA316" s="508"/>
      <c r="AB316" s="508"/>
      <c r="AC316" s="508"/>
      <c r="AD316" s="508"/>
      <c r="AE316" s="455"/>
      <c r="AF316" s="455"/>
      <c r="AG316" s="455"/>
      <c r="AH316" s="455"/>
      <c r="AI316" s="455"/>
      <c r="AJ316" s="455"/>
      <c r="AK316" s="455"/>
      <c r="AL316" s="455"/>
      <c r="AM316" s="455"/>
      <c r="AN316" s="455"/>
      <c r="AO316" s="455"/>
      <c r="AP316" s="455"/>
      <c r="AQ316" s="455"/>
      <c r="AR316" s="455"/>
      <c r="AS316" s="455"/>
      <c r="AT316" s="455"/>
      <c r="AU316" s="455"/>
      <c r="AV316" s="455"/>
      <c r="AW316" s="455"/>
      <c r="AX316" s="455"/>
    </row>
    <row r="317" spans="18:50" x14ac:dyDescent="0.25">
      <c r="R317" s="509"/>
      <c r="S317" s="508"/>
      <c r="T317" s="508"/>
      <c r="U317" s="508"/>
      <c r="V317" s="508"/>
      <c r="W317" s="508"/>
      <c r="X317" s="508"/>
      <c r="Y317" s="508"/>
      <c r="Z317" s="508"/>
      <c r="AA317" s="508"/>
      <c r="AB317" s="508"/>
      <c r="AC317" s="508"/>
      <c r="AD317" s="508"/>
      <c r="AE317" s="455"/>
      <c r="AF317" s="455"/>
      <c r="AG317" s="455"/>
      <c r="AH317" s="455"/>
      <c r="AI317" s="455"/>
      <c r="AJ317" s="455"/>
      <c r="AK317" s="455"/>
      <c r="AL317" s="455"/>
      <c r="AM317" s="455"/>
      <c r="AN317" s="455"/>
      <c r="AO317" s="455"/>
      <c r="AP317" s="455"/>
      <c r="AQ317" s="455"/>
      <c r="AR317" s="455"/>
      <c r="AS317" s="455"/>
      <c r="AT317" s="455"/>
      <c r="AU317" s="455"/>
      <c r="AV317" s="455"/>
      <c r="AW317" s="455"/>
      <c r="AX317" s="455"/>
    </row>
    <row r="318" spans="18:50" x14ac:dyDescent="0.25">
      <c r="R318" s="509"/>
      <c r="S318" s="508"/>
      <c r="T318" s="508"/>
      <c r="U318" s="508"/>
      <c r="V318" s="508"/>
      <c r="W318" s="508"/>
      <c r="X318" s="508"/>
      <c r="Y318" s="508"/>
      <c r="Z318" s="508"/>
      <c r="AA318" s="508"/>
      <c r="AB318" s="508"/>
      <c r="AC318" s="508"/>
      <c r="AD318" s="508"/>
      <c r="AE318" s="455"/>
      <c r="AF318" s="455"/>
      <c r="AG318" s="455"/>
      <c r="AH318" s="455"/>
      <c r="AI318" s="455"/>
      <c r="AJ318" s="455"/>
      <c r="AK318" s="455"/>
      <c r="AL318" s="455"/>
      <c r="AM318" s="455"/>
      <c r="AN318" s="455"/>
      <c r="AO318" s="455"/>
      <c r="AP318" s="455"/>
      <c r="AQ318" s="455"/>
      <c r="AR318" s="455"/>
      <c r="AS318" s="455"/>
      <c r="AT318" s="455"/>
      <c r="AU318" s="455"/>
      <c r="AV318" s="455"/>
      <c r="AW318" s="455"/>
      <c r="AX318" s="455"/>
    </row>
    <row r="319" spans="18:50" x14ac:dyDescent="0.25">
      <c r="R319" s="509"/>
      <c r="S319" s="508"/>
      <c r="T319" s="508"/>
      <c r="U319" s="508"/>
      <c r="V319" s="508"/>
      <c r="W319" s="508"/>
      <c r="X319" s="508"/>
      <c r="Y319" s="508"/>
      <c r="Z319" s="508"/>
      <c r="AA319" s="508"/>
      <c r="AB319" s="508"/>
      <c r="AC319" s="508"/>
      <c r="AD319" s="508"/>
      <c r="AE319" s="455"/>
      <c r="AF319" s="455"/>
      <c r="AG319" s="455"/>
      <c r="AH319" s="455"/>
      <c r="AI319" s="455"/>
      <c r="AJ319" s="455"/>
      <c r="AK319" s="455"/>
      <c r="AL319" s="455"/>
      <c r="AM319" s="455"/>
      <c r="AN319" s="455"/>
      <c r="AO319" s="455"/>
      <c r="AP319" s="455"/>
      <c r="AQ319" s="455"/>
      <c r="AR319" s="455"/>
      <c r="AS319" s="455"/>
      <c r="AT319" s="455"/>
      <c r="AU319" s="455"/>
      <c r="AV319" s="455"/>
      <c r="AW319" s="455"/>
      <c r="AX319" s="455"/>
    </row>
    <row r="320" spans="18:50" x14ac:dyDescent="0.25">
      <c r="R320" s="509"/>
      <c r="S320" s="508"/>
      <c r="T320" s="508"/>
      <c r="U320" s="508"/>
      <c r="V320" s="508"/>
      <c r="W320" s="508"/>
      <c r="X320" s="508"/>
      <c r="Y320" s="508"/>
      <c r="Z320" s="508"/>
      <c r="AA320" s="508"/>
      <c r="AB320" s="508"/>
      <c r="AC320" s="508"/>
      <c r="AD320" s="508"/>
      <c r="AE320" s="455"/>
      <c r="AF320" s="455"/>
      <c r="AG320" s="455"/>
      <c r="AH320" s="455"/>
      <c r="AI320" s="455"/>
      <c r="AJ320" s="455"/>
      <c r="AK320" s="455"/>
      <c r="AL320" s="455"/>
      <c r="AM320" s="455"/>
      <c r="AN320" s="455"/>
      <c r="AO320" s="455"/>
      <c r="AP320" s="455"/>
      <c r="AQ320" s="455"/>
      <c r="AR320" s="455"/>
      <c r="AS320" s="455"/>
      <c r="AT320" s="455"/>
      <c r="AU320" s="455"/>
      <c r="AV320" s="455"/>
      <c r="AW320" s="455"/>
      <c r="AX320" s="455"/>
    </row>
    <row r="321" spans="18:50" x14ac:dyDescent="0.25">
      <c r="R321" s="509"/>
      <c r="S321" s="508"/>
      <c r="T321" s="508"/>
      <c r="U321" s="508"/>
      <c r="V321" s="508"/>
      <c r="W321" s="508"/>
      <c r="X321" s="508"/>
      <c r="Y321" s="508"/>
      <c r="Z321" s="508"/>
      <c r="AA321" s="508"/>
      <c r="AB321" s="508"/>
      <c r="AC321" s="508"/>
      <c r="AD321" s="508"/>
      <c r="AE321" s="455"/>
      <c r="AF321" s="455"/>
      <c r="AG321" s="455"/>
      <c r="AH321" s="455"/>
      <c r="AI321" s="455"/>
      <c r="AJ321" s="455"/>
      <c r="AK321" s="455"/>
      <c r="AL321" s="455"/>
      <c r="AM321" s="455"/>
      <c r="AN321" s="455"/>
      <c r="AO321" s="455"/>
      <c r="AP321" s="455"/>
      <c r="AQ321" s="455"/>
      <c r="AR321" s="455"/>
      <c r="AS321" s="455"/>
      <c r="AT321" s="455"/>
      <c r="AU321" s="455"/>
      <c r="AV321" s="455"/>
      <c r="AW321" s="455"/>
      <c r="AX321" s="455"/>
    </row>
    <row r="322" spans="18:50" x14ac:dyDescent="0.25">
      <c r="R322" s="509"/>
      <c r="S322" s="508"/>
      <c r="T322" s="508"/>
      <c r="U322" s="508"/>
      <c r="V322" s="508"/>
      <c r="W322" s="508"/>
      <c r="X322" s="508"/>
      <c r="Y322" s="508"/>
      <c r="Z322" s="508"/>
      <c r="AA322" s="508"/>
      <c r="AB322" s="508"/>
      <c r="AC322" s="508"/>
      <c r="AD322" s="508"/>
      <c r="AE322" s="455"/>
      <c r="AF322" s="455"/>
      <c r="AG322" s="455"/>
      <c r="AH322" s="455"/>
      <c r="AI322" s="455"/>
      <c r="AJ322" s="455"/>
      <c r="AK322" s="455"/>
      <c r="AL322" s="455"/>
      <c r="AM322" s="455"/>
      <c r="AN322" s="455"/>
      <c r="AO322" s="455"/>
      <c r="AP322" s="455"/>
      <c r="AQ322" s="455"/>
      <c r="AR322" s="455"/>
      <c r="AS322" s="455"/>
      <c r="AT322" s="455"/>
      <c r="AU322" s="455"/>
      <c r="AV322" s="455"/>
      <c r="AW322" s="455"/>
      <c r="AX322" s="455"/>
    </row>
    <row r="323" spans="18:50" x14ac:dyDescent="0.25">
      <c r="R323" s="509"/>
      <c r="S323" s="508"/>
      <c r="T323" s="508"/>
      <c r="U323" s="508"/>
      <c r="V323" s="508"/>
      <c r="W323" s="508"/>
      <c r="X323" s="508"/>
      <c r="Y323" s="508"/>
      <c r="Z323" s="508"/>
      <c r="AA323" s="508"/>
      <c r="AB323" s="508"/>
      <c r="AC323" s="508"/>
      <c r="AD323" s="508"/>
      <c r="AE323" s="455"/>
      <c r="AF323" s="455"/>
      <c r="AG323" s="455"/>
      <c r="AH323" s="455"/>
      <c r="AI323" s="455"/>
      <c r="AJ323" s="455"/>
      <c r="AK323" s="455"/>
      <c r="AL323" s="455"/>
      <c r="AM323" s="455"/>
      <c r="AN323" s="455"/>
      <c r="AO323" s="455"/>
      <c r="AP323" s="455"/>
      <c r="AQ323" s="455"/>
      <c r="AR323" s="455"/>
      <c r="AS323" s="455"/>
      <c r="AT323" s="455"/>
      <c r="AU323" s="455"/>
      <c r="AV323" s="455"/>
      <c r="AW323" s="455"/>
      <c r="AX323" s="455"/>
    </row>
    <row r="324" spans="18:50" x14ac:dyDescent="0.25">
      <c r="R324" s="509"/>
      <c r="S324" s="508"/>
      <c r="T324" s="508"/>
      <c r="U324" s="508"/>
      <c r="V324" s="508"/>
      <c r="W324" s="508"/>
      <c r="X324" s="508"/>
      <c r="Y324" s="508"/>
      <c r="Z324" s="508"/>
      <c r="AA324" s="508"/>
      <c r="AB324" s="508"/>
      <c r="AC324" s="508"/>
      <c r="AD324" s="508"/>
      <c r="AE324" s="455"/>
      <c r="AF324" s="455"/>
      <c r="AG324" s="455"/>
      <c r="AH324" s="455"/>
      <c r="AI324" s="455"/>
      <c r="AJ324" s="455"/>
      <c r="AK324" s="455"/>
      <c r="AL324" s="455"/>
      <c r="AM324" s="455"/>
      <c r="AN324" s="455"/>
      <c r="AO324" s="455"/>
      <c r="AP324" s="455"/>
      <c r="AQ324" s="455"/>
      <c r="AR324" s="455"/>
      <c r="AS324" s="455"/>
      <c r="AT324" s="455"/>
      <c r="AU324" s="455"/>
      <c r="AV324" s="455"/>
      <c r="AW324" s="455"/>
      <c r="AX324" s="455"/>
    </row>
    <row r="325" spans="18:50" x14ac:dyDescent="0.25">
      <c r="R325" s="509"/>
      <c r="S325" s="508"/>
      <c r="T325" s="508"/>
      <c r="U325" s="508"/>
      <c r="V325" s="508"/>
      <c r="W325" s="508"/>
      <c r="X325" s="508"/>
      <c r="Y325" s="508"/>
      <c r="Z325" s="508"/>
      <c r="AA325" s="508"/>
      <c r="AB325" s="508"/>
      <c r="AC325" s="508"/>
      <c r="AD325" s="508"/>
      <c r="AE325" s="455"/>
      <c r="AF325" s="455"/>
      <c r="AG325" s="455"/>
      <c r="AH325" s="455"/>
      <c r="AI325" s="455"/>
      <c r="AJ325" s="455"/>
      <c r="AK325" s="455"/>
      <c r="AL325" s="455"/>
      <c r="AM325" s="455"/>
      <c r="AN325" s="455"/>
      <c r="AO325" s="455"/>
      <c r="AP325" s="455"/>
      <c r="AQ325" s="455"/>
      <c r="AR325" s="455"/>
      <c r="AS325" s="455"/>
      <c r="AT325" s="455"/>
      <c r="AU325" s="455"/>
      <c r="AV325" s="455"/>
      <c r="AW325" s="455"/>
      <c r="AX325" s="455"/>
    </row>
    <row r="326" spans="18:50" x14ac:dyDescent="0.25">
      <c r="R326" s="509"/>
      <c r="S326" s="508"/>
      <c r="T326" s="508"/>
      <c r="U326" s="508"/>
      <c r="V326" s="508"/>
      <c r="W326" s="508"/>
      <c r="X326" s="508"/>
      <c r="Y326" s="508"/>
      <c r="Z326" s="508"/>
      <c r="AA326" s="508"/>
      <c r="AB326" s="508"/>
      <c r="AC326" s="508"/>
      <c r="AD326" s="508"/>
      <c r="AE326" s="455"/>
      <c r="AF326" s="455"/>
      <c r="AG326" s="455"/>
      <c r="AH326" s="455"/>
      <c r="AI326" s="455"/>
      <c r="AJ326" s="455"/>
      <c r="AK326" s="455"/>
      <c r="AL326" s="455"/>
      <c r="AM326" s="455"/>
      <c r="AN326" s="455"/>
      <c r="AO326" s="455"/>
      <c r="AP326" s="455"/>
      <c r="AQ326" s="455"/>
      <c r="AR326" s="455"/>
      <c r="AS326" s="455"/>
      <c r="AT326" s="455"/>
      <c r="AU326" s="455"/>
      <c r="AV326" s="455"/>
      <c r="AW326" s="455"/>
      <c r="AX326" s="455"/>
    </row>
    <row r="327" spans="18:50" x14ac:dyDescent="0.25">
      <c r="R327" s="509"/>
      <c r="S327" s="508"/>
      <c r="T327" s="508"/>
      <c r="U327" s="508"/>
      <c r="V327" s="508"/>
      <c r="W327" s="508"/>
      <c r="X327" s="508"/>
      <c r="Y327" s="508"/>
      <c r="Z327" s="508"/>
      <c r="AA327" s="508"/>
      <c r="AB327" s="508"/>
      <c r="AC327" s="508"/>
      <c r="AD327" s="508"/>
      <c r="AE327" s="455"/>
      <c r="AF327" s="455"/>
      <c r="AG327" s="455"/>
      <c r="AH327" s="455"/>
      <c r="AI327" s="455"/>
      <c r="AJ327" s="455"/>
      <c r="AK327" s="455"/>
      <c r="AL327" s="455"/>
      <c r="AM327" s="455"/>
      <c r="AN327" s="455"/>
      <c r="AO327" s="455"/>
      <c r="AP327" s="455"/>
      <c r="AQ327" s="455"/>
      <c r="AR327" s="455"/>
      <c r="AS327" s="455"/>
      <c r="AT327" s="455"/>
      <c r="AU327" s="455"/>
      <c r="AV327" s="455"/>
      <c r="AW327" s="455"/>
      <c r="AX327" s="455"/>
    </row>
    <row r="328" spans="18:50" x14ac:dyDescent="0.25">
      <c r="R328" s="509"/>
      <c r="S328" s="508"/>
      <c r="T328" s="508"/>
      <c r="U328" s="508"/>
      <c r="V328" s="508"/>
      <c r="W328" s="508"/>
      <c r="X328" s="508"/>
      <c r="Y328" s="508"/>
      <c r="Z328" s="508"/>
      <c r="AA328" s="508"/>
      <c r="AB328" s="508"/>
      <c r="AC328" s="508"/>
      <c r="AD328" s="508"/>
      <c r="AE328" s="455"/>
      <c r="AF328" s="455"/>
      <c r="AG328" s="455"/>
      <c r="AH328" s="455"/>
      <c r="AI328" s="455"/>
      <c r="AJ328" s="455"/>
      <c r="AK328" s="455"/>
      <c r="AL328" s="455"/>
      <c r="AM328" s="455"/>
      <c r="AN328" s="455"/>
      <c r="AO328" s="455"/>
      <c r="AP328" s="455"/>
      <c r="AQ328" s="455"/>
      <c r="AR328" s="455"/>
      <c r="AS328" s="455"/>
      <c r="AT328" s="455"/>
      <c r="AU328" s="455"/>
      <c r="AV328" s="455"/>
      <c r="AW328" s="455"/>
      <c r="AX328" s="455"/>
    </row>
    <row r="329" spans="18:50" x14ac:dyDescent="0.25">
      <c r="R329" s="509"/>
      <c r="S329" s="508"/>
      <c r="T329" s="508"/>
      <c r="U329" s="508"/>
      <c r="V329" s="508"/>
      <c r="W329" s="508"/>
      <c r="X329" s="508"/>
      <c r="Y329" s="508"/>
      <c r="Z329" s="508"/>
      <c r="AA329" s="508"/>
      <c r="AB329" s="508"/>
      <c r="AC329" s="508"/>
      <c r="AD329" s="508"/>
      <c r="AE329" s="455"/>
      <c r="AF329" s="455"/>
      <c r="AG329" s="455"/>
      <c r="AH329" s="455"/>
      <c r="AI329" s="455"/>
      <c r="AJ329" s="455"/>
      <c r="AK329" s="455"/>
      <c r="AL329" s="455"/>
      <c r="AM329" s="455"/>
      <c r="AN329" s="455"/>
      <c r="AO329" s="455"/>
      <c r="AP329" s="455"/>
      <c r="AQ329" s="455"/>
      <c r="AR329" s="455"/>
      <c r="AS329" s="455"/>
      <c r="AT329" s="455"/>
      <c r="AU329" s="455"/>
      <c r="AV329" s="455"/>
      <c r="AW329" s="455"/>
      <c r="AX329" s="455"/>
    </row>
    <row r="330" spans="18:50" x14ac:dyDescent="0.25">
      <c r="R330" s="509"/>
      <c r="S330" s="508"/>
      <c r="T330" s="508"/>
      <c r="U330" s="508"/>
      <c r="V330" s="508"/>
      <c r="W330" s="508"/>
      <c r="X330" s="508"/>
      <c r="Y330" s="508"/>
      <c r="Z330" s="508"/>
      <c r="AA330" s="508"/>
      <c r="AB330" s="508"/>
      <c r="AC330" s="508"/>
      <c r="AD330" s="508"/>
      <c r="AE330" s="455"/>
      <c r="AF330" s="455"/>
      <c r="AG330" s="455"/>
      <c r="AH330" s="455"/>
      <c r="AI330" s="455"/>
      <c r="AJ330" s="455"/>
      <c r="AK330" s="455"/>
      <c r="AL330" s="455"/>
      <c r="AM330" s="455"/>
      <c r="AN330" s="455"/>
      <c r="AO330" s="455"/>
      <c r="AP330" s="455"/>
      <c r="AQ330" s="455"/>
      <c r="AR330" s="455"/>
      <c r="AS330" s="455"/>
      <c r="AT330" s="455"/>
      <c r="AU330" s="455"/>
      <c r="AV330" s="455"/>
      <c r="AW330" s="455"/>
      <c r="AX330" s="455"/>
    </row>
    <row r="331" spans="18:50" x14ac:dyDescent="0.25">
      <c r="R331" s="509"/>
      <c r="S331" s="508"/>
      <c r="T331" s="508"/>
      <c r="U331" s="508"/>
      <c r="V331" s="508"/>
      <c r="W331" s="508"/>
      <c r="X331" s="508"/>
      <c r="Y331" s="508"/>
      <c r="Z331" s="508"/>
      <c r="AA331" s="508"/>
      <c r="AB331" s="508"/>
      <c r="AC331" s="508"/>
      <c r="AD331" s="508"/>
      <c r="AE331" s="455"/>
      <c r="AF331" s="455"/>
      <c r="AG331" s="455"/>
      <c r="AH331" s="455"/>
      <c r="AI331" s="455"/>
      <c r="AJ331" s="455"/>
      <c r="AK331" s="455"/>
      <c r="AL331" s="455"/>
      <c r="AM331" s="455"/>
      <c r="AN331" s="455"/>
      <c r="AO331" s="455"/>
      <c r="AP331" s="455"/>
      <c r="AQ331" s="455"/>
      <c r="AR331" s="455"/>
      <c r="AS331" s="455"/>
      <c r="AT331" s="455"/>
      <c r="AU331" s="455"/>
      <c r="AV331" s="455"/>
      <c r="AW331" s="455"/>
      <c r="AX331" s="455"/>
    </row>
    <row r="332" spans="18:50" x14ac:dyDescent="0.25">
      <c r="R332" s="509"/>
      <c r="S332" s="508"/>
      <c r="T332" s="508"/>
      <c r="U332" s="508"/>
      <c r="V332" s="508"/>
      <c r="W332" s="508"/>
      <c r="X332" s="508"/>
      <c r="Y332" s="508"/>
      <c r="Z332" s="508"/>
      <c r="AA332" s="508"/>
      <c r="AB332" s="508"/>
      <c r="AC332" s="508"/>
      <c r="AD332" s="508"/>
      <c r="AE332" s="455"/>
      <c r="AF332" s="455"/>
      <c r="AG332" s="455"/>
      <c r="AH332" s="455"/>
      <c r="AI332" s="455"/>
      <c r="AJ332" s="455"/>
      <c r="AK332" s="455"/>
      <c r="AL332" s="455"/>
      <c r="AM332" s="455"/>
      <c r="AN332" s="455"/>
      <c r="AO332" s="455"/>
      <c r="AP332" s="455"/>
      <c r="AQ332" s="455"/>
      <c r="AR332" s="455"/>
      <c r="AS332" s="455"/>
      <c r="AT332" s="455"/>
      <c r="AU332" s="455"/>
      <c r="AV332" s="455"/>
      <c r="AW332" s="455"/>
      <c r="AX332" s="455"/>
    </row>
    <row r="333" spans="18:50" x14ac:dyDescent="0.25">
      <c r="R333" s="509"/>
      <c r="S333" s="508"/>
      <c r="T333" s="508"/>
      <c r="U333" s="508"/>
      <c r="V333" s="508"/>
      <c r="W333" s="508"/>
      <c r="X333" s="508"/>
      <c r="Y333" s="508"/>
      <c r="Z333" s="508"/>
      <c r="AA333" s="508"/>
      <c r="AB333" s="508"/>
      <c r="AC333" s="508"/>
      <c r="AD333" s="508"/>
      <c r="AE333" s="455"/>
      <c r="AF333" s="455"/>
      <c r="AG333" s="455"/>
      <c r="AH333" s="455"/>
      <c r="AI333" s="455"/>
      <c r="AJ333" s="455"/>
      <c r="AK333" s="455"/>
      <c r="AL333" s="455"/>
      <c r="AM333" s="455"/>
      <c r="AN333" s="455"/>
      <c r="AO333" s="455"/>
      <c r="AP333" s="455"/>
      <c r="AQ333" s="455"/>
      <c r="AR333" s="455"/>
      <c r="AS333" s="455"/>
      <c r="AT333" s="455"/>
      <c r="AU333" s="455"/>
      <c r="AV333" s="455"/>
      <c r="AW333" s="455"/>
      <c r="AX333" s="455"/>
    </row>
    <row r="334" spans="18:50" x14ac:dyDescent="0.25">
      <c r="R334" s="509"/>
      <c r="S334" s="508"/>
      <c r="T334" s="508"/>
      <c r="U334" s="508"/>
      <c r="V334" s="508"/>
      <c r="W334" s="508"/>
      <c r="X334" s="508"/>
      <c r="Y334" s="508"/>
      <c r="Z334" s="508"/>
      <c r="AA334" s="508"/>
      <c r="AB334" s="508"/>
      <c r="AC334" s="508"/>
      <c r="AD334" s="508"/>
      <c r="AE334" s="455"/>
      <c r="AF334" s="455"/>
      <c r="AG334" s="455"/>
      <c r="AH334" s="455"/>
      <c r="AI334" s="455"/>
      <c r="AJ334" s="455"/>
      <c r="AK334" s="455"/>
      <c r="AL334" s="455"/>
      <c r="AM334" s="455"/>
      <c r="AN334" s="455"/>
      <c r="AO334" s="455"/>
      <c r="AP334" s="455"/>
      <c r="AQ334" s="455"/>
      <c r="AR334" s="455"/>
      <c r="AS334" s="455"/>
      <c r="AT334" s="455"/>
      <c r="AU334" s="455"/>
      <c r="AV334" s="455"/>
      <c r="AW334" s="455"/>
      <c r="AX334" s="455"/>
    </row>
    <row r="335" spans="18:50" x14ac:dyDescent="0.25">
      <c r="R335" s="509"/>
      <c r="S335" s="508"/>
      <c r="T335" s="508"/>
      <c r="U335" s="508"/>
      <c r="V335" s="508"/>
      <c r="W335" s="508"/>
      <c r="X335" s="508"/>
      <c r="Y335" s="508"/>
      <c r="Z335" s="508"/>
      <c r="AA335" s="508"/>
      <c r="AB335" s="508"/>
      <c r="AC335" s="508"/>
      <c r="AD335" s="508"/>
      <c r="AE335" s="455"/>
      <c r="AF335" s="455"/>
      <c r="AG335" s="455"/>
      <c r="AH335" s="455"/>
      <c r="AI335" s="455"/>
      <c r="AJ335" s="455"/>
      <c r="AK335" s="455"/>
      <c r="AL335" s="455"/>
      <c r="AM335" s="455"/>
      <c r="AN335" s="455"/>
      <c r="AO335" s="455"/>
      <c r="AP335" s="455"/>
      <c r="AQ335" s="455"/>
      <c r="AR335" s="455"/>
      <c r="AS335" s="455"/>
      <c r="AT335" s="455"/>
      <c r="AU335" s="455"/>
      <c r="AV335" s="455"/>
      <c r="AW335" s="455"/>
      <c r="AX335" s="455"/>
    </row>
    <row r="336" spans="18:50" x14ac:dyDescent="0.25">
      <c r="R336" s="509"/>
      <c r="S336" s="508"/>
      <c r="T336" s="508"/>
      <c r="U336" s="508"/>
      <c r="V336" s="508"/>
      <c r="W336" s="508"/>
      <c r="X336" s="508"/>
      <c r="Y336" s="508"/>
      <c r="Z336" s="508"/>
      <c r="AA336" s="508"/>
      <c r="AB336" s="508"/>
      <c r="AC336" s="508"/>
      <c r="AD336" s="508"/>
      <c r="AE336" s="455"/>
      <c r="AF336" s="455"/>
      <c r="AG336" s="455"/>
      <c r="AH336" s="455"/>
      <c r="AI336" s="455"/>
      <c r="AJ336" s="455"/>
      <c r="AK336" s="455"/>
      <c r="AL336" s="455"/>
      <c r="AM336" s="455"/>
      <c r="AN336" s="455"/>
      <c r="AO336" s="455"/>
      <c r="AP336" s="455"/>
      <c r="AQ336" s="455"/>
      <c r="AR336" s="455"/>
      <c r="AS336" s="455"/>
      <c r="AT336" s="455"/>
      <c r="AU336" s="455"/>
      <c r="AV336" s="455"/>
      <c r="AW336" s="455"/>
      <c r="AX336" s="455"/>
    </row>
    <row r="337" spans="18:50" x14ac:dyDescent="0.25">
      <c r="R337" s="509"/>
      <c r="S337" s="508"/>
      <c r="T337" s="508"/>
      <c r="U337" s="508"/>
      <c r="V337" s="508"/>
      <c r="W337" s="508"/>
      <c r="X337" s="508"/>
      <c r="Y337" s="508"/>
      <c r="Z337" s="508"/>
      <c r="AA337" s="508"/>
      <c r="AB337" s="508"/>
      <c r="AC337" s="508"/>
      <c r="AD337" s="508"/>
      <c r="AE337" s="455"/>
      <c r="AF337" s="455"/>
      <c r="AG337" s="455"/>
      <c r="AH337" s="455"/>
      <c r="AI337" s="455"/>
      <c r="AJ337" s="455"/>
      <c r="AK337" s="455"/>
      <c r="AL337" s="455"/>
      <c r="AM337" s="455"/>
      <c r="AN337" s="455"/>
      <c r="AO337" s="455"/>
      <c r="AP337" s="455"/>
      <c r="AQ337" s="455"/>
      <c r="AR337" s="455"/>
      <c r="AS337" s="455"/>
      <c r="AT337" s="455"/>
      <c r="AU337" s="455"/>
      <c r="AV337" s="455"/>
      <c r="AW337" s="455"/>
      <c r="AX337" s="455"/>
    </row>
    <row r="338" spans="18:50" x14ac:dyDescent="0.25">
      <c r="R338" s="509"/>
      <c r="S338" s="508"/>
      <c r="T338" s="508"/>
      <c r="U338" s="508"/>
      <c r="V338" s="508"/>
      <c r="W338" s="508"/>
      <c r="X338" s="508"/>
      <c r="Y338" s="508"/>
      <c r="Z338" s="508"/>
      <c r="AA338" s="508"/>
      <c r="AB338" s="508"/>
      <c r="AC338" s="508"/>
      <c r="AD338" s="508"/>
      <c r="AE338" s="455"/>
      <c r="AF338" s="455"/>
      <c r="AG338" s="455"/>
      <c r="AH338" s="455"/>
      <c r="AI338" s="455"/>
      <c r="AJ338" s="455"/>
      <c r="AK338" s="455"/>
      <c r="AL338" s="455"/>
      <c r="AM338" s="455"/>
      <c r="AN338" s="455"/>
      <c r="AO338" s="455"/>
      <c r="AP338" s="455"/>
      <c r="AQ338" s="455"/>
      <c r="AR338" s="455"/>
      <c r="AS338" s="455"/>
      <c r="AT338" s="455"/>
      <c r="AU338" s="455"/>
      <c r="AV338" s="455"/>
      <c r="AW338" s="455"/>
      <c r="AX338" s="455"/>
    </row>
    <row r="339" spans="18:50" x14ac:dyDescent="0.25">
      <c r="R339" s="509"/>
      <c r="S339" s="508"/>
      <c r="T339" s="508"/>
      <c r="U339" s="508"/>
      <c r="V339" s="508"/>
      <c r="W339" s="508"/>
      <c r="X339" s="508"/>
      <c r="Y339" s="508"/>
      <c r="Z339" s="508"/>
      <c r="AA339" s="508"/>
      <c r="AB339" s="508"/>
      <c r="AC339" s="508"/>
      <c r="AD339" s="508"/>
      <c r="AE339" s="455"/>
      <c r="AF339" s="455"/>
      <c r="AG339" s="455"/>
      <c r="AH339" s="455"/>
      <c r="AI339" s="455"/>
      <c r="AJ339" s="455"/>
      <c r="AK339" s="455"/>
      <c r="AL339" s="455"/>
      <c r="AM339" s="455"/>
      <c r="AN339" s="455"/>
      <c r="AO339" s="455"/>
      <c r="AP339" s="455"/>
      <c r="AQ339" s="455"/>
      <c r="AR339" s="455"/>
      <c r="AS339" s="455"/>
      <c r="AT339" s="455"/>
      <c r="AU339" s="455"/>
      <c r="AV339" s="455"/>
      <c r="AW339" s="455"/>
      <c r="AX339" s="455"/>
    </row>
    <row r="340" spans="18:50" x14ac:dyDescent="0.25">
      <c r="R340" s="509"/>
      <c r="S340" s="508"/>
      <c r="T340" s="508"/>
      <c r="U340" s="508"/>
      <c r="V340" s="508"/>
      <c r="W340" s="508"/>
      <c r="X340" s="508"/>
      <c r="Y340" s="508"/>
      <c r="Z340" s="508"/>
      <c r="AA340" s="508"/>
      <c r="AB340" s="508"/>
      <c r="AC340" s="508"/>
      <c r="AD340" s="508"/>
      <c r="AE340" s="455"/>
      <c r="AF340" s="455"/>
      <c r="AG340" s="455"/>
      <c r="AH340" s="455"/>
      <c r="AI340" s="455"/>
      <c r="AJ340" s="455"/>
      <c r="AK340" s="455"/>
      <c r="AL340" s="455"/>
      <c r="AM340" s="455"/>
      <c r="AN340" s="455"/>
      <c r="AO340" s="455"/>
      <c r="AP340" s="455"/>
      <c r="AQ340" s="455"/>
      <c r="AR340" s="455"/>
      <c r="AS340" s="455"/>
      <c r="AT340" s="455"/>
      <c r="AU340" s="455"/>
      <c r="AV340" s="455"/>
      <c r="AW340" s="455"/>
      <c r="AX340" s="455"/>
    </row>
    <row r="341" spans="18:50" x14ac:dyDescent="0.25">
      <c r="R341" s="509"/>
      <c r="S341" s="508"/>
      <c r="T341" s="508"/>
      <c r="U341" s="508"/>
      <c r="V341" s="508"/>
      <c r="W341" s="508"/>
      <c r="X341" s="508"/>
      <c r="Y341" s="508"/>
      <c r="Z341" s="508"/>
      <c r="AA341" s="508"/>
      <c r="AB341" s="508"/>
      <c r="AC341" s="508"/>
      <c r="AD341" s="508"/>
      <c r="AE341" s="455"/>
      <c r="AF341" s="455"/>
      <c r="AG341" s="455"/>
      <c r="AH341" s="455"/>
      <c r="AI341" s="455"/>
      <c r="AJ341" s="455"/>
      <c r="AK341" s="455"/>
      <c r="AL341" s="455"/>
      <c r="AM341" s="455"/>
      <c r="AN341" s="455"/>
      <c r="AO341" s="455"/>
      <c r="AP341" s="455"/>
      <c r="AQ341" s="455"/>
      <c r="AR341" s="455"/>
      <c r="AS341" s="455"/>
      <c r="AT341" s="455"/>
      <c r="AU341" s="455"/>
      <c r="AV341" s="455"/>
      <c r="AW341" s="455"/>
      <c r="AX341" s="455"/>
    </row>
    <row r="342" spans="18:50" x14ac:dyDescent="0.25">
      <c r="R342" s="509"/>
      <c r="S342" s="508"/>
      <c r="T342" s="508"/>
      <c r="U342" s="508"/>
      <c r="V342" s="508"/>
      <c r="W342" s="508"/>
      <c r="X342" s="508"/>
      <c r="Y342" s="508"/>
      <c r="Z342" s="508"/>
      <c r="AA342" s="508"/>
      <c r="AB342" s="508"/>
      <c r="AC342" s="508"/>
      <c r="AD342" s="508"/>
      <c r="AE342" s="455"/>
      <c r="AF342" s="455"/>
      <c r="AG342" s="455"/>
      <c r="AH342" s="455"/>
      <c r="AI342" s="455"/>
      <c r="AJ342" s="455"/>
      <c r="AK342" s="455"/>
      <c r="AL342" s="455"/>
      <c r="AM342" s="455"/>
      <c r="AN342" s="455"/>
      <c r="AO342" s="455"/>
      <c r="AP342" s="455"/>
      <c r="AQ342" s="455"/>
      <c r="AR342" s="455"/>
      <c r="AS342" s="455"/>
      <c r="AT342" s="455"/>
      <c r="AU342" s="455"/>
      <c r="AV342" s="455"/>
      <c r="AW342" s="455"/>
      <c r="AX342" s="455"/>
    </row>
    <row r="343" spans="18:50" x14ac:dyDescent="0.25">
      <c r="R343" s="509"/>
      <c r="S343" s="508"/>
      <c r="T343" s="508"/>
      <c r="U343" s="508"/>
      <c r="V343" s="508"/>
      <c r="W343" s="508"/>
      <c r="X343" s="508"/>
      <c r="Y343" s="508"/>
      <c r="Z343" s="508"/>
      <c r="AA343" s="508"/>
      <c r="AB343" s="508"/>
      <c r="AC343" s="508"/>
      <c r="AD343" s="508"/>
      <c r="AE343" s="455"/>
      <c r="AF343" s="455"/>
      <c r="AG343" s="455"/>
      <c r="AH343" s="455"/>
      <c r="AI343" s="455"/>
      <c r="AJ343" s="455"/>
      <c r="AK343" s="455"/>
      <c r="AL343" s="455"/>
      <c r="AM343" s="455"/>
      <c r="AN343" s="455"/>
      <c r="AO343" s="455"/>
      <c r="AP343" s="455"/>
      <c r="AQ343" s="455"/>
      <c r="AR343" s="455"/>
      <c r="AS343" s="455"/>
      <c r="AT343" s="455"/>
      <c r="AU343" s="455"/>
      <c r="AV343" s="455"/>
      <c r="AW343" s="455"/>
      <c r="AX343" s="455"/>
    </row>
    <row r="344" spans="18:50" x14ac:dyDescent="0.25">
      <c r="R344" s="509"/>
      <c r="S344" s="508"/>
      <c r="T344" s="508"/>
      <c r="U344" s="508"/>
      <c r="V344" s="508"/>
      <c r="W344" s="508"/>
      <c r="X344" s="508"/>
      <c r="Y344" s="508"/>
      <c r="Z344" s="508"/>
      <c r="AA344" s="508"/>
      <c r="AB344" s="508"/>
      <c r="AC344" s="508"/>
      <c r="AD344" s="508"/>
      <c r="AE344" s="455"/>
      <c r="AF344" s="455"/>
      <c r="AG344" s="455"/>
      <c r="AH344" s="455"/>
      <c r="AI344" s="455"/>
      <c r="AJ344" s="455"/>
      <c r="AK344" s="455"/>
      <c r="AL344" s="455"/>
      <c r="AM344" s="455"/>
      <c r="AN344" s="455"/>
      <c r="AO344" s="455"/>
      <c r="AP344" s="455"/>
      <c r="AQ344" s="455"/>
      <c r="AR344" s="455"/>
      <c r="AS344" s="455"/>
      <c r="AT344" s="455"/>
      <c r="AU344" s="455"/>
      <c r="AV344" s="455"/>
      <c r="AW344" s="455"/>
      <c r="AX344" s="455"/>
    </row>
    <row r="345" spans="18:50" x14ac:dyDescent="0.25">
      <c r="R345" s="509"/>
      <c r="S345" s="508"/>
      <c r="T345" s="508"/>
      <c r="U345" s="508"/>
      <c r="V345" s="508"/>
      <c r="W345" s="508"/>
      <c r="X345" s="508"/>
      <c r="Y345" s="508"/>
      <c r="Z345" s="508"/>
      <c r="AA345" s="508"/>
      <c r="AB345" s="508"/>
      <c r="AC345" s="508"/>
      <c r="AD345" s="508"/>
      <c r="AE345" s="455"/>
      <c r="AF345" s="455"/>
      <c r="AG345" s="455"/>
      <c r="AH345" s="455"/>
      <c r="AI345" s="455"/>
      <c r="AJ345" s="455"/>
      <c r="AK345" s="455"/>
      <c r="AL345" s="455"/>
      <c r="AM345" s="455"/>
      <c r="AN345" s="455"/>
      <c r="AO345" s="455"/>
      <c r="AP345" s="455"/>
      <c r="AQ345" s="455"/>
      <c r="AR345" s="455"/>
      <c r="AS345" s="455"/>
      <c r="AT345" s="455"/>
      <c r="AU345" s="455"/>
      <c r="AV345" s="455"/>
      <c r="AW345" s="455"/>
      <c r="AX345" s="455"/>
    </row>
    <row r="346" spans="18:50" x14ac:dyDescent="0.25">
      <c r="R346" s="509"/>
      <c r="S346" s="508"/>
      <c r="T346" s="508"/>
      <c r="U346" s="508"/>
      <c r="V346" s="508"/>
      <c r="W346" s="508"/>
      <c r="X346" s="508"/>
      <c r="Y346" s="508"/>
      <c r="Z346" s="508"/>
      <c r="AA346" s="508"/>
      <c r="AB346" s="508"/>
      <c r="AC346" s="508"/>
      <c r="AD346" s="508"/>
      <c r="AE346" s="455"/>
      <c r="AF346" s="455"/>
      <c r="AG346" s="455"/>
      <c r="AH346" s="455"/>
      <c r="AI346" s="455"/>
      <c r="AJ346" s="455"/>
      <c r="AK346" s="455"/>
      <c r="AL346" s="455"/>
      <c r="AM346" s="455"/>
      <c r="AN346" s="455"/>
      <c r="AO346" s="455"/>
      <c r="AP346" s="455"/>
      <c r="AQ346" s="455"/>
      <c r="AR346" s="455"/>
      <c r="AS346" s="455"/>
      <c r="AT346" s="455"/>
      <c r="AU346" s="455"/>
      <c r="AV346" s="455"/>
      <c r="AW346" s="455"/>
      <c r="AX346" s="455"/>
    </row>
    <row r="347" spans="18:50" x14ac:dyDescent="0.25">
      <c r="R347" s="509"/>
      <c r="S347" s="508"/>
      <c r="T347" s="508"/>
      <c r="U347" s="508"/>
      <c r="V347" s="508"/>
      <c r="W347" s="508"/>
      <c r="X347" s="508"/>
      <c r="Y347" s="508"/>
      <c r="Z347" s="508"/>
      <c r="AA347" s="508"/>
      <c r="AB347" s="508"/>
      <c r="AC347" s="508"/>
      <c r="AD347" s="508"/>
      <c r="AE347" s="455"/>
      <c r="AF347" s="455"/>
      <c r="AG347" s="455"/>
      <c r="AH347" s="455"/>
      <c r="AI347" s="455"/>
      <c r="AJ347" s="455"/>
      <c r="AK347" s="455"/>
      <c r="AL347" s="455"/>
      <c r="AM347" s="455"/>
      <c r="AN347" s="455"/>
      <c r="AO347" s="455"/>
      <c r="AP347" s="455"/>
      <c r="AQ347" s="455"/>
      <c r="AR347" s="455"/>
      <c r="AS347" s="455"/>
      <c r="AT347" s="455"/>
      <c r="AU347" s="455"/>
      <c r="AV347" s="455"/>
      <c r="AW347" s="455"/>
      <c r="AX347" s="455"/>
    </row>
    <row r="348" spans="18:50" x14ac:dyDescent="0.25">
      <c r="R348" s="509"/>
      <c r="S348" s="508"/>
      <c r="T348" s="508"/>
      <c r="U348" s="508"/>
      <c r="V348" s="508"/>
      <c r="W348" s="508"/>
      <c r="X348" s="508"/>
      <c r="Y348" s="508"/>
      <c r="Z348" s="508"/>
      <c r="AA348" s="508"/>
      <c r="AB348" s="508"/>
      <c r="AC348" s="508"/>
      <c r="AD348" s="508"/>
      <c r="AE348" s="455"/>
      <c r="AF348" s="455"/>
      <c r="AG348" s="455"/>
      <c r="AH348" s="455"/>
      <c r="AI348" s="455"/>
      <c r="AJ348" s="455"/>
      <c r="AK348" s="455"/>
      <c r="AL348" s="455"/>
      <c r="AM348" s="455"/>
      <c r="AN348" s="455"/>
      <c r="AO348" s="455"/>
      <c r="AP348" s="455"/>
      <c r="AQ348" s="455"/>
      <c r="AR348" s="455"/>
      <c r="AS348" s="455"/>
      <c r="AT348" s="455"/>
      <c r="AU348" s="455"/>
      <c r="AV348" s="455"/>
      <c r="AW348" s="455"/>
      <c r="AX348" s="455"/>
    </row>
    <row r="349" spans="18:50" x14ac:dyDescent="0.25">
      <c r="R349" s="509"/>
      <c r="S349" s="508"/>
      <c r="T349" s="508"/>
      <c r="U349" s="508"/>
      <c r="V349" s="508"/>
      <c r="W349" s="508"/>
      <c r="X349" s="508"/>
      <c r="Y349" s="508"/>
      <c r="Z349" s="508"/>
      <c r="AA349" s="508"/>
      <c r="AB349" s="508"/>
      <c r="AC349" s="508"/>
      <c r="AD349" s="508"/>
      <c r="AE349" s="455"/>
      <c r="AF349" s="455"/>
      <c r="AG349" s="455"/>
      <c r="AH349" s="455"/>
      <c r="AI349" s="455"/>
      <c r="AJ349" s="455"/>
      <c r="AK349" s="455"/>
      <c r="AL349" s="455"/>
      <c r="AM349" s="455"/>
      <c r="AN349" s="455"/>
      <c r="AO349" s="455"/>
      <c r="AP349" s="455"/>
      <c r="AQ349" s="455"/>
      <c r="AR349" s="455"/>
      <c r="AS349" s="455"/>
      <c r="AT349" s="455"/>
      <c r="AU349" s="455"/>
      <c r="AV349" s="455"/>
      <c r="AW349" s="455"/>
      <c r="AX349" s="455"/>
    </row>
    <row r="350" spans="18:50" x14ac:dyDescent="0.25">
      <c r="R350" s="509"/>
      <c r="S350" s="508"/>
      <c r="T350" s="508"/>
      <c r="U350" s="508"/>
      <c r="V350" s="508"/>
      <c r="W350" s="508"/>
      <c r="X350" s="508"/>
      <c r="Y350" s="508"/>
      <c r="Z350" s="508"/>
      <c r="AA350" s="508"/>
      <c r="AB350" s="508"/>
      <c r="AC350" s="508"/>
      <c r="AD350" s="508"/>
      <c r="AE350" s="455"/>
      <c r="AF350" s="455"/>
      <c r="AG350" s="455"/>
      <c r="AH350" s="455"/>
      <c r="AI350" s="455"/>
      <c r="AJ350" s="455"/>
      <c r="AK350" s="455"/>
      <c r="AL350" s="455"/>
      <c r="AM350" s="455"/>
      <c r="AN350" s="455"/>
      <c r="AO350" s="455"/>
      <c r="AP350" s="455"/>
      <c r="AQ350" s="455"/>
      <c r="AR350" s="455"/>
      <c r="AS350" s="455"/>
      <c r="AT350" s="455"/>
      <c r="AU350" s="455"/>
      <c r="AV350" s="455"/>
      <c r="AW350" s="455"/>
      <c r="AX350" s="455"/>
    </row>
    <row r="351" spans="18:50" x14ac:dyDescent="0.25">
      <c r="R351" s="509"/>
      <c r="S351" s="508"/>
      <c r="T351" s="508"/>
      <c r="U351" s="508"/>
      <c r="V351" s="508"/>
      <c r="W351" s="508"/>
      <c r="X351" s="508"/>
      <c r="Y351" s="508"/>
      <c r="Z351" s="508"/>
      <c r="AA351" s="508"/>
      <c r="AB351" s="508"/>
      <c r="AC351" s="508"/>
      <c r="AD351" s="508"/>
      <c r="AE351" s="455"/>
      <c r="AF351" s="455"/>
      <c r="AG351" s="455"/>
      <c r="AH351" s="455"/>
      <c r="AI351" s="455"/>
      <c r="AJ351" s="455"/>
      <c r="AK351" s="455"/>
      <c r="AL351" s="455"/>
      <c r="AM351" s="455"/>
      <c r="AN351" s="455"/>
      <c r="AO351" s="455"/>
      <c r="AP351" s="455"/>
      <c r="AQ351" s="455"/>
      <c r="AR351" s="455"/>
      <c r="AS351" s="455"/>
      <c r="AT351" s="455"/>
      <c r="AU351" s="455"/>
      <c r="AV351" s="455"/>
      <c r="AW351" s="455"/>
      <c r="AX351" s="455"/>
    </row>
    <row r="352" spans="18:50" x14ac:dyDescent="0.25">
      <c r="R352" s="509"/>
      <c r="S352" s="508"/>
      <c r="T352" s="508"/>
      <c r="U352" s="508"/>
      <c r="V352" s="508"/>
      <c r="W352" s="508"/>
      <c r="X352" s="508"/>
      <c r="Y352" s="508"/>
      <c r="Z352" s="508"/>
      <c r="AA352" s="508"/>
      <c r="AB352" s="508"/>
      <c r="AC352" s="508"/>
      <c r="AD352" s="508"/>
      <c r="AE352" s="455"/>
      <c r="AF352" s="455"/>
      <c r="AG352" s="455"/>
      <c r="AH352" s="455"/>
      <c r="AI352" s="455"/>
      <c r="AJ352" s="455"/>
      <c r="AK352" s="455"/>
      <c r="AL352" s="455"/>
      <c r="AM352" s="455"/>
      <c r="AN352" s="455"/>
      <c r="AO352" s="455"/>
      <c r="AP352" s="455"/>
      <c r="AQ352" s="455"/>
      <c r="AR352" s="455"/>
      <c r="AS352" s="455"/>
      <c r="AT352" s="455"/>
      <c r="AU352" s="455"/>
      <c r="AV352" s="455"/>
      <c r="AW352" s="455"/>
      <c r="AX352" s="455"/>
    </row>
    <row r="353" spans="18:50" x14ac:dyDescent="0.25">
      <c r="R353" s="509"/>
      <c r="S353" s="508"/>
      <c r="T353" s="508"/>
      <c r="U353" s="508"/>
      <c r="V353" s="508"/>
      <c r="W353" s="508"/>
      <c r="X353" s="508"/>
      <c r="Y353" s="508"/>
      <c r="Z353" s="508"/>
      <c r="AA353" s="508"/>
      <c r="AB353" s="508"/>
      <c r="AC353" s="508"/>
      <c r="AD353" s="508"/>
      <c r="AE353" s="455"/>
      <c r="AF353" s="455"/>
      <c r="AG353" s="455"/>
      <c r="AH353" s="455"/>
      <c r="AI353" s="455"/>
      <c r="AJ353" s="455"/>
      <c r="AK353" s="455"/>
      <c r="AL353" s="455"/>
      <c r="AM353" s="455"/>
      <c r="AN353" s="455"/>
      <c r="AO353" s="455"/>
      <c r="AP353" s="455"/>
      <c r="AQ353" s="455"/>
      <c r="AR353" s="455"/>
      <c r="AS353" s="455"/>
      <c r="AT353" s="455"/>
      <c r="AU353" s="455"/>
      <c r="AV353" s="455"/>
      <c r="AW353" s="455"/>
      <c r="AX353" s="455"/>
    </row>
    <row r="354" spans="18:50" x14ac:dyDescent="0.25">
      <c r="R354" s="509"/>
      <c r="S354" s="508"/>
      <c r="T354" s="508"/>
      <c r="U354" s="508"/>
      <c r="V354" s="508"/>
      <c r="W354" s="508"/>
      <c r="X354" s="508"/>
      <c r="Y354" s="508"/>
      <c r="Z354" s="508"/>
      <c r="AA354" s="508"/>
      <c r="AB354" s="508"/>
      <c r="AC354" s="508"/>
      <c r="AD354" s="508"/>
      <c r="AE354" s="455"/>
      <c r="AF354" s="455"/>
      <c r="AG354" s="455"/>
      <c r="AH354" s="455"/>
      <c r="AI354" s="455"/>
      <c r="AJ354" s="455"/>
      <c r="AK354" s="455"/>
      <c r="AL354" s="455"/>
      <c r="AM354" s="455"/>
      <c r="AN354" s="455"/>
      <c r="AO354" s="455"/>
      <c r="AP354" s="455"/>
      <c r="AQ354" s="455"/>
      <c r="AR354" s="455"/>
      <c r="AS354" s="455"/>
      <c r="AT354" s="455"/>
      <c r="AU354" s="455"/>
      <c r="AV354" s="455"/>
      <c r="AW354" s="455"/>
      <c r="AX354" s="455"/>
    </row>
    <row r="355" spans="18:50" x14ac:dyDescent="0.25">
      <c r="R355" s="509"/>
      <c r="S355" s="508"/>
      <c r="T355" s="508"/>
      <c r="U355" s="508"/>
      <c r="V355" s="508"/>
      <c r="W355" s="508"/>
      <c r="X355" s="508"/>
      <c r="Y355" s="508"/>
      <c r="Z355" s="508"/>
      <c r="AA355" s="508"/>
      <c r="AB355" s="508"/>
      <c r="AC355" s="508"/>
      <c r="AD355" s="508"/>
      <c r="AE355" s="455"/>
      <c r="AF355" s="455"/>
      <c r="AG355" s="455"/>
      <c r="AH355" s="455"/>
      <c r="AI355" s="455"/>
      <c r="AJ355" s="455"/>
      <c r="AK355" s="455"/>
      <c r="AL355" s="455"/>
      <c r="AM355" s="455"/>
      <c r="AN355" s="455"/>
      <c r="AO355" s="455"/>
      <c r="AP355" s="455"/>
      <c r="AQ355" s="455"/>
      <c r="AR355" s="455"/>
      <c r="AS355" s="455"/>
      <c r="AT355" s="455"/>
      <c r="AU355" s="455"/>
      <c r="AV355" s="455"/>
      <c r="AW355" s="455"/>
      <c r="AX355" s="455"/>
    </row>
    <row r="356" spans="18:50" x14ac:dyDescent="0.25">
      <c r="R356" s="509"/>
      <c r="S356" s="508"/>
      <c r="T356" s="508"/>
      <c r="U356" s="508"/>
      <c r="V356" s="508"/>
      <c r="W356" s="508"/>
      <c r="X356" s="508"/>
      <c r="Y356" s="508"/>
      <c r="Z356" s="508"/>
      <c r="AA356" s="508"/>
      <c r="AB356" s="508"/>
      <c r="AC356" s="508"/>
      <c r="AD356" s="508"/>
      <c r="AE356" s="455"/>
      <c r="AF356" s="455"/>
      <c r="AG356" s="455"/>
      <c r="AH356" s="455"/>
      <c r="AI356" s="455"/>
      <c r="AJ356" s="455"/>
      <c r="AK356" s="455"/>
      <c r="AL356" s="455"/>
      <c r="AM356" s="455"/>
      <c r="AN356" s="455"/>
      <c r="AO356" s="455"/>
      <c r="AP356" s="455"/>
      <c r="AQ356" s="455"/>
      <c r="AR356" s="455"/>
      <c r="AS356" s="455"/>
      <c r="AT356" s="455"/>
      <c r="AU356" s="455"/>
      <c r="AV356" s="455"/>
      <c r="AW356" s="455"/>
      <c r="AX356" s="455"/>
    </row>
    <row r="357" spans="18:50" x14ac:dyDescent="0.25">
      <c r="R357" s="509"/>
      <c r="S357" s="508"/>
      <c r="T357" s="508"/>
      <c r="U357" s="508"/>
      <c r="V357" s="508"/>
      <c r="W357" s="508"/>
      <c r="X357" s="508"/>
      <c r="Y357" s="508"/>
      <c r="Z357" s="508"/>
      <c r="AA357" s="508"/>
      <c r="AB357" s="508"/>
      <c r="AC357" s="508"/>
      <c r="AD357" s="508"/>
      <c r="AE357" s="455"/>
      <c r="AF357" s="455"/>
      <c r="AG357" s="455"/>
      <c r="AH357" s="455"/>
      <c r="AI357" s="455"/>
      <c r="AJ357" s="455"/>
      <c r="AK357" s="455"/>
      <c r="AL357" s="455"/>
      <c r="AM357" s="455"/>
      <c r="AN357" s="455"/>
      <c r="AO357" s="455"/>
      <c r="AP357" s="455"/>
      <c r="AQ357" s="455"/>
      <c r="AR357" s="455"/>
      <c r="AS357" s="455"/>
      <c r="AT357" s="455"/>
      <c r="AU357" s="455"/>
      <c r="AV357" s="455"/>
      <c r="AW357" s="455"/>
      <c r="AX357" s="455"/>
    </row>
    <row r="358" spans="18:50" x14ac:dyDescent="0.25">
      <c r="R358" s="509"/>
      <c r="S358" s="508"/>
      <c r="T358" s="508"/>
      <c r="U358" s="508"/>
      <c r="V358" s="508"/>
      <c r="W358" s="508"/>
      <c r="X358" s="508"/>
      <c r="Y358" s="508"/>
      <c r="Z358" s="508"/>
      <c r="AA358" s="508"/>
      <c r="AB358" s="508"/>
      <c r="AC358" s="508"/>
      <c r="AD358" s="508"/>
      <c r="AE358" s="455"/>
      <c r="AF358" s="455"/>
      <c r="AG358" s="455"/>
      <c r="AH358" s="455"/>
      <c r="AI358" s="455"/>
      <c r="AJ358" s="455"/>
      <c r="AK358" s="455"/>
      <c r="AL358" s="455"/>
      <c r="AM358" s="455"/>
      <c r="AN358" s="455"/>
      <c r="AO358" s="455"/>
      <c r="AP358" s="455"/>
      <c r="AQ358" s="455"/>
      <c r="AR358" s="455"/>
      <c r="AS358" s="455"/>
      <c r="AT358" s="455"/>
      <c r="AU358" s="455"/>
      <c r="AV358" s="455"/>
      <c r="AW358" s="455"/>
      <c r="AX358" s="455"/>
    </row>
    <row r="359" spans="18:50" x14ac:dyDescent="0.25">
      <c r="R359" s="509"/>
      <c r="S359" s="508"/>
      <c r="T359" s="508"/>
      <c r="U359" s="508"/>
      <c r="V359" s="508"/>
      <c r="W359" s="508"/>
      <c r="X359" s="508"/>
      <c r="Y359" s="508"/>
      <c r="Z359" s="508"/>
      <c r="AA359" s="508"/>
      <c r="AB359" s="508"/>
      <c r="AC359" s="508"/>
      <c r="AD359" s="508"/>
      <c r="AE359" s="455"/>
      <c r="AF359" s="455"/>
      <c r="AG359" s="455"/>
      <c r="AH359" s="455"/>
      <c r="AI359" s="455"/>
      <c r="AJ359" s="455"/>
      <c r="AK359" s="455"/>
      <c r="AL359" s="455"/>
      <c r="AM359" s="455"/>
      <c r="AN359" s="455"/>
      <c r="AO359" s="455"/>
      <c r="AP359" s="455"/>
      <c r="AQ359" s="455"/>
      <c r="AR359" s="455"/>
      <c r="AS359" s="455"/>
      <c r="AT359" s="455"/>
      <c r="AU359" s="455"/>
      <c r="AV359" s="455"/>
      <c r="AW359" s="455"/>
      <c r="AX359" s="455"/>
    </row>
    <row r="360" spans="18:50" x14ac:dyDescent="0.25">
      <c r="R360" s="509"/>
      <c r="S360" s="508"/>
      <c r="T360" s="508"/>
      <c r="U360" s="508"/>
      <c r="V360" s="508"/>
      <c r="W360" s="508"/>
      <c r="X360" s="508"/>
      <c r="Y360" s="508"/>
      <c r="Z360" s="508"/>
      <c r="AA360" s="508"/>
      <c r="AB360" s="508"/>
      <c r="AC360" s="508"/>
      <c r="AD360" s="508"/>
      <c r="AE360" s="455"/>
      <c r="AF360" s="455"/>
      <c r="AG360" s="455"/>
      <c r="AH360" s="455"/>
      <c r="AI360" s="455"/>
      <c r="AJ360" s="455"/>
      <c r="AK360" s="455"/>
      <c r="AL360" s="455"/>
      <c r="AM360" s="455"/>
      <c r="AN360" s="455"/>
      <c r="AO360" s="455"/>
      <c r="AP360" s="455"/>
      <c r="AQ360" s="455"/>
      <c r="AR360" s="455"/>
      <c r="AS360" s="455"/>
      <c r="AT360" s="455"/>
      <c r="AU360" s="455"/>
      <c r="AV360" s="455"/>
      <c r="AW360" s="455"/>
      <c r="AX360" s="455"/>
    </row>
    <row r="361" spans="18:50" x14ac:dyDescent="0.25">
      <c r="R361" s="509"/>
      <c r="S361" s="508"/>
      <c r="T361" s="508"/>
      <c r="U361" s="508"/>
      <c r="V361" s="508"/>
      <c r="W361" s="508"/>
      <c r="X361" s="508"/>
      <c r="Y361" s="508"/>
      <c r="Z361" s="508"/>
      <c r="AA361" s="508"/>
      <c r="AB361" s="508"/>
      <c r="AC361" s="508"/>
      <c r="AD361" s="508"/>
      <c r="AE361" s="455"/>
      <c r="AF361" s="455"/>
      <c r="AG361" s="455"/>
      <c r="AH361" s="455"/>
      <c r="AI361" s="455"/>
      <c r="AJ361" s="455"/>
      <c r="AK361" s="455"/>
      <c r="AL361" s="455"/>
      <c r="AM361" s="455"/>
      <c r="AN361" s="455"/>
      <c r="AO361" s="455"/>
      <c r="AP361" s="455"/>
      <c r="AQ361" s="455"/>
      <c r="AR361" s="455"/>
      <c r="AS361" s="455"/>
      <c r="AT361" s="455"/>
      <c r="AU361" s="455"/>
      <c r="AV361" s="455"/>
      <c r="AW361" s="455"/>
      <c r="AX361" s="455"/>
    </row>
    <row r="362" spans="18:50" x14ac:dyDescent="0.25">
      <c r="R362" s="509"/>
      <c r="S362" s="508"/>
      <c r="T362" s="508"/>
      <c r="U362" s="508"/>
      <c r="V362" s="508"/>
      <c r="W362" s="508"/>
      <c r="X362" s="508"/>
      <c r="Y362" s="508"/>
      <c r="Z362" s="508"/>
      <c r="AA362" s="508"/>
      <c r="AB362" s="508"/>
      <c r="AC362" s="508"/>
      <c r="AD362" s="508"/>
      <c r="AE362" s="455"/>
      <c r="AF362" s="455"/>
      <c r="AG362" s="455"/>
      <c r="AH362" s="455"/>
      <c r="AI362" s="455"/>
      <c r="AJ362" s="455"/>
      <c r="AK362" s="455"/>
      <c r="AL362" s="455"/>
      <c r="AM362" s="455"/>
      <c r="AN362" s="455"/>
      <c r="AO362" s="455"/>
      <c r="AP362" s="455"/>
      <c r="AQ362" s="455"/>
      <c r="AR362" s="455"/>
      <c r="AS362" s="455"/>
      <c r="AT362" s="455"/>
      <c r="AU362" s="455"/>
      <c r="AV362" s="455"/>
      <c r="AW362" s="455"/>
      <c r="AX362" s="455"/>
    </row>
    <row r="363" spans="18:50" x14ac:dyDescent="0.25">
      <c r="R363" s="509"/>
      <c r="S363" s="508"/>
      <c r="T363" s="508"/>
      <c r="U363" s="508"/>
      <c r="V363" s="508"/>
      <c r="W363" s="508"/>
      <c r="X363" s="508"/>
      <c r="Y363" s="508"/>
      <c r="Z363" s="508"/>
      <c r="AA363" s="508"/>
      <c r="AB363" s="508"/>
      <c r="AC363" s="508"/>
      <c r="AD363" s="508"/>
      <c r="AE363" s="455"/>
      <c r="AF363" s="455"/>
      <c r="AG363" s="455"/>
      <c r="AH363" s="455"/>
      <c r="AI363" s="455"/>
      <c r="AJ363" s="455"/>
      <c r="AK363" s="455"/>
      <c r="AL363" s="455"/>
      <c r="AM363" s="455"/>
      <c r="AN363" s="455"/>
      <c r="AO363" s="455"/>
      <c r="AP363" s="455"/>
      <c r="AQ363" s="455"/>
      <c r="AR363" s="455"/>
      <c r="AS363" s="455"/>
      <c r="AT363" s="455"/>
      <c r="AU363" s="455"/>
      <c r="AV363" s="455"/>
      <c r="AW363" s="455"/>
      <c r="AX363" s="455"/>
    </row>
    <row r="364" spans="18:50" x14ac:dyDescent="0.25">
      <c r="R364" s="509"/>
      <c r="S364" s="508"/>
      <c r="T364" s="508"/>
      <c r="U364" s="508"/>
      <c r="V364" s="508"/>
      <c r="W364" s="508"/>
      <c r="X364" s="508"/>
      <c r="Y364" s="508"/>
      <c r="Z364" s="508"/>
      <c r="AA364" s="508"/>
      <c r="AB364" s="508"/>
      <c r="AC364" s="508"/>
      <c r="AD364" s="508"/>
      <c r="AE364" s="455"/>
      <c r="AF364" s="455"/>
      <c r="AG364" s="455"/>
      <c r="AH364" s="455"/>
      <c r="AI364" s="455"/>
      <c r="AJ364" s="455"/>
      <c r="AK364" s="455"/>
      <c r="AL364" s="455"/>
      <c r="AM364" s="455"/>
      <c r="AN364" s="455"/>
      <c r="AO364" s="455"/>
      <c r="AP364" s="455"/>
      <c r="AQ364" s="455"/>
      <c r="AR364" s="455"/>
      <c r="AS364" s="455"/>
      <c r="AT364" s="455"/>
      <c r="AU364" s="455"/>
      <c r="AV364" s="455"/>
      <c r="AW364" s="455"/>
      <c r="AX364" s="455"/>
    </row>
    <row r="365" spans="18:50" x14ac:dyDescent="0.25">
      <c r="R365" s="509"/>
      <c r="S365" s="508"/>
      <c r="T365" s="508"/>
      <c r="U365" s="508"/>
      <c r="V365" s="508"/>
      <c r="W365" s="508"/>
      <c r="X365" s="508"/>
      <c r="Y365" s="508"/>
      <c r="Z365" s="508"/>
      <c r="AA365" s="508"/>
      <c r="AB365" s="508"/>
      <c r="AC365" s="508"/>
      <c r="AD365" s="508"/>
      <c r="AE365" s="455"/>
      <c r="AF365" s="455"/>
      <c r="AG365" s="455"/>
      <c r="AH365" s="455"/>
      <c r="AI365" s="455"/>
      <c r="AJ365" s="455"/>
      <c r="AK365" s="455"/>
      <c r="AL365" s="455"/>
      <c r="AM365" s="455"/>
      <c r="AN365" s="455"/>
      <c r="AO365" s="455"/>
      <c r="AP365" s="455"/>
      <c r="AQ365" s="455"/>
      <c r="AR365" s="455"/>
      <c r="AS365" s="455"/>
      <c r="AT365" s="455"/>
      <c r="AU365" s="455"/>
      <c r="AV365" s="455"/>
      <c r="AW365" s="455"/>
      <c r="AX365" s="455"/>
    </row>
    <row r="366" spans="18:50" x14ac:dyDescent="0.25">
      <c r="R366" s="509"/>
      <c r="S366" s="508"/>
      <c r="T366" s="508"/>
      <c r="U366" s="508"/>
      <c r="V366" s="508"/>
      <c r="W366" s="508"/>
      <c r="X366" s="508"/>
      <c r="Y366" s="508"/>
      <c r="Z366" s="508"/>
      <c r="AA366" s="508"/>
      <c r="AB366" s="508"/>
      <c r="AC366" s="508"/>
      <c r="AD366" s="508"/>
      <c r="AE366" s="455"/>
      <c r="AF366" s="455"/>
      <c r="AG366" s="455"/>
      <c r="AH366" s="455"/>
      <c r="AI366" s="455"/>
      <c r="AJ366" s="455"/>
      <c r="AK366" s="455"/>
      <c r="AL366" s="455"/>
      <c r="AM366" s="455"/>
      <c r="AN366" s="455"/>
      <c r="AO366" s="455"/>
      <c r="AP366" s="455"/>
      <c r="AQ366" s="455"/>
      <c r="AR366" s="455"/>
      <c r="AS366" s="455"/>
      <c r="AT366" s="455"/>
      <c r="AU366" s="455"/>
      <c r="AV366" s="455"/>
      <c r="AW366" s="455"/>
      <c r="AX366" s="455"/>
    </row>
    <row r="367" spans="18:50" x14ac:dyDescent="0.25">
      <c r="R367" s="509"/>
      <c r="S367" s="508"/>
      <c r="T367" s="508"/>
      <c r="U367" s="508"/>
      <c r="V367" s="508"/>
      <c r="W367" s="508"/>
      <c r="X367" s="508"/>
      <c r="Y367" s="508"/>
      <c r="Z367" s="508"/>
      <c r="AA367" s="508"/>
      <c r="AB367" s="508"/>
      <c r="AC367" s="508"/>
      <c r="AD367" s="508"/>
      <c r="AE367" s="455"/>
      <c r="AF367" s="455"/>
      <c r="AG367" s="455"/>
      <c r="AH367" s="455"/>
      <c r="AI367" s="455"/>
      <c r="AJ367" s="455"/>
      <c r="AK367" s="455"/>
      <c r="AL367" s="455"/>
      <c r="AM367" s="455"/>
      <c r="AN367" s="455"/>
      <c r="AO367" s="455"/>
      <c r="AP367" s="455"/>
      <c r="AQ367" s="455"/>
      <c r="AR367" s="455"/>
      <c r="AS367" s="455"/>
      <c r="AT367" s="455"/>
      <c r="AU367" s="455"/>
      <c r="AV367" s="455"/>
      <c r="AW367" s="455"/>
      <c r="AX367" s="455"/>
    </row>
    <row r="368" spans="18:50" x14ac:dyDescent="0.25">
      <c r="R368" s="509"/>
      <c r="S368" s="508"/>
      <c r="T368" s="508"/>
      <c r="U368" s="508"/>
      <c r="V368" s="508"/>
      <c r="W368" s="508"/>
      <c r="X368" s="508"/>
      <c r="Y368" s="508"/>
      <c r="Z368" s="508"/>
      <c r="AA368" s="508"/>
      <c r="AB368" s="508"/>
      <c r="AC368" s="508"/>
      <c r="AD368" s="508"/>
      <c r="AE368" s="455"/>
      <c r="AF368" s="455"/>
      <c r="AG368" s="455"/>
      <c r="AH368" s="455"/>
      <c r="AI368" s="455"/>
      <c r="AJ368" s="455"/>
      <c r="AK368" s="455"/>
      <c r="AL368" s="455"/>
      <c r="AM368" s="455"/>
      <c r="AN368" s="455"/>
      <c r="AO368" s="455"/>
      <c r="AP368" s="455"/>
      <c r="AQ368" s="455"/>
      <c r="AR368" s="455"/>
      <c r="AS368" s="455"/>
      <c r="AT368" s="455"/>
      <c r="AU368" s="455"/>
      <c r="AV368" s="455"/>
      <c r="AW368" s="455"/>
      <c r="AX368" s="455"/>
    </row>
    <row r="369" spans="18:50" x14ac:dyDescent="0.25">
      <c r="R369" s="509"/>
      <c r="S369" s="508"/>
      <c r="T369" s="508"/>
      <c r="U369" s="508"/>
      <c r="V369" s="508"/>
      <c r="W369" s="508"/>
      <c r="X369" s="508"/>
      <c r="Y369" s="508"/>
      <c r="Z369" s="508"/>
      <c r="AA369" s="508"/>
      <c r="AB369" s="508"/>
      <c r="AC369" s="508"/>
      <c r="AD369" s="508"/>
      <c r="AE369" s="455"/>
      <c r="AF369" s="455"/>
      <c r="AG369" s="455"/>
      <c r="AH369" s="455"/>
      <c r="AI369" s="455"/>
      <c r="AJ369" s="455"/>
      <c r="AK369" s="455"/>
      <c r="AL369" s="455"/>
      <c r="AM369" s="455"/>
      <c r="AN369" s="455"/>
      <c r="AO369" s="455"/>
      <c r="AP369" s="455"/>
      <c r="AQ369" s="455"/>
      <c r="AR369" s="455"/>
      <c r="AS369" s="455"/>
      <c r="AT369" s="455"/>
      <c r="AU369" s="455"/>
      <c r="AV369" s="455"/>
      <c r="AW369" s="455"/>
      <c r="AX369" s="455"/>
    </row>
    <row r="370" spans="18:50" x14ac:dyDescent="0.25">
      <c r="R370" s="509"/>
      <c r="S370" s="508"/>
      <c r="T370" s="508"/>
      <c r="U370" s="508"/>
      <c r="V370" s="508"/>
      <c r="W370" s="508"/>
      <c r="X370" s="508"/>
      <c r="Y370" s="508"/>
      <c r="Z370" s="508"/>
      <c r="AA370" s="508"/>
      <c r="AB370" s="508"/>
      <c r="AC370" s="508"/>
      <c r="AD370" s="508"/>
      <c r="AE370" s="455"/>
      <c r="AF370" s="455"/>
      <c r="AG370" s="455"/>
      <c r="AH370" s="455"/>
      <c r="AI370" s="455"/>
      <c r="AJ370" s="455"/>
      <c r="AK370" s="455"/>
      <c r="AL370" s="455"/>
      <c r="AM370" s="455"/>
      <c r="AN370" s="455"/>
      <c r="AO370" s="455"/>
      <c r="AP370" s="455"/>
      <c r="AQ370" s="455"/>
      <c r="AR370" s="455"/>
      <c r="AS370" s="455"/>
      <c r="AT370" s="455"/>
      <c r="AU370" s="455"/>
      <c r="AV370" s="455"/>
      <c r="AW370" s="455"/>
      <c r="AX370" s="455"/>
    </row>
    <row r="371" spans="18:50" x14ac:dyDescent="0.25">
      <c r="R371" s="509"/>
      <c r="S371" s="508"/>
      <c r="T371" s="508"/>
      <c r="U371" s="508"/>
      <c r="V371" s="508"/>
      <c r="W371" s="508"/>
      <c r="X371" s="508"/>
      <c r="Y371" s="508"/>
      <c r="Z371" s="508"/>
      <c r="AA371" s="508"/>
      <c r="AB371" s="508"/>
      <c r="AC371" s="508"/>
      <c r="AD371" s="508"/>
      <c r="AE371" s="455"/>
      <c r="AF371" s="455"/>
      <c r="AG371" s="455"/>
      <c r="AH371" s="455"/>
      <c r="AI371" s="455"/>
      <c r="AJ371" s="455"/>
      <c r="AK371" s="455"/>
      <c r="AL371" s="455"/>
      <c r="AM371" s="455"/>
      <c r="AN371" s="455"/>
      <c r="AO371" s="455"/>
      <c r="AP371" s="455"/>
      <c r="AQ371" s="455"/>
      <c r="AR371" s="455"/>
      <c r="AS371" s="455"/>
      <c r="AT371" s="455"/>
      <c r="AU371" s="455"/>
      <c r="AV371" s="455"/>
      <c r="AW371" s="455"/>
      <c r="AX371" s="455"/>
    </row>
    <row r="372" spans="18:50" x14ac:dyDescent="0.25">
      <c r="R372" s="509"/>
      <c r="S372" s="508"/>
      <c r="T372" s="508"/>
      <c r="U372" s="508"/>
      <c r="V372" s="508"/>
      <c r="W372" s="508"/>
      <c r="X372" s="508"/>
      <c r="Y372" s="508"/>
      <c r="Z372" s="508"/>
      <c r="AA372" s="508"/>
      <c r="AB372" s="508"/>
      <c r="AC372" s="508"/>
      <c r="AD372" s="508"/>
      <c r="AE372" s="455"/>
      <c r="AF372" s="455"/>
      <c r="AG372" s="455"/>
      <c r="AH372" s="455"/>
      <c r="AI372" s="455"/>
      <c r="AJ372" s="455"/>
      <c r="AK372" s="455"/>
      <c r="AL372" s="455"/>
      <c r="AM372" s="455"/>
      <c r="AN372" s="455"/>
      <c r="AO372" s="455"/>
      <c r="AP372" s="455"/>
      <c r="AQ372" s="455"/>
      <c r="AR372" s="455"/>
      <c r="AS372" s="455"/>
      <c r="AT372" s="455"/>
      <c r="AU372" s="455"/>
      <c r="AV372" s="455"/>
      <c r="AW372" s="455"/>
      <c r="AX372" s="455"/>
    </row>
    <row r="373" spans="18:50" x14ac:dyDescent="0.25">
      <c r="R373" s="509"/>
      <c r="S373" s="508"/>
      <c r="T373" s="508"/>
      <c r="U373" s="508"/>
      <c r="V373" s="508"/>
      <c r="W373" s="508"/>
      <c r="X373" s="508"/>
      <c r="Y373" s="508"/>
      <c r="Z373" s="508"/>
      <c r="AA373" s="508"/>
      <c r="AB373" s="508"/>
      <c r="AC373" s="508"/>
      <c r="AD373" s="508"/>
      <c r="AE373" s="455"/>
      <c r="AF373" s="455"/>
      <c r="AG373" s="455"/>
      <c r="AH373" s="455"/>
      <c r="AI373" s="455"/>
      <c r="AJ373" s="455"/>
      <c r="AK373" s="455"/>
      <c r="AL373" s="455"/>
      <c r="AM373" s="455"/>
      <c r="AN373" s="455"/>
      <c r="AO373" s="455"/>
      <c r="AP373" s="455"/>
      <c r="AQ373" s="455"/>
      <c r="AR373" s="455"/>
      <c r="AS373" s="455"/>
      <c r="AT373" s="455"/>
      <c r="AU373" s="455"/>
      <c r="AV373" s="455"/>
      <c r="AW373" s="455"/>
      <c r="AX373" s="455"/>
    </row>
    <row r="374" spans="18:50" x14ac:dyDescent="0.25">
      <c r="R374" s="509"/>
      <c r="S374" s="508"/>
      <c r="T374" s="508"/>
      <c r="U374" s="508"/>
      <c r="V374" s="508"/>
      <c r="W374" s="508"/>
      <c r="X374" s="508"/>
      <c r="Y374" s="508"/>
      <c r="Z374" s="508"/>
      <c r="AA374" s="508"/>
      <c r="AB374" s="508"/>
      <c r="AC374" s="508"/>
      <c r="AD374" s="508"/>
      <c r="AE374" s="455"/>
      <c r="AF374" s="455"/>
      <c r="AG374" s="455"/>
      <c r="AH374" s="455"/>
      <c r="AI374" s="455"/>
      <c r="AJ374" s="455"/>
      <c r="AK374" s="455"/>
      <c r="AL374" s="455"/>
      <c r="AM374" s="455"/>
      <c r="AN374" s="455"/>
      <c r="AO374" s="455"/>
      <c r="AP374" s="455"/>
      <c r="AQ374" s="455"/>
      <c r="AR374" s="455"/>
      <c r="AS374" s="455"/>
      <c r="AT374" s="455"/>
      <c r="AU374" s="455"/>
      <c r="AV374" s="455"/>
      <c r="AW374" s="455"/>
      <c r="AX374" s="455"/>
    </row>
    <row r="375" spans="18:50" x14ac:dyDescent="0.25">
      <c r="R375" s="509"/>
      <c r="S375" s="508"/>
      <c r="T375" s="508"/>
      <c r="U375" s="508"/>
      <c r="V375" s="508"/>
      <c r="W375" s="508"/>
      <c r="X375" s="508"/>
      <c r="Y375" s="508"/>
      <c r="Z375" s="508"/>
      <c r="AA375" s="508"/>
      <c r="AB375" s="508"/>
      <c r="AC375" s="508"/>
      <c r="AD375" s="508"/>
      <c r="AE375" s="455"/>
      <c r="AF375" s="455"/>
      <c r="AG375" s="455"/>
      <c r="AH375" s="455"/>
      <c r="AI375" s="455"/>
      <c r="AJ375" s="455"/>
      <c r="AK375" s="455"/>
      <c r="AL375" s="455"/>
      <c r="AM375" s="455"/>
      <c r="AN375" s="455"/>
      <c r="AO375" s="455"/>
      <c r="AP375" s="455"/>
      <c r="AQ375" s="455"/>
      <c r="AR375" s="455"/>
      <c r="AS375" s="455"/>
      <c r="AT375" s="455"/>
      <c r="AU375" s="455"/>
      <c r="AV375" s="455"/>
      <c r="AW375" s="455"/>
      <c r="AX375" s="455"/>
    </row>
    <row r="376" spans="18:50" x14ac:dyDescent="0.25">
      <c r="R376" s="509"/>
      <c r="S376" s="508"/>
      <c r="T376" s="508"/>
      <c r="U376" s="508"/>
      <c r="V376" s="508"/>
      <c r="W376" s="508"/>
      <c r="X376" s="508"/>
      <c r="Y376" s="508"/>
      <c r="Z376" s="508"/>
      <c r="AA376" s="508"/>
      <c r="AB376" s="508"/>
      <c r="AC376" s="508"/>
      <c r="AD376" s="508"/>
      <c r="AE376" s="455"/>
      <c r="AF376" s="455"/>
      <c r="AG376" s="455"/>
      <c r="AH376" s="455"/>
      <c r="AI376" s="455"/>
      <c r="AJ376" s="455"/>
      <c r="AK376" s="455"/>
      <c r="AL376" s="455"/>
      <c r="AM376" s="455"/>
      <c r="AN376" s="455"/>
      <c r="AO376" s="455"/>
      <c r="AP376" s="455"/>
      <c r="AQ376" s="455"/>
      <c r="AR376" s="455"/>
      <c r="AS376" s="455"/>
      <c r="AT376" s="455"/>
      <c r="AU376" s="455"/>
      <c r="AV376" s="455"/>
      <c r="AW376" s="455"/>
      <c r="AX376" s="455"/>
    </row>
    <row r="377" spans="18:50" x14ac:dyDescent="0.25">
      <c r="R377" s="509"/>
      <c r="S377" s="508"/>
      <c r="T377" s="508"/>
      <c r="U377" s="508"/>
      <c r="V377" s="508"/>
      <c r="W377" s="508"/>
      <c r="X377" s="508"/>
      <c r="Y377" s="508"/>
      <c r="Z377" s="508"/>
      <c r="AA377" s="508"/>
      <c r="AB377" s="508"/>
      <c r="AC377" s="508"/>
      <c r="AD377" s="508"/>
      <c r="AE377" s="455"/>
      <c r="AF377" s="455"/>
      <c r="AG377" s="455"/>
      <c r="AH377" s="455"/>
      <c r="AI377" s="455"/>
      <c r="AJ377" s="455"/>
      <c r="AK377" s="455"/>
      <c r="AL377" s="455"/>
      <c r="AM377" s="455"/>
      <c r="AN377" s="455"/>
      <c r="AO377" s="455"/>
      <c r="AP377" s="455"/>
      <c r="AQ377" s="455"/>
      <c r="AR377" s="455"/>
      <c r="AS377" s="455"/>
      <c r="AT377" s="455"/>
      <c r="AU377" s="455"/>
      <c r="AV377" s="455"/>
      <c r="AW377" s="455"/>
      <c r="AX377" s="455"/>
    </row>
    <row r="378" spans="18:50" x14ac:dyDescent="0.25">
      <c r="R378" s="509"/>
      <c r="S378" s="508"/>
      <c r="T378" s="508"/>
      <c r="U378" s="508"/>
      <c r="V378" s="508"/>
      <c r="W378" s="508"/>
      <c r="X378" s="508"/>
      <c r="Y378" s="508"/>
      <c r="Z378" s="508"/>
      <c r="AA378" s="508"/>
      <c r="AB378" s="508"/>
      <c r="AC378" s="508"/>
      <c r="AD378" s="508"/>
      <c r="AE378" s="455"/>
      <c r="AF378" s="455"/>
      <c r="AG378" s="455"/>
      <c r="AH378" s="455"/>
      <c r="AI378" s="455"/>
      <c r="AJ378" s="455"/>
      <c r="AK378" s="455"/>
      <c r="AL378" s="455"/>
      <c r="AM378" s="455"/>
      <c r="AN378" s="455"/>
      <c r="AO378" s="455"/>
      <c r="AP378" s="455"/>
      <c r="AQ378" s="455"/>
      <c r="AR378" s="455"/>
      <c r="AS378" s="455"/>
      <c r="AT378" s="455"/>
      <c r="AU378" s="455"/>
      <c r="AV378" s="455"/>
      <c r="AW378" s="455"/>
      <c r="AX378" s="455"/>
    </row>
    <row r="379" spans="18:50" x14ac:dyDescent="0.25">
      <c r="R379" s="509"/>
      <c r="S379" s="508"/>
      <c r="T379" s="508"/>
      <c r="U379" s="508"/>
      <c r="V379" s="508"/>
      <c r="W379" s="508"/>
      <c r="X379" s="508"/>
      <c r="Y379" s="508"/>
      <c r="Z379" s="508"/>
      <c r="AA379" s="508"/>
      <c r="AB379" s="508"/>
      <c r="AC379" s="508"/>
      <c r="AD379" s="508"/>
      <c r="AE379" s="455"/>
      <c r="AF379" s="455"/>
      <c r="AG379" s="455"/>
      <c r="AH379" s="455"/>
      <c r="AI379" s="455"/>
      <c r="AJ379" s="455"/>
      <c r="AK379" s="455"/>
      <c r="AL379" s="455"/>
      <c r="AM379" s="455"/>
      <c r="AN379" s="455"/>
      <c r="AO379" s="455"/>
      <c r="AP379" s="455"/>
      <c r="AQ379" s="455"/>
      <c r="AR379" s="455"/>
      <c r="AS379" s="455"/>
      <c r="AT379" s="455"/>
      <c r="AU379" s="455"/>
      <c r="AV379" s="455"/>
      <c r="AW379" s="455"/>
      <c r="AX379" s="455"/>
    </row>
    <row r="380" spans="18:50" x14ac:dyDescent="0.25">
      <c r="R380" s="509"/>
      <c r="S380" s="508"/>
      <c r="T380" s="508"/>
      <c r="U380" s="508"/>
      <c r="V380" s="508"/>
      <c r="W380" s="508"/>
      <c r="X380" s="508"/>
      <c r="Y380" s="508"/>
      <c r="Z380" s="508"/>
      <c r="AA380" s="508"/>
      <c r="AB380" s="508"/>
      <c r="AC380" s="508"/>
      <c r="AD380" s="508"/>
      <c r="AE380" s="455"/>
      <c r="AF380" s="455"/>
      <c r="AG380" s="455"/>
      <c r="AH380" s="455"/>
      <c r="AI380" s="455"/>
      <c r="AJ380" s="455"/>
      <c r="AK380" s="455"/>
      <c r="AL380" s="455"/>
      <c r="AM380" s="455"/>
      <c r="AN380" s="455"/>
      <c r="AO380" s="455"/>
      <c r="AP380" s="455"/>
      <c r="AQ380" s="455"/>
      <c r="AR380" s="455"/>
      <c r="AS380" s="455"/>
      <c r="AT380" s="455"/>
      <c r="AU380" s="455"/>
      <c r="AV380" s="455"/>
      <c r="AW380" s="455"/>
      <c r="AX380" s="455"/>
    </row>
    <row r="381" spans="18:50" x14ac:dyDescent="0.25">
      <c r="R381" s="509"/>
      <c r="S381" s="508"/>
      <c r="T381" s="508"/>
      <c r="U381" s="508"/>
      <c r="V381" s="508"/>
      <c r="W381" s="508"/>
      <c r="X381" s="508"/>
      <c r="Y381" s="508"/>
      <c r="Z381" s="508"/>
      <c r="AA381" s="508"/>
      <c r="AB381" s="508"/>
      <c r="AC381" s="508"/>
      <c r="AD381" s="508"/>
      <c r="AE381" s="455"/>
      <c r="AF381" s="455"/>
      <c r="AG381" s="455"/>
      <c r="AH381" s="455"/>
      <c r="AI381" s="455"/>
      <c r="AJ381" s="455"/>
      <c r="AK381" s="455"/>
      <c r="AL381" s="455"/>
      <c r="AM381" s="455"/>
      <c r="AN381" s="455"/>
      <c r="AO381" s="455"/>
      <c r="AP381" s="455"/>
      <c r="AQ381" s="455"/>
      <c r="AR381" s="455"/>
      <c r="AS381" s="455"/>
      <c r="AT381" s="455"/>
      <c r="AU381" s="455"/>
      <c r="AV381" s="455"/>
      <c r="AW381" s="455"/>
      <c r="AX381" s="455"/>
    </row>
    <row r="382" spans="18:50" x14ac:dyDescent="0.25">
      <c r="R382" s="509"/>
      <c r="S382" s="508"/>
      <c r="T382" s="508"/>
      <c r="U382" s="508"/>
      <c r="V382" s="508"/>
      <c r="W382" s="508"/>
      <c r="X382" s="508"/>
      <c r="Y382" s="508"/>
      <c r="Z382" s="508"/>
      <c r="AA382" s="508"/>
      <c r="AB382" s="508"/>
      <c r="AC382" s="508"/>
      <c r="AD382" s="508"/>
      <c r="AE382" s="455"/>
      <c r="AF382" s="455"/>
      <c r="AG382" s="455"/>
      <c r="AH382" s="455"/>
      <c r="AI382" s="455"/>
      <c r="AJ382" s="455"/>
      <c r="AK382" s="455"/>
      <c r="AL382" s="455"/>
      <c r="AM382" s="455"/>
      <c r="AN382" s="455"/>
      <c r="AO382" s="455"/>
      <c r="AP382" s="455"/>
      <c r="AQ382" s="455"/>
      <c r="AR382" s="455"/>
      <c r="AS382" s="455"/>
      <c r="AT382" s="455"/>
      <c r="AU382" s="455"/>
      <c r="AV382" s="455"/>
      <c r="AW382" s="455"/>
      <c r="AX382" s="455"/>
    </row>
    <row r="383" spans="18:50" x14ac:dyDescent="0.25">
      <c r="R383" s="509"/>
      <c r="S383" s="508"/>
      <c r="T383" s="508"/>
      <c r="U383" s="508"/>
      <c r="V383" s="508"/>
      <c r="W383" s="508"/>
      <c r="X383" s="508"/>
      <c r="Y383" s="508"/>
      <c r="Z383" s="508"/>
      <c r="AA383" s="508"/>
      <c r="AB383" s="508"/>
      <c r="AC383" s="508"/>
      <c r="AD383" s="508"/>
      <c r="AE383" s="455"/>
      <c r="AF383" s="455"/>
      <c r="AG383" s="455"/>
      <c r="AH383" s="455"/>
      <c r="AI383" s="455"/>
      <c r="AJ383" s="455"/>
      <c r="AK383" s="455"/>
      <c r="AL383" s="455"/>
      <c r="AM383" s="455"/>
      <c r="AN383" s="455"/>
      <c r="AO383" s="455"/>
      <c r="AP383" s="455"/>
      <c r="AQ383" s="455"/>
      <c r="AR383" s="455"/>
      <c r="AS383" s="455"/>
      <c r="AT383" s="455"/>
      <c r="AU383" s="455"/>
      <c r="AV383" s="455"/>
      <c r="AW383" s="455"/>
      <c r="AX383" s="455"/>
    </row>
    <row r="384" spans="18:50" x14ac:dyDescent="0.25">
      <c r="R384" s="509"/>
      <c r="S384" s="508"/>
      <c r="T384" s="508"/>
      <c r="U384" s="508"/>
      <c r="V384" s="508"/>
      <c r="W384" s="508"/>
      <c r="X384" s="508"/>
      <c r="Y384" s="508"/>
      <c r="Z384" s="508"/>
      <c r="AA384" s="508"/>
      <c r="AB384" s="508"/>
      <c r="AC384" s="508"/>
      <c r="AD384" s="508"/>
      <c r="AE384" s="455"/>
      <c r="AF384" s="455"/>
      <c r="AG384" s="455"/>
      <c r="AH384" s="455"/>
      <c r="AI384" s="455"/>
      <c r="AJ384" s="455"/>
      <c r="AK384" s="455"/>
      <c r="AL384" s="455"/>
      <c r="AM384" s="455"/>
      <c r="AN384" s="455"/>
      <c r="AO384" s="455"/>
      <c r="AP384" s="455"/>
      <c r="AQ384" s="455"/>
      <c r="AR384" s="455"/>
      <c r="AS384" s="455"/>
      <c r="AT384" s="455"/>
      <c r="AU384" s="455"/>
      <c r="AV384" s="455"/>
      <c r="AW384" s="455"/>
      <c r="AX384" s="455"/>
    </row>
    <row r="385" spans="18:50" x14ac:dyDescent="0.25">
      <c r="R385" s="509"/>
      <c r="S385" s="508"/>
      <c r="T385" s="508"/>
      <c r="U385" s="508"/>
      <c r="V385" s="508"/>
      <c r="W385" s="508"/>
      <c r="X385" s="508"/>
      <c r="Y385" s="508"/>
      <c r="Z385" s="508"/>
      <c r="AA385" s="508"/>
      <c r="AB385" s="508"/>
      <c r="AC385" s="508"/>
      <c r="AD385" s="508"/>
      <c r="AE385" s="455"/>
      <c r="AF385" s="455"/>
      <c r="AG385" s="455"/>
      <c r="AH385" s="455"/>
      <c r="AI385" s="455"/>
      <c r="AJ385" s="455"/>
      <c r="AK385" s="455"/>
      <c r="AL385" s="455"/>
      <c r="AM385" s="455"/>
      <c r="AN385" s="455"/>
      <c r="AO385" s="455"/>
      <c r="AP385" s="455"/>
      <c r="AQ385" s="455"/>
      <c r="AR385" s="455"/>
      <c r="AS385" s="455"/>
      <c r="AT385" s="455"/>
      <c r="AU385" s="455"/>
      <c r="AV385" s="455"/>
      <c r="AW385" s="455"/>
      <c r="AX385" s="455"/>
    </row>
    <row r="386" spans="18:50" x14ac:dyDescent="0.25">
      <c r="R386" s="509"/>
      <c r="S386" s="508"/>
      <c r="T386" s="508"/>
      <c r="U386" s="508"/>
      <c r="V386" s="508"/>
      <c r="W386" s="508"/>
      <c r="X386" s="508"/>
      <c r="Y386" s="508"/>
      <c r="Z386" s="508"/>
      <c r="AA386" s="508"/>
      <c r="AB386" s="508"/>
      <c r="AC386" s="508"/>
      <c r="AD386" s="508"/>
      <c r="AE386" s="455"/>
      <c r="AF386" s="455"/>
      <c r="AG386" s="455"/>
      <c r="AH386" s="455"/>
      <c r="AI386" s="455"/>
      <c r="AJ386" s="455"/>
      <c r="AK386" s="455"/>
      <c r="AL386" s="455"/>
      <c r="AM386" s="455"/>
      <c r="AN386" s="455"/>
      <c r="AO386" s="455"/>
      <c r="AP386" s="455"/>
      <c r="AQ386" s="455"/>
      <c r="AR386" s="455"/>
      <c r="AS386" s="455"/>
      <c r="AT386" s="455"/>
      <c r="AU386" s="455"/>
      <c r="AV386" s="455"/>
      <c r="AW386" s="455"/>
      <c r="AX386" s="455"/>
    </row>
    <row r="387" spans="18:50" x14ac:dyDescent="0.25">
      <c r="R387" s="509"/>
      <c r="S387" s="508"/>
      <c r="T387" s="508"/>
      <c r="U387" s="508"/>
      <c r="V387" s="508"/>
      <c r="W387" s="508"/>
      <c r="X387" s="508"/>
      <c r="Y387" s="508"/>
      <c r="Z387" s="508"/>
      <c r="AA387" s="508"/>
      <c r="AB387" s="508"/>
      <c r="AC387" s="508"/>
      <c r="AD387" s="508"/>
      <c r="AE387" s="455"/>
      <c r="AF387" s="455"/>
      <c r="AG387" s="455"/>
      <c r="AH387" s="455"/>
      <c r="AI387" s="455"/>
      <c r="AJ387" s="455"/>
      <c r="AK387" s="455"/>
      <c r="AL387" s="455"/>
      <c r="AM387" s="455"/>
      <c r="AN387" s="455"/>
      <c r="AO387" s="455"/>
      <c r="AP387" s="455"/>
      <c r="AQ387" s="455"/>
      <c r="AR387" s="455"/>
      <c r="AS387" s="455"/>
      <c r="AT387" s="455"/>
      <c r="AU387" s="455"/>
      <c r="AV387" s="455"/>
      <c r="AW387" s="455"/>
      <c r="AX387" s="455"/>
    </row>
    <row r="388" spans="18:50" x14ac:dyDescent="0.25">
      <c r="R388" s="509"/>
      <c r="S388" s="508"/>
      <c r="T388" s="508"/>
      <c r="U388" s="508"/>
      <c r="V388" s="508"/>
      <c r="W388" s="508"/>
      <c r="X388" s="508"/>
      <c r="Y388" s="508"/>
      <c r="Z388" s="508"/>
      <c r="AA388" s="508"/>
      <c r="AB388" s="508"/>
      <c r="AC388" s="508"/>
      <c r="AD388" s="508"/>
      <c r="AE388" s="455"/>
      <c r="AF388" s="455"/>
      <c r="AG388" s="455"/>
      <c r="AH388" s="455"/>
      <c r="AI388" s="455"/>
      <c r="AJ388" s="455"/>
      <c r="AK388" s="455"/>
      <c r="AL388" s="455"/>
      <c r="AM388" s="455"/>
      <c r="AN388" s="455"/>
      <c r="AO388" s="455"/>
      <c r="AP388" s="455"/>
      <c r="AQ388" s="455"/>
      <c r="AR388" s="455"/>
      <c r="AS388" s="455"/>
      <c r="AT388" s="455"/>
      <c r="AU388" s="455"/>
      <c r="AV388" s="455"/>
      <c r="AW388" s="455"/>
      <c r="AX388" s="455"/>
    </row>
    <row r="389" spans="18:50" x14ac:dyDescent="0.25">
      <c r="R389" s="509"/>
      <c r="S389" s="508"/>
      <c r="T389" s="508"/>
      <c r="U389" s="508"/>
      <c r="V389" s="508"/>
      <c r="W389" s="508"/>
      <c r="X389" s="508"/>
      <c r="Y389" s="508"/>
      <c r="Z389" s="508"/>
      <c r="AA389" s="508"/>
      <c r="AB389" s="508"/>
      <c r="AC389" s="508"/>
      <c r="AD389" s="508"/>
      <c r="AE389" s="455"/>
      <c r="AF389" s="455"/>
      <c r="AG389" s="455"/>
      <c r="AH389" s="455"/>
      <c r="AI389" s="455"/>
      <c r="AJ389" s="455"/>
      <c r="AK389" s="455"/>
      <c r="AL389" s="455"/>
      <c r="AM389" s="455"/>
      <c r="AN389" s="455"/>
      <c r="AO389" s="455"/>
      <c r="AP389" s="455"/>
      <c r="AQ389" s="455"/>
      <c r="AR389" s="455"/>
      <c r="AS389" s="455"/>
      <c r="AT389" s="455"/>
      <c r="AU389" s="455"/>
      <c r="AV389" s="455"/>
      <c r="AW389" s="455"/>
      <c r="AX389" s="455"/>
    </row>
    <row r="390" spans="18:50" x14ac:dyDescent="0.25">
      <c r="R390" s="509"/>
      <c r="S390" s="508"/>
      <c r="T390" s="508"/>
      <c r="U390" s="508"/>
      <c r="V390" s="508"/>
      <c r="W390" s="508"/>
      <c r="X390" s="508"/>
      <c r="Y390" s="508"/>
      <c r="Z390" s="508"/>
      <c r="AA390" s="508"/>
      <c r="AB390" s="508"/>
      <c r="AC390" s="508"/>
      <c r="AD390" s="508"/>
      <c r="AE390" s="455"/>
      <c r="AF390" s="455"/>
      <c r="AG390" s="455"/>
      <c r="AH390" s="455"/>
      <c r="AI390" s="455"/>
      <c r="AJ390" s="455"/>
      <c r="AK390" s="455"/>
      <c r="AL390" s="455"/>
      <c r="AM390" s="455"/>
      <c r="AN390" s="455"/>
      <c r="AO390" s="455"/>
      <c r="AP390" s="455"/>
      <c r="AQ390" s="455"/>
      <c r="AR390" s="455"/>
      <c r="AS390" s="455"/>
      <c r="AT390" s="455"/>
      <c r="AU390" s="455"/>
      <c r="AV390" s="455"/>
      <c r="AW390" s="455"/>
      <c r="AX390" s="455"/>
    </row>
    <row r="391" spans="18:50" x14ac:dyDescent="0.25">
      <c r="R391" s="509"/>
      <c r="S391" s="508"/>
      <c r="T391" s="508"/>
      <c r="U391" s="508"/>
      <c r="V391" s="508"/>
      <c r="W391" s="508"/>
      <c r="X391" s="508"/>
      <c r="Y391" s="508"/>
      <c r="Z391" s="508"/>
      <c r="AA391" s="508"/>
      <c r="AB391" s="508"/>
      <c r="AC391" s="508"/>
      <c r="AD391" s="508"/>
      <c r="AE391" s="455"/>
      <c r="AF391" s="455"/>
      <c r="AG391" s="455"/>
      <c r="AH391" s="455"/>
      <c r="AI391" s="455"/>
      <c r="AJ391" s="455"/>
      <c r="AK391" s="455"/>
      <c r="AL391" s="455"/>
      <c r="AM391" s="455"/>
      <c r="AN391" s="455"/>
      <c r="AO391" s="455"/>
      <c r="AP391" s="455"/>
      <c r="AQ391" s="455"/>
      <c r="AR391" s="455"/>
      <c r="AS391" s="455"/>
      <c r="AT391" s="455"/>
      <c r="AU391" s="455"/>
      <c r="AV391" s="455"/>
      <c r="AW391" s="455"/>
      <c r="AX391" s="455"/>
    </row>
    <row r="392" spans="18:50" x14ac:dyDescent="0.25">
      <c r="R392" s="509"/>
      <c r="S392" s="508"/>
      <c r="T392" s="508"/>
      <c r="U392" s="508"/>
      <c r="V392" s="508"/>
      <c r="W392" s="508"/>
      <c r="X392" s="508"/>
      <c r="Y392" s="508"/>
      <c r="Z392" s="508"/>
      <c r="AA392" s="508"/>
      <c r="AB392" s="508"/>
      <c r="AC392" s="508"/>
      <c r="AD392" s="508"/>
      <c r="AE392" s="455"/>
      <c r="AF392" s="455"/>
      <c r="AG392" s="455"/>
      <c r="AH392" s="455"/>
      <c r="AI392" s="455"/>
      <c r="AJ392" s="455"/>
      <c r="AK392" s="455"/>
      <c r="AL392" s="455"/>
      <c r="AM392" s="455"/>
      <c r="AN392" s="455"/>
      <c r="AO392" s="455"/>
      <c r="AP392" s="455"/>
      <c r="AQ392" s="455"/>
      <c r="AR392" s="455"/>
      <c r="AS392" s="455"/>
      <c r="AT392" s="455"/>
      <c r="AU392" s="455"/>
      <c r="AV392" s="455"/>
      <c r="AW392" s="455"/>
      <c r="AX392" s="455"/>
    </row>
    <row r="393" spans="18:50" x14ac:dyDescent="0.25">
      <c r="R393" s="509"/>
      <c r="S393" s="508"/>
      <c r="T393" s="508"/>
      <c r="U393" s="508"/>
      <c r="V393" s="508"/>
      <c r="W393" s="508"/>
      <c r="X393" s="508"/>
      <c r="Y393" s="508"/>
      <c r="Z393" s="508"/>
      <c r="AA393" s="508"/>
      <c r="AB393" s="508"/>
      <c r="AC393" s="508"/>
      <c r="AD393" s="508"/>
      <c r="AE393" s="455"/>
      <c r="AF393" s="455"/>
      <c r="AG393" s="455"/>
      <c r="AH393" s="455"/>
      <c r="AI393" s="455"/>
      <c r="AJ393" s="455"/>
      <c r="AK393" s="455"/>
      <c r="AL393" s="455"/>
      <c r="AM393" s="455"/>
      <c r="AN393" s="455"/>
      <c r="AO393" s="455"/>
      <c r="AP393" s="455"/>
      <c r="AQ393" s="455"/>
      <c r="AR393" s="455"/>
      <c r="AS393" s="455"/>
      <c r="AT393" s="455"/>
      <c r="AU393" s="455"/>
      <c r="AV393" s="455"/>
      <c r="AW393" s="455"/>
      <c r="AX393" s="455"/>
    </row>
    <row r="394" spans="18:50" x14ac:dyDescent="0.25">
      <c r="R394" s="509"/>
      <c r="S394" s="508"/>
      <c r="T394" s="508"/>
      <c r="U394" s="508"/>
      <c r="V394" s="508"/>
      <c r="W394" s="508"/>
      <c r="X394" s="508"/>
      <c r="Y394" s="508"/>
      <c r="Z394" s="508"/>
      <c r="AA394" s="508"/>
      <c r="AB394" s="508"/>
      <c r="AC394" s="508"/>
      <c r="AD394" s="508"/>
      <c r="AE394" s="455"/>
      <c r="AF394" s="455"/>
      <c r="AG394" s="455"/>
      <c r="AH394" s="455"/>
      <c r="AI394" s="455"/>
      <c r="AJ394" s="455"/>
      <c r="AK394" s="455"/>
      <c r="AL394" s="455"/>
      <c r="AM394" s="455"/>
      <c r="AN394" s="455"/>
      <c r="AO394" s="455"/>
      <c r="AP394" s="455"/>
      <c r="AQ394" s="455"/>
      <c r="AR394" s="455"/>
      <c r="AS394" s="455"/>
      <c r="AT394" s="455"/>
      <c r="AU394" s="455"/>
      <c r="AV394" s="455"/>
      <c r="AW394" s="455"/>
      <c r="AX394" s="455"/>
    </row>
    <row r="395" spans="18:50" x14ac:dyDescent="0.25">
      <c r="R395" s="509"/>
      <c r="S395" s="508"/>
      <c r="T395" s="508"/>
      <c r="U395" s="508"/>
      <c r="V395" s="508"/>
      <c r="W395" s="508"/>
      <c r="X395" s="508"/>
      <c r="Y395" s="508"/>
      <c r="Z395" s="508"/>
      <c r="AA395" s="508"/>
      <c r="AB395" s="508"/>
      <c r="AC395" s="508"/>
      <c r="AD395" s="508"/>
      <c r="AE395" s="455"/>
      <c r="AF395" s="455"/>
      <c r="AG395" s="455"/>
      <c r="AH395" s="455"/>
      <c r="AI395" s="455"/>
      <c r="AJ395" s="455"/>
      <c r="AK395" s="455"/>
      <c r="AL395" s="455"/>
      <c r="AM395" s="455"/>
      <c r="AN395" s="455"/>
      <c r="AO395" s="455"/>
      <c r="AP395" s="455"/>
      <c r="AQ395" s="455"/>
      <c r="AR395" s="455"/>
      <c r="AS395" s="455"/>
      <c r="AT395" s="455"/>
      <c r="AU395" s="455"/>
      <c r="AV395" s="455"/>
      <c r="AW395" s="455"/>
      <c r="AX395" s="455"/>
    </row>
    <row r="396" spans="18:50" x14ac:dyDescent="0.25">
      <c r="R396" s="509"/>
      <c r="S396" s="508"/>
      <c r="T396" s="508"/>
      <c r="U396" s="508"/>
      <c r="V396" s="508"/>
      <c r="W396" s="508"/>
      <c r="X396" s="508"/>
      <c r="Y396" s="508"/>
      <c r="Z396" s="508"/>
      <c r="AA396" s="508"/>
      <c r="AB396" s="508"/>
      <c r="AC396" s="508"/>
      <c r="AD396" s="508"/>
      <c r="AE396" s="455"/>
      <c r="AF396" s="455"/>
      <c r="AG396" s="455"/>
      <c r="AH396" s="455"/>
      <c r="AI396" s="455"/>
      <c r="AJ396" s="455"/>
      <c r="AK396" s="455"/>
      <c r="AL396" s="455"/>
      <c r="AM396" s="455"/>
      <c r="AN396" s="455"/>
      <c r="AO396" s="455"/>
      <c r="AP396" s="455"/>
      <c r="AQ396" s="455"/>
      <c r="AR396" s="455"/>
      <c r="AS396" s="455"/>
      <c r="AT396" s="455"/>
      <c r="AU396" s="455"/>
      <c r="AV396" s="455"/>
      <c r="AW396" s="455"/>
      <c r="AX396" s="455"/>
    </row>
    <row r="397" spans="18:50" x14ac:dyDescent="0.25">
      <c r="R397" s="509"/>
      <c r="S397" s="508"/>
      <c r="T397" s="508"/>
      <c r="U397" s="508"/>
      <c r="V397" s="508"/>
      <c r="W397" s="508"/>
      <c r="X397" s="508"/>
      <c r="Y397" s="508"/>
      <c r="Z397" s="508"/>
      <c r="AA397" s="508"/>
      <c r="AB397" s="508"/>
      <c r="AC397" s="508"/>
      <c r="AD397" s="508"/>
      <c r="AE397" s="455"/>
      <c r="AF397" s="455"/>
      <c r="AG397" s="455"/>
      <c r="AH397" s="455"/>
      <c r="AI397" s="455"/>
      <c r="AJ397" s="455"/>
      <c r="AK397" s="455"/>
      <c r="AL397" s="455"/>
      <c r="AM397" s="455"/>
      <c r="AN397" s="455"/>
      <c r="AO397" s="455"/>
      <c r="AP397" s="455"/>
      <c r="AQ397" s="455"/>
      <c r="AR397" s="455"/>
      <c r="AS397" s="455"/>
      <c r="AT397" s="455"/>
      <c r="AU397" s="455"/>
      <c r="AV397" s="455"/>
      <c r="AW397" s="455"/>
      <c r="AX397" s="455"/>
    </row>
    <row r="398" spans="18:50" x14ac:dyDescent="0.25">
      <c r="R398" s="509"/>
      <c r="S398" s="508"/>
      <c r="T398" s="508"/>
      <c r="U398" s="508"/>
      <c r="V398" s="508"/>
      <c r="W398" s="508"/>
      <c r="X398" s="508"/>
      <c r="Y398" s="508"/>
      <c r="Z398" s="508"/>
      <c r="AA398" s="508"/>
      <c r="AB398" s="508"/>
      <c r="AC398" s="508"/>
      <c r="AD398" s="508"/>
      <c r="AE398" s="455"/>
      <c r="AF398" s="455"/>
      <c r="AG398" s="455"/>
      <c r="AH398" s="455"/>
      <c r="AI398" s="455"/>
      <c r="AJ398" s="455"/>
      <c r="AK398" s="455"/>
      <c r="AL398" s="455"/>
      <c r="AM398" s="455"/>
      <c r="AN398" s="455"/>
      <c r="AO398" s="455"/>
      <c r="AP398" s="455"/>
      <c r="AQ398" s="455"/>
      <c r="AR398" s="455"/>
      <c r="AS398" s="455"/>
      <c r="AT398" s="455"/>
      <c r="AU398" s="455"/>
      <c r="AV398" s="455"/>
      <c r="AW398" s="455"/>
      <c r="AX398" s="455"/>
    </row>
    <row r="399" spans="18:50" x14ac:dyDescent="0.25">
      <c r="R399" s="509"/>
      <c r="S399" s="508"/>
      <c r="T399" s="508"/>
      <c r="U399" s="508"/>
      <c r="V399" s="508"/>
      <c r="W399" s="508"/>
      <c r="X399" s="508"/>
      <c r="Y399" s="508"/>
      <c r="Z399" s="508"/>
      <c r="AA399" s="508"/>
      <c r="AB399" s="508"/>
      <c r="AC399" s="508"/>
      <c r="AD399" s="508"/>
      <c r="AE399" s="455"/>
      <c r="AF399" s="455"/>
      <c r="AG399" s="455"/>
      <c r="AH399" s="455"/>
      <c r="AI399" s="455"/>
      <c r="AJ399" s="455"/>
      <c r="AK399" s="455"/>
      <c r="AL399" s="455"/>
      <c r="AM399" s="455"/>
      <c r="AN399" s="455"/>
      <c r="AO399" s="455"/>
      <c r="AP399" s="455"/>
      <c r="AQ399" s="455"/>
      <c r="AR399" s="455"/>
      <c r="AS399" s="455"/>
      <c r="AT399" s="455"/>
      <c r="AU399" s="455"/>
      <c r="AV399" s="455"/>
      <c r="AW399" s="455"/>
      <c r="AX399" s="455"/>
    </row>
    <row r="400" spans="18:50" x14ac:dyDescent="0.25">
      <c r="R400" s="509"/>
      <c r="S400" s="508"/>
      <c r="T400" s="508"/>
      <c r="U400" s="508"/>
      <c r="V400" s="508"/>
      <c r="W400" s="508"/>
      <c r="X400" s="508"/>
      <c r="Y400" s="508"/>
      <c r="Z400" s="508"/>
      <c r="AA400" s="508"/>
      <c r="AB400" s="508"/>
      <c r="AC400" s="508"/>
      <c r="AD400" s="508"/>
      <c r="AE400" s="455"/>
      <c r="AF400" s="455"/>
      <c r="AG400" s="455"/>
      <c r="AH400" s="455"/>
      <c r="AI400" s="455"/>
      <c r="AJ400" s="455"/>
      <c r="AK400" s="455"/>
      <c r="AL400" s="455"/>
      <c r="AM400" s="455"/>
      <c r="AN400" s="455"/>
      <c r="AO400" s="455"/>
      <c r="AP400" s="455"/>
      <c r="AQ400" s="455"/>
      <c r="AR400" s="455"/>
      <c r="AS400" s="455"/>
      <c r="AT400" s="455"/>
      <c r="AU400" s="455"/>
      <c r="AV400" s="455"/>
      <c r="AW400" s="455"/>
      <c r="AX400" s="455"/>
    </row>
    <row r="401" spans="18:50" x14ac:dyDescent="0.25">
      <c r="R401" s="509"/>
      <c r="S401" s="508"/>
      <c r="T401" s="508"/>
      <c r="U401" s="508"/>
      <c r="V401" s="508"/>
      <c r="W401" s="508"/>
      <c r="X401" s="508"/>
      <c r="Y401" s="508"/>
      <c r="Z401" s="508"/>
      <c r="AA401" s="508"/>
      <c r="AB401" s="508"/>
      <c r="AC401" s="508"/>
      <c r="AD401" s="508"/>
      <c r="AE401" s="455"/>
      <c r="AF401" s="455"/>
      <c r="AG401" s="455"/>
      <c r="AH401" s="455"/>
      <c r="AI401" s="455"/>
      <c r="AJ401" s="455"/>
      <c r="AK401" s="455"/>
      <c r="AL401" s="455"/>
      <c r="AM401" s="455"/>
      <c r="AN401" s="455"/>
      <c r="AO401" s="455"/>
      <c r="AP401" s="455"/>
      <c r="AQ401" s="455"/>
      <c r="AR401" s="455"/>
      <c r="AS401" s="455"/>
      <c r="AT401" s="455"/>
      <c r="AU401" s="455"/>
      <c r="AV401" s="455"/>
      <c r="AW401" s="455"/>
      <c r="AX401" s="455"/>
    </row>
    <row r="402" spans="18:50" x14ac:dyDescent="0.25">
      <c r="R402" s="509"/>
      <c r="S402" s="508"/>
      <c r="T402" s="508"/>
      <c r="U402" s="508"/>
      <c r="V402" s="508"/>
      <c r="W402" s="508"/>
      <c r="X402" s="508"/>
      <c r="Y402" s="508"/>
      <c r="Z402" s="508"/>
      <c r="AA402" s="508"/>
      <c r="AB402" s="508"/>
      <c r="AC402" s="508"/>
      <c r="AD402" s="508"/>
      <c r="AE402" s="455"/>
      <c r="AF402" s="455"/>
      <c r="AG402" s="455"/>
      <c r="AH402" s="455"/>
      <c r="AI402" s="455"/>
      <c r="AJ402" s="455"/>
      <c r="AK402" s="455"/>
      <c r="AL402" s="455"/>
      <c r="AM402" s="455"/>
      <c r="AN402" s="455"/>
      <c r="AO402" s="455"/>
      <c r="AP402" s="455"/>
      <c r="AQ402" s="455"/>
      <c r="AR402" s="455"/>
      <c r="AS402" s="455"/>
      <c r="AT402" s="455"/>
      <c r="AU402" s="455"/>
      <c r="AV402" s="455"/>
      <c r="AW402" s="455"/>
      <c r="AX402" s="455"/>
    </row>
    <row r="403" spans="18:50" x14ac:dyDescent="0.25">
      <c r="R403" s="509"/>
      <c r="S403" s="508"/>
      <c r="T403" s="508"/>
      <c r="U403" s="508"/>
      <c r="V403" s="508"/>
      <c r="W403" s="508"/>
      <c r="X403" s="508"/>
      <c r="Y403" s="508"/>
      <c r="Z403" s="508"/>
      <c r="AA403" s="508"/>
      <c r="AB403" s="508"/>
      <c r="AC403" s="508"/>
      <c r="AD403" s="508"/>
      <c r="AE403" s="455"/>
      <c r="AF403" s="455"/>
      <c r="AG403" s="455"/>
      <c r="AH403" s="455"/>
      <c r="AI403" s="455"/>
      <c r="AJ403" s="455"/>
      <c r="AK403" s="455"/>
      <c r="AL403" s="455"/>
      <c r="AM403" s="455"/>
      <c r="AN403" s="455"/>
      <c r="AO403" s="455"/>
      <c r="AP403" s="455"/>
      <c r="AQ403" s="455"/>
      <c r="AR403" s="455"/>
      <c r="AS403" s="455"/>
      <c r="AT403" s="455"/>
      <c r="AU403" s="455"/>
      <c r="AV403" s="455"/>
      <c r="AW403" s="455"/>
      <c r="AX403" s="455"/>
    </row>
    <row r="404" spans="18:50" x14ac:dyDescent="0.25">
      <c r="R404" s="509"/>
      <c r="S404" s="508"/>
      <c r="T404" s="508"/>
      <c r="U404" s="508"/>
      <c r="V404" s="508"/>
      <c r="W404" s="508"/>
      <c r="X404" s="508"/>
      <c r="Y404" s="508"/>
      <c r="Z404" s="508"/>
      <c r="AA404" s="508"/>
      <c r="AB404" s="508"/>
      <c r="AC404" s="508"/>
      <c r="AD404" s="508"/>
      <c r="AE404" s="455"/>
      <c r="AF404" s="455"/>
      <c r="AG404" s="455"/>
      <c r="AH404" s="455"/>
      <c r="AI404" s="455"/>
      <c r="AJ404" s="455"/>
      <c r="AK404" s="455"/>
      <c r="AL404" s="455"/>
      <c r="AM404" s="455"/>
      <c r="AN404" s="455"/>
      <c r="AO404" s="455"/>
      <c r="AP404" s="455"/>
      <c r="AQ404" s="455"/>
      <c r="AR404" s="455"/>
      <c r="AS404" s="455"/>
      <c r="AT404" s="455"/>
      <c r="AU404" s="455"/>
      <c r="AV404" s="455"/>
      <c r="AW404" s="455"/>
      <c r="AX404" s="455"/>
    </row>
    <row r="405" spans="18:50" x14ac:dyDescent="0.25">
      <c r="R405" s="509"/>
      <c r="S405" s="508"/>
      <c r="T405" s="508"/>
      <c r="U405" s="508"/>
      <c r="V405" s="508"/>
      <c r="W405" s="508"/>
      <c r="X405" s="508"/>
      <c r="Y405" s="508"/>
      <c r="Z405" s="508"/>
      <c r="AA405" s="508"/>
      <c r="AB405" s="508"/>
      <c r="AC405" s="508"/>
      <c r="AD405" s="508"/>
      <c r="AE405" s="455"/>
      <c r="AF405" s="455"/>
      <c r="AG405" s="455"/>
      <c r="AH405" s="455"/>
      <c r="AI405" s="455"/>
      <c r="AJ405" s="455"/>
      <c r="AK405" s="455"/>
      <c r="AL405" s="455"/>
      <c r="AM405" s="455"/>
      <c r="AN405" s="455"/>
      <c r="AO405" s="455"/>
      <c r="AP405" s="455"/>
      <c r="AQ405" s="455"/>
      <c r="AR405" s="455"/>
      <c r="AS405" s="455"/>
      <c r="AT405" s="455"/>
      <c r="AU405" s="455"/>
      <c r="AV405" s="455"/>
      <c r="AW405" s="455"/>
      <c r="AX405" s="455"/>
    </row>
    <row r="406" spans="18:50" x14ac:dyDescent="0.25">
      <c r="R406" s="509"/>
      <c r="S406" s="508"/>
      <c r="T406" s="508"/>
      <c r="U406" s="508"/>
      <c r="V406" s="508"/>
      <c r="W406" s="508"/>
      <c r="X406" s="508"/>
      <c r="Y406" s="508"/>
      <c r="Z406" s="508"/>
      <c r="AA406" s="508"/>
      <c r="AB406" s="508"/>
      <c r="AC406" s="508"/>
      <c r="AD406" s="508"/>
      <c r="AE406" s="455"/>
      <c r="AF406" s="455"/>
      <c r="AG406" s="455"/>
      <c r="AH406" s="455"/>
      <c r="AI406" s="455"/>
      <c r="AJ406" s="455"/>
      <c r="AK406" s="455"/>
      <c r="AL406" s="455"/>
      <c r="AM406" s="455"/>
      <c r="AN406" s="455"/>
      <c r="AO406" s="455"/>
      <c r="AP406" s="455"/>
      <c r="AQ406" s="455"/>
      <c r="AR406" s="455"/>
      <c r="AS406" s="455"/>
      <c r="AT406" s="455"/>
      <c r="AU406" s="455"/>
      <c r="AV406" s="455"/>
      <c r="AW406" s="455"/>
      <c r="AX406" s="455"/>
    </row>
    <row r="407" spans="18:50" x14ac:dyDescent="0.25">
      <c r="R407" s="509"/>
      <c r="S407" s="508"/>
      <c r="T407" s="508"/>
      <c r="U407" s="508"/>
      <c r="V407" s="508"/>
      <c r="W407" s="508"/>
      <c r="X407" s="508"/>
      <c r="Y407" s="508"/>
      <c r="Z407" s="508"/>
      <c r="AA407" s="508"/>
      <c r="AB407" s="508"/>
      <c r="AC407" s="508"/>
      <c r="AD407" s="508"/>
      <c r="AE407" s="455"/>
      <c r="AF407" s="455"/>
      <c r="AG407" s="455"/>
      <c r="AH407" s="455"/>
      <c r="AI407" s="455"/>
      <c r="AJ407" s="455"/>
      <c r="AK407" s="455"/>
      <c r="AL407" s="455"/>
      <c r="AM407" s="455"/>
      <c r="AN407" s="455"/>
      <c r="AO407" s="455"/>
      <c r="AP407" s="455"/>
      <c r="AQ407" s="455"/>
      <c r="AR407" s="455"/>
      <c r="AS407" s="455"/>
      <c r="AT407" s="455"/>
      <c r="AU407" s="455"/>
      <c r="AV407" s="455"/>
      <c r="AW407" s="455"/>
      <c r="AX407" s="455"/>
    </row>
    <row r="408" spans="18:50" x14ac:dyDescent="0.25">
      <c r="R408" s="509"/>
      <c r="S408" s="508"/>
      <c r="T408" s="508"/>
      <c r="U408" s="508"/>
      <c r="V408" s="508"/>
      <c r="W408" s="508"/>
      <c r="X408" s="508"/>
      <c r="Y408" s="508"/>
      <c r="Z408" s="508"/>
      <c r="AA408" s="508"/>
      <c r="AB408" s="508"/>
      <c r="AC408" s="508"/>
      <c r="AD408" s="508"/>
      <c r="AE408" s="455"/>
      <c r="AF408" s="455"/>
      <c r="AG408" s="455"/>
      <c r="AH408" s="455"/>
      <c r="AI408" s="455"/>
      <c r="AJ408" s="455"/>
      <c r="AK408" s="455"/>
      <c r="AL408" s="455"/>
      <c r="AM408" s="455"/>
      <c r="AN408" s="455"/>
      <c r="AO408" s="455"/>
      <c r="AP408" s="455"/>
      <c r="AQ408" s="455"/>
      <c r="AR408" s="455"/>
      <c r="AS408" s="455"/>
      <c r="AT408" s="455"/>
      <c r="AU408" s="455"/>
      <c r="AV408" s="455"/>
      <c r="AW408" s="455"/>
      <c r="AX408" s="455"/>
    </row>
    <row r="409" spans="18:50" x14ac:dyDescent="0.25">
      <c r="R409" s="509"/>
      <c r="S409" s="508"/>
      <c r="T409" s="508"/>
      <c r="U409" s="508"/>
      <c r="V409" s="508"/>
      <c r="W409" s="508"/>
      <c r="X409" s="508"/>
      <c r="Y409" s="508"/>
      <c r="Z409" s="508"/>
      <c r="AA409" s="508"/>
      <c r="AB409" s="508"/>
      <c r="AC409" s="508"/>
      <c r="AD409" s="508"/>
      <c r="AE409" s="455"/>
      <c r="AF409" s="455"/>
      <c r="AG409" s="455"/>
      <c r="AH409" s="455"/>
      <c r="AI409" s="455"/>
      <c r="AJ409" s="455"/>
      <c r="AK409" s="455"/>
      <c r="AL409" s="455"/>
      <c r="AM409" s="455"/>
      <c r="AN409" s="455"/>
      <c r="AO409" s="455"/>
      <c r="AP409" s="455"/>
      <c r="AQ409" s="455"/>
      <c r="AR409" s="455"/>
      <c r="AS409" s="455"/>
      <c r="AT409" s="455"/>
      <c r="AU409" s="455"/>
      <c r="AV409" s="455"/>
      <c r="AW409" s="455"/>
      <c r="AX409" s="455"/>
    </row>
    <row r="410" spans="18:50" x14ac:dyDescent="0.25">
      <c r="R410" s="509"/>
      <c r="S410" s="508"/>
      <c r="T410" s="508"/>
      <c r="U410" s="508"/>
      <c r="V410" s="508"/>
      <c r="W410" s="508"/>
      <c r="X410" s="508"/>
      <c r="Y410" s="508"/>
      <c r="Z410" s="508"/>
      <c r="AA410" s="508"/>
      <c r="AB410" s="508"/>
      <c r="AC410" s="508"/>
      <c r="AD410" s="508"/>
      <c r="AE410" s="455"/>
      <c r="AF410" s="455"/>
      <c r="AG410" s="455"/>
      <c r="AH410" s="455"/>
      <c r="AI410" s="455"/>
      <c r="AJ410" s="455"/>
      <c r="AK410" s="455"/>
      <c r="AL410" s="455"/>
      <c r="AM410" s="455"/>
      <c r="AN410" s="455"/>
      <c r="AO410" s="455"/>
      <c r="AP410" s="455"/>
      <c r="AQ410" s="455"/>
      <c r="AR410" s="455"/>
      <c r="AS410" s="455"/>
      <c r="AT410" s="455"/>
      <c r="AU410" s="455"/>
      <c r="AV410" s="455"/>
      <c r="AW410" s="455"/>
      <c r="AX410" s="455"/>
    </row>
    <row r="411" spans="18:50" x14ac:dyDescent="0.25">
      <c r="R411" s="509"/>
      <c r="S411" s="508"/>
      <c r="T411" s="508"/>
      <c r="U411" s="508"/>
      <c r="V411" s="508"/>
      <c r="W411" s="508"/>
      <c r="X411" s="508"/>
      <c r="Y411" s="508"/>
      <c r="Z411" s="508"/>
      <c r="AA411" s="508"/>
      <c r="AB411" s="508"/>
      <c r="AC411" s="508"/>
      <c r="AD411" s="508"/>
      <c r="AE411" s="455"/>
      <c r="AF411" s="455"/>
      <c r="AG411" s="455"/>
      <c r="AH411" s="455"/>
      <c r="AI411" s="455"/>
      <c r="AJ411" s="455"/>
      <c r="AK411" s="455"/>
      <c r="AL411" s="455"/>
      <c r="AM411" s="455"/>
      <c r="AN411" s="455"/>
      <c r="AO411" s="455"/>
      <c r="AP411" s="455"/>
      <c r="AQ411" s="455"/>
      <c r="AR411" s="455"/>
      <c r="AS411" s="455"/>
      <c r="AT411" s="455"/>
      <c r="AU411" s="455"/>
      <c r="AV411" s="455"/>
      <c r="AW411" s="455"/>
      <c r="AX411" s="455"/>
    </row>
    <row r="412" spans="18:50" x14ac:dyDescent="0.25">
      <c r="R412" s="509"/>
      <c r="S412" s="508"/>
      <c r="T412" s="508"/>
      <c r="U412" s="508"/>
      <c r="V412" s="508"/>
      <c r="W412" s="508"/>
      <c r="X412" s="508"/>
      <c r="Y412" s="508"/>
      <c r="Z412" s="508"/>
      <c r="AA412" s="508"/>
      <c r="AB412" s="508"/>
      <c r="AC412" s="508"/>
      <c r="AD412" s="508"/>
      <c r="AE412" s="455"/>
      <c r="AF412" s="455"/>
      <c r="AG412" s="455"/>
      <c r="AH412" s="455"/>
      <c r="AI412" s="455"/>
      <c r="AJ412" s="455"/>
      <c r="AK412" s="455"/>
      <c r="AL412" s="455"/>
      <c r="AM412" s="455"/>
      <c r="AN412" s="455"/>
      <c r="AO412" s="455"/>
      <c r="AP412" s="455"/>
      <c r="AQ412" s="455"/>
      <c r="AR412" s="455"/>
      <c r="AS412" s="455"/>
      <c r="AT412" s="455"/>
      <c r="AU412" s="455"/>
      <c r="AV412" s="455"/>
      <c r="AW412" s="455"/>
      <c r="AX412" s="455"/>
    </row>
    <row r="413" spans="18:50" x14ac:dyDescent="0.25">
      <c r="R413" s="509"/>
      <c r="S413" s="508"/>
      <c r="T413" s="508"/>
      <c r="U413" s="508"/>
      <c r="V413" s="508"/>
      <c r="W413" s="508"/>
      <c r="X413" s="508"/>
      <c r="Y413" s="508"/>
      <c r="Z413" s="508"/>
      <c r="AA413" s="508"/>
      <c r="AB413" s="508"/>
      <c r="AC413" s="508"/>
      <c r="AD413" s="508"/>
      <c r="AE413" s="455"/>
      <c r="AF413" s="455"/>
      <c r="AG413" s="455"/>
      <c r="AH413" s="455"/>
      <c r="AI413" s="455"/>
      <c r="AJ413" s="455"/>
      <c r="AK413" s="455"/>
      <c r="AL413" s="455"/>
      <c r="AM413" s="455"/>
      <c r="AN413" s="455"/>
      <c r="AO413" s="455"/>
      <c r="AP413" s="455"/>
      <c r="AQ413" s="455"/>
      <c r="AR413" s="455"/>
      <c r="AS413" s="455"/>
      <c r="AT413" s="455"/>
      <c r="AU413" s="455"/>
      <c r="AV413" s="455"/>
      <c r="AW413" s="455"/>
      <c r="AX413" s="455"/>
    </row>
    <row r="414" spans="18:50" x14ac:dyDescent="0.25">
      <c r="R414" s="509"/>
      <c r="S414" s="508"/>
      <c r="T414" s="508"/>
      <c r="U414" s="508"/>
      <c r="V414" s="508"/>
      <c r="W414" s="508"/>
      <c r="X414" s="508"/>
      <c r="Y414" s="508"/>
      <c r="Z414" s="508"/>
      <c r="AA414" s="508"/>
      <c r="AB414" s="508"/>
      <c r="AC414" s="508"/>
      <c r="AD414" s="508"/>
      <c r="AE414" s="455"/>
      <c r="AF414" s="455"/>
      <c r="AG414" s="455"/>
      <c r="AH414" s="455"/>
      <c r="AI414" s="455"/>
      <c r="AJ414" s="455"/>
      <c r="AK414" s="455"/>
      <c r="AL414" s="455"/>
      <c r="AM414" s="455"/>
      <c r="AN414" s="455"/>
      <c r="AO414" s="455"/>
      <c r="AP414" s="455"/>
      <c r="AQ414" s="455"/>
      <c r="AR414" s="455"/>
      <c r="AS414" s="455"/>
      <c r="AT414" s="455"/>
      <c r="AU414" s="455"/>
      <c r="AV414" s="455"/>
      <c r="AW414" s="455"/>
      <c r="AX414" s="455"/>
    </row>
    <row r="415" spans="18:50" x14ac:dyDescent="0.25">
      <c r="R415" s="509"/>
      <c r="S415" s="508"/>
      <c r="T415" s="508"/>
      <c r="U415" s="508"/>
      <c r="V415" s="508"/>
      <c r="W415" s="508"/>
      <c r="X415" s="508"/>
      <c r="Y415" s="508"/>
      <c r="Z415" s="508"/>
      <c r="AA415" s="508"/>
      <c r="AB415" s="508"/>
      <c r="AC415" s="508"/>
      <c r="AD415" s="508"/>
      <c r="AE415" s="455"/>
      <c r="AF415" s="455"/>
      <c r="AG415" s="455"/>
      <c r="AH415" s="455"/>
      <c r="AI415" s="455"/>
      <c r="AJ415" s="455"/>
      <c r="AK415" s="455"/>
      <c r="AL415" s="455"/>
      <c r="AM415" s="455"/>
      <c r="AN415" s="455"/>
      <c r="AO415" s="455"/>
      <c r="AP415" s="455"/>
      <c r="AQ415" s="455"/>
      <c r="AR415" s="455"/>
      <c r="AS415" s="455"/>
      <c r="AT415" s="455"/>
      <c r="AU415" s="455"/>
      <c r="AV415" s="455"/>
      <c r="AW415" s="455"/>
      <c r="AX415" s="455"/>
    </row>
    <row r="416" spans="18:50" x14ac:dyDescent="0.25">
      <c r="R416" s="509"/>
      <c r="S416" s="508"/>
      <c r="T416" s="508"/>
      <c r="U416" s="508"/>
      <c r="V416" s="508"/>
      <c r="W416" s="508"/>
      <c r="X416" s="508"/>
      <c r="Y416" s="508"/>
      <c r="Z416" s="508"/>
      <c r="AA416" s="508"/>
      <c r="AB416" s="508"/>
      <c r="AC416" s="508"/>
      <c r="AD416" s="508"/>
      <c r="AE416" s="455"/>
      <c r="AF416" s="455"/>
      <c r="AG416" s="455"/>
      <c r="AH416" s="455"/>
      <c r="AI416" s="455"/>
      <c r="AJ416" s="455"/>
      <c r="AK416" s="455"/>
      <c r="AL416" s="455"/>
      <c r="AM416" s="455"/>
      <c r="AN416" s="455"/>
      <c r="AO416" s="455"/>
      <c r="AP416" s="455"/>
      <c r="AQ416" s="455"/>
      <c r="AR416" s="455"/>
      <c r="AS416" s="455"/>
      <c r="AT416" s="455"/>
      <c r="AU416" s="455"/>
      <c r="AV416" s="455"/>
      <c r="AW416" s="455"/>
      <c r="AX416" s="455"/>
    </row>
    <row r="417" spans="18:50" x14ac:dyDescent="0.25">
      <c r="R417" s="509"/>
      <c r="S417" s="508"/>
      <c r="T417" s="508"/>
      <c r="U417" s="508"/>
      <c r="V417" s="508"/>
      <c r="W417" s="508"/>
      <c r="X417" s="508"/>
      <c r="Y417" s="508"/>
      <c r="Z417" s="508"/>
      <c r="AA417" s="508"/>
      <c r="AB417" s="508"/>
      <c r="AC417" s="508"/>
      <c r="AD417" s="508"/>
      <c r="AE417" s="455"/>
      <c r="AF417" s="455"/>
      <c r="AG417" s="455"/>
      <c r="AH417" s="455"/>
      <c r="AI417" s="455"/>
      <c r="AJ417" s="455"/>
      <c r="AK417" s="455"/>
      <c r="AL417" s="455"/>
      <c r="AM417" s="455"/>
      <c r="AN417" s="455"/>
      <c r="AO417" s="455"/>
      <c r="AP417" s="455"/>
      <c r="AQ417" s="455"/>
      <c r="AR417" s="455"/>
      <c r="AS417" s="455"/>
      <c r="AT417" s="455"/>
      <c r="AU417" s="455"/>
      <c r="AV417" s="455"/>
      <c r="AW417" s="455"/>
      <c r="AX417" s="455"/>
    </row>
    <row r="418" spans="18:50" x14ac:dyDescent="0.25">
      <c r="R418" s="509"/>
      <c r="S418" s="508"/>
      <c r="T418" s="508"/>
      <c r="U418" s="508"/>
      <c r="V418" s="508"/>
      <c r="W418" s="508"/>
      <c r="X418" s="508"/>
      <c r="Y418" s="508"/>
      <c r="Z418" s="508"/>
      <c r="AA418" s="508"/>
      <c r="AB418" s="508"/>
      <c r="AC418" s="508"/>
      <c r="AD418" s="508"/>
      <c r="AE418" s="455"/>
      <c r="AF418" s="455"/>
      <c r="AG418" s="455"/>
      <c r="AH418" s="455"/>
      <c r="AI418" s="455"/>
      <c r="AJ418" s="455"/>
      <c r="AK418" s="455"/>
      <c r="AL418" s="455"/>
      <c r="AM418" s="455"/>
      <c r="AN418" s="455"/>
      <c r="AO418" s="455"/>
      <c r="AP418" s="455"/>
      <c r="AQ418" s="455"/>
      <c r="AR418" s="455"/>
      <c r="AS418" s="455"/>
      <c r="AT418" s="455"/>
      <c r="AU418" s="455"/>
      <c r="AV418" s="455"/>
      <c r="AW418" s="455"/>
      <c r="AX418" s="455"/>
    </row>
    <row r="419" spans="18:50" x14ac:dyDescent="0.25">
      <c r="R419" s="509"/>
      <c r="S419" s="508"/>
      <c r="T419" s="508"/>
      <c r="U419" s="508"/>
      <c r="V419" s="508"/>
      <c r="W419" s="508"/>
      <c r="X419" s="508"/>
      <c r="Y419" s="508"/>
      <c r="Z419" s="508"/>
      <c r="AA419" s="508"/>
      <c r="AB419" s="508"/>
      <c r="AC419" s="508"/>
      <c r="AD419" s="508"/>
      <c r="AE419" s="455"/>
      <c r="AF419" s="455"/>
      <c r="AG419" s="455"/>
      <c r="AH419" s="455"/>
      <c r="AI419" s="455"/>
      <c r="AJ419" s="455"/>
      <c r="AK419" s="455"/>
      <c r="AL419" s="455"/>
      <c r="AM419" s="455"/>
      <c r="AN419" s="455"/>
      <c r="AO419" s="455"/>
      <c r="AP419" s="455"/>
      <c r="AQ419" s="455"/>
      <c r="AR419" s="455"/>
      <c r="AS419" s="455"/>
      <c r="AT419" s="455"/>
      <c r="AU419" s="455"/>
      <c r="AV419" s="455"/>
      <c r="AW419" s="455"/>
      <c r="AX419" s="455"/>
    </row>
    <row r="420" spans="18:50" x14ac:dyDescent="0.25">
      <c r="R420" s="509"/>
      <c r="S420" s="508"/>
      <c r="T420" s="508"/>
      <c r="U420" s="508"/>
      <c r="V420" s="508"/>
      <c r="W420" s="508"/>
      <c r="X420" s="508"/>
      <c r="Y420" s="508"/>
      <c r="Z420" s="508"/>
      <c r="AA420" s="508"/>
      <c r="AB420" s="508"/>
      <c r="AC420" s="508"/>
      <c r="AD420" s="508"/>
      <c r="AE420" s="455"/>
      <c r="AF420" s="455"/>
      <c r="AG420" s="455"/>
      <c r="AH420" s="455"/>
      <c r="AI420" s="455"/>
      <c r="AJ420" s="455"/>
      <c r="AK420" s="455"/>
      <c r="AL420" s="455"/>
      <c r="AM420" s="455"/>
      <c r="AN420" s="455"/>
      <c r="AO420" s="455"/>
      <c r="AP420" s="455"/>
      <c r="AQ420" s="455"/>
      <c r="AR420" s="455"/>
      <c r="AS420" s="455"/>
      <c r="AT420" s="455"/>
      <c r="AU420" s="455"/>
      <c r="AV420" s="455"/>
      <c r="AW420" s="455"/>
      <c r="AX420" s="455"/>
    </row>
    <row r="421" spans="18:50" x14ac:dyDescent="0.25">
      <c r="R421" s="509"/>
      <c r="S421" s="508"/>
      <c r="T421" s="508"/>
      <c r="U421" s="508"/>
      <c r="V421" s="508"/>
      <c r="W421" s="508"/>
      <c r="X421" s="508"/>
      <c r="Y421" s="508"/>
      <c r="Z421" s="508"/>
      <c r="AA421" s="508"/>
      <c r="AB421" s="508"/>
      <c r="AC421" s="508"/>
      <c r="AD421" s="508"/>
      <c r="AE421" s="455"/>
      <c r="AF421" s="455"/>
      <c r="AG421" s="455"/>
      <c r="AH421" s="455"/>
      <c r="AI421" s="455"/>
      <c r="AJ421" s="455"/>
      <c r="AK421" s="455"/>
      <c r="AL421" s="455"/>
      <c r="AM421" s="455"/>
      <c r="AN421" s="455"/>
      <c r="AO421" s="455"/>
      <c r="AP421" s="455"/>
      <c r="AQ421" s="455"/>
      <c r="AR421" s="455"/>
      <c r="AS421" s="455"/>
      <c r="AT421" s="455"/>
      <c r="AU421" s="455"/>
      <c r="AV421" s="455"/>
      <c r="AW421" s="455"/>
      <c r="AX421" s="455"/>
    </row>
    <row r="422" spans="18:50" x14ac:dyDescent="0.25">
      <c r="R422" s="509"/>
      <c r="S422" s="508"/>
      <c r="T422" s="508"/>
      <c r="U422" s="508"/>
      <c r="V422" s="508"/>
      <c r="W422" s="508"/>
      <c r="X422" s="508"/>
      <c r="Y422" s="508"/>
      <c r="Z422" s="508"/>
      <c r="AA422" s="508"/>
      <c r="AB422" s="508"/>
      <c r="AC422" s="508"/>
      <c r="AD422" s="508"/>
      <c r="AE422" s="455"/>
      <c r="AF422" s="455"/>
      <c r="AG422" s="455"/>
      <c r="AH422" s="455"/>
      <c r="AI422" s="455"/>
      <c r="AJ422" s="455"/>
      <c r="AK422" s="455"/>
      <c r="AL422" s="455"/>
      <c r="AM422" s="455"/>
      <c r="AN422" s="455"/>
      <c r="AO422" s="455"/>
      <c r="AP422" s="455"/>
      <c r="AQ422" s="455"/>
      <c r="AR422" s="455"/>
      <c r="AS422" s="455"/>
      <c r="AT422" s="455"/>
      <c r="AU422" s="455"/>
      <c r="AV422" s="455"/>
      <c r="AW422" s="455"/>
      <c r="AX422" s="455"/>
    </row>
    <row r="423" spans="18:50" x14ac:dyDescent="0.25">
      <c r="R423" s="509"/>
      <c r="S423" s="508"/>
      <c r="T423" s="508"/>
      <c r="U423" s="508"/>
      <c r="V423" s="508"/>
      <c r="W423" s="508"/>
      <c r="X423" s="508"/>
      <c r="Y423" s="508"/>
      <c r="Z423" s="508"/>
      <c r="AA423" s="508"/>
      <c r="AB423" s="508"/>
      <c r="AC423" s="508"/>
      <c r="AD423" s="508"/>
      <c r="AE423" s="455"/>
      <c r="AF423" s="455"/>
      <c r="AG423" s="455"/>
      <c r="AH423" s="455"/>
      <c r="AI423" s="455"/>
      <c r="AJ423" s="455"/>
      <c r="AK423" s="455"/>
      <c r="AL423" s="455"/>
      <c r="AM423" s="455"/>
      <c r="AN423" s="455"/>
      <c r="AO423" s="455"/>
      <c r="AP423" s="455"/>
      <c r="AQ423" s="455"/>
      <c r="AR423" s="455"/>
      <c r="AS423" s="455"/>
      <c r="AT423" s="455"/>
      <c r="AU423" s="455"/>
      <c r="AV423" s="455"/>
      <c r="AW423" s="455"/>
      <c r="AX423" s="455"/>
    </row>
    <row r="424" spans="18:50" x14ac:dyDescent="0.25">
      <c r="R424" s="509"/>
      <c r="S424" s="508"/>
      <c r="T424" s="508"/>
      <c r="U424" s="508"/>
      <c r="V424" s="508"/>
      <c r="W424" s="508"/>
      <c r="X424" s="508"/>
      <c r="Y424" s="508"/>
      <c r="Z424" s="508"/>
      <c r="AA424" s="508"/>
      <c r="AB424" s="508"/>
      <c r="AC424" s="508"/>
      <c r="AD424" s="508"/>
      <c r="AE424" s="455"/>
      <c r="AF424" s="455"/>
      <c r="AG424" s="455"/>
      <c r="AH424" s="455"/>
      <c r="AI424" s="455"/>
      <c r="AJ424" s="455"/>
      <c r="AK424" s="455"/>
      <c r="AL424" s="455"/>
      <c r="AM424" s="455"/>
      <c r="AN424" s="455"/>
      <c r="AO424" s="455"/>
      <c r="AP424" s="455"/>
      <c r="AQ424" s="455"/>
      <c r="AR424" s="455"/>
      <c r="AS424" s="455"/>
      <c r="AT424" s="455"/>
      <c r="AU424" s="455"/>
      <c r="AV424" s="455"/>
      <c r="AW424" s="455"/>
      <c r="AX424" s="455"/>
    </row>
    <row r="425" spans="18:50" x14ac:dyDescent="0.25">
      <c r="R425" s="509"/>
      <c r="S425" s="508"/>
      <c r="T425" s="508"/>
      <c r="U425" s="508"/>
      <c r="V425" s="508"/>
      <c r="W425" s="508"/>
      <c r="X425" s="508"/>
      <c r="Y425" s="508"/>
      <c r="Z425" s="508"/>
      <c r="AA425" s="508"/>
      <c r="AB425" s="508"/>
      <c r="AC425" s="508"/>
      <c r="AD425" s="508"/>
      <c r="AE425" s="455"/>
      <c r="AF425" s="455"/>
      <c r="AG425" s="455"/>
      <c r="AH425" s="455"/>
      <c r="AI425" s="455"/>
      <c r="AJ425" s="455"/>
      <c r="AK425" s="455"/>
      <c r="AL425" s="455"/>
      <c r="AM425" s="455"/>
      <c r="AN425" s="455"/>
      <c r="AO425" s="455"/>
      <c r="AP425" s="455"/>
      <c r="AQ425" s="455"/>
      <c r="AR425" s="455"/>
      <c r="AS425" s="455"/>
      <c r="AT425" s="455"/>
      <c r="AU425" s="455"/>
      <c r="AV425" s="455"/>
      <c r="AW425" s="455"/>
      <c r="AX425" s="455"/>
    </row>
    <row r="426" spans="18:50" x14ac:dyDescent="0.25">
      <c r="R426" s="509"/>
      <c r="S426" s="508"/>
      <c r="T426" s="508"/>
      <c r="U426" s="508"/>
      <c r="V426" s="508"/>
      <c r="W426" s="508"/>
      <c r="X426" s="508"/>
      <c r="Y426" s="508"/>
      <c r="Z426" s="508"/>
      <c r="AA426" s="508"/>
      <c r="AB426" s="508"/>
      <c r="AC426" s="508"/>
      <c r="AD426" s="508"/>
      <c r="AE426" s="455"/>
      <c r="AF426" s="455"/>
      <c r="AG426" s="455"/>
      <c r="AH426" s="455"/>
      <c r="AI426" s="455"/>
      <c r="AJ426" s="455"/>
      <c r="AK426" s="455"/>
      <c r="AL426" s="455"/>
      <c r="AM426" s="455"/>
      <c r="AN426" s="455"/>
      <c r="AO426" s="455"/>
      <c r="AP426" s="455"/>
      <c r="AQ426" s="455"/>
      <c r="AR426" s="455"/>
      <c r="AS426" s="455"/>
      <c r="AT426" s="455"/>
      <c r="AU426" s="455"/>
      <c r="AV426" s="455"/>
      <c r="AW426" s="455"/>
      <c r="AX426" s="455"/>
    </row>
    <row r="427" spans="18:50" x14ac:dyDescent="0.25">
      <c r="R427" s="509"/>
      <c r="S427" s="508"/>
      <c r="T427" s="508"/>
      <c r="U427" s="508"/>
      <c r="V427" s="508"/>
      <c r="W427" s="508"/>
      <c r="X427" s="508"/>
      <c r="Y427" s="508"/>
      <c r="Z427" s="508"/>
      <c r="AA427" s="508"/>
      <c r="AB427" s="508"/>
      <c r="AC427" s="508"/>
      <c r="AD427" s="508"/>
      <c r="AE427" s="455"/>
      <c r="AF427" s="455"/>
      <c r="AG427" s="455"/>
      <c r="AH427" s="455"/>
      <c r="AI427" s="455"/>
      <c r="AJ427" s="455"/>
      <c r="AK427" s="455"/>
      <c r="AL427" s="455"/>
      <c r="AM427" s="455"/>
      <c r="AN427" s="455"/>
      <c r="AO427" s="455"/>
      <c r="AP427" s="455"/>
      <c r="AQ427" s="455"/>
      <c r="AR427" s="455"/>
      <c r="AS427" s="455"/>
      <c r="AT427" s="455"/>
      <c r="AU427" s="455"/>
      <c r="AV427" s="455"/>
      <c r="AW427" s="455"/>
      <c r="AX427" s="455"/>
    </row>
    <row r="428" spans="18:50" x14ac:dyDescent="0.25">
      <c r="R428" s="509"/>
      <c r="S428" s="508"/>
      <c r="T428" s="508"/>
      <c r="U428" s="508"/>
      <c r="V428" s="508"/>
      <c r="W428" s="508"/>
      <c r="X428" s="508"/>
      <c r="Y428" s="508"/>
      <c r="Z428" s="508"/>
      <c r="AA428" s="508"/>
      <c r="AB428" s="508"/>
      <c r="AC428" s="508"/>
      <c r="AD428" s="508"/>
      <c r="AE428" s="455"/>
      <c r="AF428" s="455"/>
      <c r="AG428" s="455"/>
      <c r="AH428" s="455"/>
      <c r="AI428" s="455"/>
      <c r="AJ428" s="455"/>
      <c r="AK428" s="455"/>
      <c r="AL428" s="455"/>
      <c r="AM428" s="455"/>
      <c r="AN428" s="455"/>
      <c r="AO428" s="455"/>
      <c r="AP428" s="455"/>
      <c r="AQ428" s="455"/>
      <c r="AR428" s="455"/>
      <c r="AS428" s="455"/>
      <c r="AT428" s="455"/>
      <c r="AU428" s="455"/>
      <c r="AV428" s="455"/>
      <c r="AW428" s="455"/>
      <c r="AX428" s="455"/>
    </row>
    <row r="429" spans="18:50" x14ac:dyDescent="0.25">
      <c r="R429" s="509"/>
      <c r="S429" s="508"/>
      <c r="T429" s="508"/>
      <c r="U429" s="508"/>
      <c r="V429" s="508"/>
      <c r="W429" s="508"/>
      <c r="X429" s="508"/>
      <c r="Y429" s="508"/>
      <c r="Z429" s="508"/>
      <c r="AA429" s="508"/>
      <c r="AB429" s="508"/>
      <c r="AC429" s="508"/>
      <c r="AD429" s="508"/>
      <c r="AE429" s="455"/>
      <c r="AF429" s="455"/>
      <c r="AG429" s="455"/>
      <c r="AH429" s="455"/>
      <c r="AI429" s="455"/>
      <c r="AJ429" s="455"/>
      <c r="AK429" s="455"/>
      <c r="AL429" s="455"/>
      <c r="AM429" s="455"/>
      <c r="AN429" s="455"/>
      <c r="AO429" s="455"/>
      <c r="AP429" s="455"/>
      <c r="AQ429" s="455"/>
      <c r="AR429" s="455"/>
      <c r="AS429" s="455"/>
      <c r="AT429" s="455"/>
      <c r="AU429" s="455"/>
      <c r="AV429" s="455"/>
      <c r="AW429" s="455"/>
      <c r="AX429" s="455"/>
    </row>
    <row r="430" spans="18:50" x14ac:dyDescent="0.25">
      <c r="R430" s="509"/>
      <c r="S430" s="508"/>
      <c r="T430" s="508"/>
      <c r="U430" s="508"/>
      <c r="V430" s="508"/>
      <c r="W430" s="508"/>
      <c r="X430" s="508"/>
      <c r="Y430" s="508"/>
      <c r="Z430" s="508"/>
      <c r="AA430" s="508"/>
      <c r="AB430" s="508"/>
      <c r="AC430" s="508"/>
      <c r="AD430" s="508"/>
      <c r="AE430" s="455"/>
      <c r="AF430" s="455"/>
      <c r="AG430" s="455"/>
      <c r="AH430" s="455"/>
      <c r="AI430" s="455"/>
      <c r="AJ430" s="455"/>
      <c r="AK430" s="455"/>
      <c r="AL430" s="455"/>
      <c r="AM430" s="455"/>
      <c r="AN430" s="455"/>
      <c r="AO430" s="455"/>
      <c r="AP430" s="455"/>
      <c r="AQ430" s="455"/>
      <c r="AR430" s="455"/>
      <c r="AS430" s="455"/>
      <c r="AT430" s="455"/>
      <c r="AU430" s="455"/>
      <c r="AV430" s="455"/>
      <c r="AW430" s="455"/>
      <c r="AX430" s="455"/>
    </row>
    <row r="431" spans="18:50" x14ac:dyDescent="0.25">
      <c r="R431" s="509"/>
      <c r="S431" s="508"/>
      <c r="T431" s="508"/>
      <c r="U431" s="508"/>
      <c r="V431" s="508"/>
      <c r="W431" s="508"/>
      <c r="X431" s="508"/>
      <c r="Y431" s="508"/>
      <c r="Z431" s="508"/>
      <c r="AA431" s="508"/>
      <c r="AB431" s="508"/>
      <c r="AC431" s="508"/>
      <c r="AD431" s="508"/>
      <c r="AE431" s="455"/>
      <c r="AF431" s="455"/>
      <c r="AG431" s="455"/>
      <c r="AH431" s="455"/>
      <c r="AI431" s="455"/>
      <c r="AJ431" s="455"/>
      <c r="AK431" s="455"/>
      <c r="AL431" s="455"/>
      <c r="AM431" s="455"/>
      <c r="AN431" s="455"/>
      <c r="AO431" s="455"/>
      <c r="AP431" s="455"/>
      <c r="AQ431" s="455"/>
      <c r="AR431" s="455"/>
      <c r="AS431" s="455"/>
      <c r="AT431" s="455"/>
      <c r="AU431" s="455"/>
      <c r="AV431" s="455"/>
      <c r="AW431" s="455"/>
      <c r="AX431" s="455"/>
    </row>
    <row r="432" spans="18:50" x14ac:dyDescent="0.25">
      <c r="R432" s="509"/>
      <c r="S432" s="508"/>
      <c r="T432" s="508"/>
      <c r="U432" s="508"/>
      <c r="V432" s="508"/>
      <c r="W432" s="508"/>
      <c r="X432" s="508"/>
      <c r="Y432" s="508"/>
      <c r="Z432" s="508"/>
      <c r="AA432" s="508"/>
      <c r="AB432" s="508"/>
      <c r="AC432" s="508"/>
      <c r="AD432" s="508"/>
      <c r="AE432" s="455"/>
      <c r="AF432" s="455"/>
      <c r="AG432" s="455"/>
      <c r="AH432" s="455"/>
      <c r="AI432" s="455"/>
      <c r="AJ432" s="455"/>
      <c r="AK432" s="455"/>
      <c r="AL432" s="455"/>
      <c r="AM432" s="455"/>
      <c r="AN432" s="455"/>
      <c r="AO432" s="455"/>
      <c r="AP432" s="455"/>
      <c r="AQ432" s="455"/>
      <c r="AR432" s="455"/>
      <c r="AS432" s="455"/>
      <c r="AT432" s="455"/>
      <c r="AU432" s="455"/>
      <c r="AV432" s="455"/>
      <c r="AW432" s="455"/>
      <c r="AX432" s="455"/>
    </row>
    <row r="433" spans="18:50" x14ac:dyDescent="0.25">
      <c r="R433" s="509"/>
      <c r="S433" s="508"/>
      <c r="T433" s="508"/>
      <c r="U433" s="508"/>
      <c r="V433" s="508"/>
      <c r="W433" s="508"/>
      <c r="X433" s="508"/>
      <c r="Y433" s="508"/>
      <c r="Z433" s="508"/>
      <c r="AA433" s="508"/>
      <c r="AB433" s="508"/>
      <c r="AC433" s="508"/>
      <c r="AD433" s="508"/>
      <c r="AE433" s="455"/>
      <c r="AF433" s="455"/>
      <c r="AG433" s="455"/>
      <c r="AH433" s="455"/>
      <c r="AI433" s="455"/>
      <c r="AJ433" s="455"/>
      <c r="AK433" s="455"/>
      <c r="AL433" s="455"/>
      <c r="AM433" s="455"/>
      <c r="AN433" s="455"/>
      <c r="AO433" s="455"/>
      <c r="AP433" s="455"/>
      <c r="AQ433" s="455"/>
      <c r="AR433" s="455"/>
      <c r="AS433" s="455"/>
      <c r="AT433" s="455"/>
      <c r="AU433" s="455"/>
      <c r="AV433" s="455"/>
      <c r="AW433" s="455"/>
      <c r="AX433" s="455"/>
    </row>
    <row r="434" spans="18:50" x14ac:dyDescent="0.25">
      <c r="R434" s="509"/>
      <c r="S434" s="508"/>
      <c r="T434" s="508"/>
      <c r="U434" s="508"/>
      <c r="V434" s="508"/>
      <c r="W434" s="508"/>
      <c r="X434" s="508"/>
      <c r="Y434" s="508"/>
      <c r="Z434" s="508"/>
      <c r="AA434" s="508"/>
      <c r="AB434" s="508"/>
      <c r="AC434" s="508"/>
      <c r="AD434" s="508"/>
      <c r="AE434" s="455"/>
      <c r="AF434" s="455"/>
      <c r="AG434" s="455"/>
      <c r="AH434" s="455"/>
      <c r="AI434" s="455"/>
      <c r="AJ434" s="455"/>
      <c r="AK434" s="455"/>
      <c r="AL434" s="455"/>
      <c r="AM434" s="455"/>
      <c r="AN434" s="455"/>
      <c r="AO434" s="455"/>
      <c r="AP434" s="455"/>
      <c r="AQ434" s="455"/>
      <c r="AR434" s="455"/>
      <c r="AS434" s="455"/>
      <c r="AT434" s="455"/>
      <c r="AU434" s="455"/>
      <c r="AV434" s="455"/>
      <c r="AW434" s="455"/>
      <c r="AX434" s="455"/>
    </row>
    <row r="435" spans="18:50" x14ac:dyDescent="0.25">
      <c r="R435" s="509"/>
      <c r="S435" s="508"/>
      <c r="T435" s="508"/>
      <c r="U435" s="508"/>
      <c r="V435" s="508"/>
      <c r="W435" s="508"/>
      <c r="X435" s="508"/>
      <c r="Y435" s="508"/>
      <c r="Z435" s="508"/>
      <c r="AA435" s="508"/>
      <c r="AB435" s="508"/>
      <c r="AC435" s="508"/>
      <c r="AD435" s="508"/>
      <c r="AE435" s="455"/>
      <c r="AF435" s="455"/>
      <c r="AG435" s="455"/>
      <c r="AH435" s="455"/>
      <c r="AI435" s="455"/>
      <c r="AJ435" s="455"/>
      <c r="AK435" s="455"/>
      <c r="AL435" s="455"/>
      <c r="AM435" s="455"/>
      <c r="AN435" s="455"/>
      <c r="AO435" s="455"/>
      <c r="AP435" s="455"/>
      <c r="AQ435" s="455"/>
      <c r="AR435" s="455"/>
      <c r="AS435" s="455"/>
      <c r="AT435" s="455"/>
      <c r="AU435" s="455"/>
      <c r="AV435" s="455"/>
      <c r="AW435" s="455"/>
      <c r="AX435" s="455"/>
    </row>
    <row r="436" spans="18:50" x14ac:dyDescent="0.25">
      <c r="R436" s="509"/>
      <c r="S436" s="508"/>
      <c r="T436" s="508"/>
      <c r="U436" s="508"/>
      <c r="V436" s="508"/>
      <c r="W436" s="508"/>
      <c r="X436" s="508"/>
      <c r="Y436" s="508"/>
      <c r="Z436" s="508"/>
      <c r="AA436" s="508"/>
      <c r="AB436" s="508"/>
      <c r="AC436" s="508"/>
      <c r="AD436" s="508"/>
      <c r="AE436" s="455"/>
      <c r="AF436" s="455"/>
      <c r="AG436" s="455"/>
      <c r="AH436" s="455"/>
      <c r="AI436" s="455"/>
      <c r="AJ436" s="455"/>
      <c r="AK436" s="455"/>
      <c r="AL436" s="455"/>
      <c r="AM436" s="455"/>
      <c r="AN436" s="455"/>
      <c r="AO436" s="455"/>
      <c r="AP436" s="455"/>
      <c r="AQ436" s="455"/>
      <c r="AR436" s="455"/>
      <c r="AS436" s="455"/>
      <c r="AT436" s="455"/>
      <c r="AU436" s="455"/>
      <c r="AV436" s="455"/>
      <c r="AW436" s="455"/>
      <c r="AX436" s="455"/>
    </row>
    <row r="437" spans="18:50" x14ac:dyDescent="0.25">
      <c r="R437" s="509"/>
      <c r="S437" s="508"/>
      <c r="T437" s="508"/>
      <c r="U437" s="508"/>
      <c r="V437" s="508"/>
      <c r="W437" s="508"/>
      <c r="X437" s="508"/>
      <c r="Y437" s="508"/>
      <c r="Z437" s="508"/>
      <c r="AA437" s="508"/>
      <c r="AB437" s="508"/>
      <c r="AC437" s="508"/>
      <c r="AD437" s="508"/>
      <c r="AE437" s="455"/>
      <c r="AF437" s="455"/>
      <c r="AG437" s="455"/>
      <c r="AH437" s="455"/>
      <c r="AI437" s="455"/>
      <c r="AJ437" s="455"/>
      <c r="AK437" s="455"/>
      <c r="AL437" s="455"/>
      <c r="AM437" s="455"/>
      <c r="AN437" s="455"/>
      <c r="AO437" s="455"/>
      <c r="AP437" s="455"/>
      <c r="AQ437" s="455"/>
      <c r="AR437" s="455"/>
      <c r="AS437" s="455"/>
      <c r="AT437" s="455"/>
      <c r="AU437" s="455"/>
      <c r="AV437" s="455"/>
      <c r="AW437" s="455"/>
      <c r="AX437" s="455"/>
    </row>
    <row r="438" spans="18:50" x14ac:dyDescent="0.25">
      <c r="R438" s="509"/>
      <c r="S438" s="508"/>
      <c r="T438" s="508"/>
      <c r="U438" s="508"/>
      <c r="V438" s="508"/>
      <c r="W438" s="508"/>
      <c r="X438" s="508"/>
      <c r="Y438" s="508"/>
      <c r="Z438" s="508"/>
      <c r="AA438" s="508"/>
      <c r="AB438" s="508"/>
      <c r="AC438" s="508"/>
      <c r="AD438" s="508"/>
      <c r="AE438" s="455"/>
      <c r="AF438" s="455"/>
      <c r="AG438" s="455"/>
      <c r="AH438" s="455"/>
      <c r="AI438" s="455"/>
      <c r="AJ438" s="455"/>
      <c r="AK438" s="455"/>
      <c r="AL438" s="455"/>
      <c r="AM438" s="455"/>
      <c r="AN438" s="455"/>
      <c r="AO438" s="455"/>
      <c r="AP438" s="455"/>
      <c r="AQ438" s="455"/>
      <c r="AR438" s="455"/>
      <c r="AS438" s="455"/>
      <c r="AT438" s="455"/>
      <c r="AU438" s="455"/>
      <c r="AV438" s="455"/>
      <c r="AW438" s="455"/>
      <c r="AX438" s="455"/>
    </row>
    <row r="439" spans="18:50" x14ac:dyDescent="0.25">
      <c r="R439" s="509"/>
      <c r="S439" s="508"/>
      <c r="T439" s="508"/>
      <c r="U439" s="508"/>
      <c r="V439" s="508"/>
      <c r="W439" s="508"/>
      <c r="X439" s="508"/>
      <c r="Y439" s="508"/>
      <c r="Z439" s="508"/>
      <c r="AA439" s="508"/>
      <c r="AB439" s="508"/>
      <c r="AC439" s="508"/>
      <c r="AD439" s="508"/>
      <c r="AE439" s="455"/>
      <c r="AF439" s="455"/>
      <c r="AG439" s="455"/>
      <c r="AH439" s="455"/>
      <c r="AI439" s="455"/>
      <c r="AJ439" s="455"/>
      <c r="AK439" s="455"/>
      <c r="AL439" s="455"/>
      <c r="AM439" s="455"/>
      <c r="AN439" s="455"/>
      <c r="AO439" s="455"/>
      <c r="AP439" s="455"/>
      <c r="AQ439" s="455"/>
      <c r="AR439" s="455"/>
      <c r="AS439" s="455"/>
      <c r="AT439" s="455"/>
      <c r="AU439" s="455"/>
      <c r="AV439" s="455"/>
      <c r="AW439" s="455"/>
      <c r="AX439" s="455"/>
    </row>
    <row r="440" spans="18:50" x14ac:dyDescent="0.25">
      <c r="R440" s="509"/>
      <c r="S440" s="508"/>
      <c r="T440" s="508"/>
      <c r="U440" s="508"/>
      <c r="V440" s="508"/>
      <c r="W440" s="508"/>
      <c r="X440" s="508"/>
      <c r="Y440" s="508"/>
      <c r="Z440" s="508"/>
      <c r="AA440" s="508"/>
      <c r="AB440" s="508"/>
      <c r="AC440" s="508"/>
      <c r="AD440" s="508"/>
      <c r="AE440" s="455"/>
      <c r="AF440" s="455"/>
      <c r="AG440" s="455"/>
      <c r="AH440" s="455"/>
      <c r="AI440" s="455"/>
      <c r="AJ440" s="455"/>
      <c r="AK440" s="455"/>
      <c r="AL440" s="455"/>
      <c r="AM440" s="455"/>
      <c r="AN440" s="455"/>
      <c r="AO440" s="455"/>
      <c r="AP440" s="455"/>
      <c r="AQ440" s="455"/>
      <c r="AR440" s="455"/>
      <c r="AS440" s="455"/>
      <c r="AT440" s="455"/>
      <c r="AU440" s="455"/>
      <c r="AV440" s="455"/>
      <c r="AW440" s="455"/>
      <c r="AX440" s="455"/>
    </row>
    <row r="441" spans="18:50" x14ac:dyDescent="0.25">
      <c r="R441" s="509"/>
      <c r="S441" s="508"/>
      <c r="T441" s="508"/>
      <c r="U441" s="508"/>
      <c r="V441" s="508"/>
      <c r="W441" s="508"/>
      <c r="X441" s="508"/>
      <c r="Y441" s="508"/>
      <c r="Z441" s="508"/>
      <c r="AA441" s="508"/>
      <c r="AB441" s="508"/>
      <c r="AC441" s="508"/>
      <c r="AD441" s="508"/>
      <c r="AE441" s="455"/>
      <c r="AF441" s="455"/>
      <c r="AG441" s="455"/>
      <c r="AH441" s="455"/>
      <c r="AI441" s="455"/>
      <c r="AJ441" s="455"/>
      <c r="AK441" s="455"/>
      <c r="AL441" s="455"/>
      <c r="AM441" s="455"/>
      <c r="AN441" s="455"/>
      <c r="AO441" s="455"/>
      <c r="AP441" s="455"/>
      <c r="AQ441" s="455"/>
      <c r="AR441" s="455"/>
      <c r="AS441" s="455"/>
      <c r="AT441" s="455"/>
      <c r="AU441" s="455"/>
      <c r="AV441" s="455"/>
      <c r="AW441" s="455"/>
      <c r="AX441" s="455"/>
    </row>
    <row r="442" spans="18:50" x14ac:dyDescent="0.25">
      <c r="R442" s="509"/>
      <c r="S442" s="508"/>
      <c r="T442" s="508"/>
      <c r="U442" s="508"/>
      <c r="V442" s="508"/>
      <c r="W442" s="508"/>
      <c r="X442" s="508"/>
      <c r="Y442" s="508"/>
      <c r="Z442" s="508"/>
      <c r="AA442" s="508"/>
      <c r="AB442" s="508"/>
      <c r="AC442" s="508"/>
      <c r="AD442" s="508"/>
      <c r="AE442" s="455"/>
      <c r="AF442" s="455"/>
      <c r="AG442" s="455"/>
      <c r="AH442" s="455"/>
      <c r="AI442" s="455"/>
      <c r="AJ442" s="455"/>
      <c r="AK442" s="455"/>
      <c r="AL442" s="455"/>
      <c r="AM442" s="455"/>
      <c r="AN442" s="455"/>
      <c r="AO442" s="455"/>
      <c r="AP442" s="455"/>
      <c r="AQ442" s="455"/>
      <c r="AR442" s="455"/>
      <c r="AS442" s="455"/>
      <c r="AT442" s="455"/>
      <c r="AU442" s="455"/>
      <c r="AV442" s="455"/>
      <c r="AW442" s="455"/>
      <c r="AX442" s="455"/>
    </row>
    <row r="443" spans="18:50" x14ac:dyDescent="0.25">
      <c r="R443" s="509"/>
      <c r="S443" s="508"/>
      <c r="T443" s="508"/>
      <c r="U443" s="508"/>
      <c r="V443" s="508"/>
      <c r="W443" s="508"/>
      <c r="X443" s="508"/>
      <c r="Y443" s="508"/>
      <c r="Z443" s="508"/>
      <c r="AA443" s="508"/>
      <c r="AB443" s="508"/>
      <c r="AC443" s="508"/>
      <c r="AD443" s="508"/>
      <c r="AE443" s="455"/>
      <c r="AF443" s="455"/>
      <c r="AG443" s="455"/>
      <c r="AH443" s="455"/>
      <c r="AI443" s="455"/>
      <c r="AJ443" s="455"/>
      <c r="AK443" s="455"/>
      <c r="AL443" s="455"/>
      <c r="AM443" s="455"/>
      <c r="AN443" s="455"/>
      <c r="AO443" s="455"/>
      <c r="AP443" s="455"/>
      <c r="AQ443" s="455"/>
      <c r="AR443" s="455"/>
      <c r="AS443" s="455"/>
      <c r="AT443" s="455"/>
      <c r="AU443" s="455"/>
      <c r="AV443" s="455"/>
      <c r="AW443" s="455"/>
      <c r="AX443" s="455"/>
    </row>
    <row r="444" spans="18:50" x14ac:dyDescent="0.25">
      <c r="R444" s="509"/>
      <c r="S444" s="508"/>
      <c r="T444" s="508"/>
      <c r="U444" s="508"/>
      <c r="V444" s="508"/>
      <c r="W444" s="508"/>
      <c r="X444" s="508"/>
      <c r="Y444" s="508"/>
      <c r="Z444" s="508"/>
      <c r="AA444" s="508"/>
      <c r="AB444" s="508"/>
      <c r="AC444" s="508"/>
      <c r="AD444" s="508"/>
      <c r="AE444" s="455"/>
      <c r="AF444" s="455"/>
      <c r="AG444" s="455"/>
      <c r="AH444" s="455"/>
      <c r="AI444" s="455"/>
      <c r="AJ444" s="455"/>
      <c r="AK444" s="455"/>
      <c r="AL444" s="455"/>
      <c r="AM444" s="455"/>
      <c r="AN444" s="455"/>
      <c r="AO444" s="455"/>
      <c r="AP444" s="455"/>
      <c r="AQ444" s="455"/>
      <c r="AR444" s="455"/>
      <c r="AS444" s="455"/>
      <c r="AT444" s="455"/>
      <c r="AU444" s="455"/>
      <c r="AV444" s="455"/>
      <c r="AW444" s="455"/>
      <c r="AX444" s="455"/>
    </row>
    <row r="445" spans="18:50" x14ac:dyDescent="0.25">
      <c r="R445" s="509"/>
      <c r="S445" s="508"/>
      <c r="T445" s="508"/>
      <c r="U445" s="508"/>
      <c r="V445" s="508"/>
      <c r="W445" s="508"/>
      <c r="X445" s="508"/>
      <c r="Y445" s="508"/>
      <c r="Z445" s="508"/>
      <c r="AA445" s="508"/>
      <c r="AB445" s="508"/>
      <c r="AC445" s="508"/>
      <c r="AD445" s="508"/>
      <c r="AE445" s="455"/>
      <c r="AF445" s="455"/>
      <c r="AG445" s="455"/>
      <c r="AH445" s="455"/>
      <c r="AI445" s="455"/>
      <c r="AJ445" s="455"/>
      <c r="AK445" s="455"/>
      <c r="AL445" s="455"/>
      <c r="AM445" s="455"/>
      <c r="AN445" s="455"/>
      <c r="AO445" s="455"/>
      <c r="AP445" s="455"/>
      <c r="AQ445" s="455"/>
      <c r="AR445" s="455"/>
      <c r="AS445" s="455"/>
      <c r="AT445" s="455"/>
      <c r="AU445" s="455"/>
      <c r="AV445" s="455"/>
      <c r="AW445" s="455"/>
      <c r="AX445" s="455"/>
    </row>
    <row r="446" spans="18:50" x14ac:dyDescent="0.25">
      <c r="R446" s="509"/>
      <c r="S446" s="508"/>
      <c r="T446" s="508"/>
      <c r="U446" s="508"/>
      <c r="V446" s="508"/>
      <c r="W446" s="508"/>
      <c r="X446" s="508"/>
      <c r="Y446" s="508"/>
      <c r="Z446" s="508"/>
      <c r="AA446" s="508"/>
      <c r="AB446" s="508"/>
      <c r="AC446" s="508"/>
      <c r="AD446" s="508"/>
      <c r="AE446" s="455"/>
      <c r="AF446" s="455"/>
      <c r="AG446" s="455"/>
      <c r="AH446" s="455"/>
      <c r="AI446" s="455"/>
      <c r="AJ446" s="455"/>
      <c r="AK446" s="455"/>
      <c r="AL446" s="455"/>
      <c r="AM446" s="455"/>
      <c r="AN446" s="455"/>
      <c r="AO446" s="455"/>
      <c r="AP446" s="455"/>
      <c r="AQ446" s="455"/>
      <c r="AR446" s="455"/>
      <c r="AS446" s="455"/>
      <c r="AT446" s="455"/>
      <c r="AU446" s="455"/>
      <c r="AV446" s="455"/>
      <c r="AW446" s="455"/>
      <c r="AX446" s="455"/>
    </row>
    <row r="447" spans="18:50" x14ac:dyDescent="0.25">
      <c r="R447" s="509"/>
      <c r="S447" s="508"/>
      <c r="T447" s="508"/>
      <c r="U447" s="508"/>
      <c r="V447" s="508"/>
      <c r="W447" s="508"/>
      <c r="X447" s="508"/>
      <c r="Y447" s="508"/>
      <c r="Z447" s="508"/>
      <c r="AA447" s="508"/>
      <c r="AB447" s="508"/>
      <c r="AC447" s="508"/>
      <c r="AD447" s="508"/>
      <c r="AE447" s="455"/>
      <c r="AF447" s="455"/>
      <c r="AG447" s="455"/>
      <c r="AH447" s="455"/>
      <c r="AI447" s="455"/>
      <c r="AJ447" s="455"/>
      <c r="AK447" s="455"/>
      <c r="AL447" s="455"/>
      <c r="AM447" s="455"/>
      <c r="AN447" s="455"/>
      <c r="AO447" s="455"/>
      <c r="AP447" s="455"/>
      <c r="AQ447" s="455"/>
      <c r="AR447" s="455"/>
      <c r="AS447" s="455"/>
      <c r="AT447" s="455"/>
      <c r="AU447" s="455"/>
      <c r="AV447" s="455"/>
      <c r="AW447" s="455"/>
      <c r="AX447" s="455"/>
    </row>
    <row r="448" spans="18:50" x14ac:dyDescent="0.25">
      <c r="R448" s="509"/>
      <c r="S448" s="508"/>
      <c r="T448" s="508"/>
      <c r="U448" s="508"/>
      <c r="V448" s="508"/>
      <c r="W448" s="508"/>
      <c r="X448" s="508"/>
      <c r="Y448" s="508"/>
      <c r="Z448" s="508"/>
      <c r="AA448" s="508"/>
      <c r="AB448" s="508"/>
      <c r="AC448" s="508"/>
      <c r="AD448" s="508"/>
      <c r="AE448" s="455"/>
      <c r="AF448" s="455"/>
      <c r="AG448" s="455"/>
      <c r="AH448" s="455"/>
      <c r="AI448" s="455"/>
      <c r="AJ448" s="455"/>
      <c r="AK448" s="455"/>
      <c r="AL448" s="455"/>
      <c r="AM448" s="455"/>
      <c r="AN448" s="455"/>
      <c r="AO448" s="455"/>
      <c r="AP448" s="455"/>
      <c r="AQ448" s="455"/>
      <c r="AR448" s="455"/>
      <c r="AS448" s="455"/>
      <c r="AT448" s="455"/>
      <c r="AU448" s="455"/>
      <c r="AV448" s="455"/>
      <c r="AW448" s="455"/>
      <c r="AX448" s="455"/>
    </row>
    <row r="449" spans="18:50" x14ac:dyDescent="0.25">
      <c r="R449" s="509"/>
      <c r="S449" s="508"/>
      <c r="T449" s="508"/>
      <c r="U449" s="508"/>
      <c r="V449" s="508"/>
      <c r="W449" s="508"/>
      <c r="X449" s="508"/>
      <c r="Y449" s="508"/>
      <c r="Z449" s="508"/>
      <c r="AA449" s="508"/>
      <c r="AB449" s="508"/>
      <c r="AC449" s="508"/>
      <c r="AD449" s="508"/>
      <c r="AE449" s="455"/>
      <c r="AF449" s="455"/>
      <c r="AG449" s="455"/>
      <c r="AH449" s="455"/>
      <c r="AI449" s="455"/>
      <c r="AJ449" s="455"/>
      <c r="AK449" s="455"/>
      <c r="AL449" s="455"/>
      <c r="AM449" s="455"/>
      <c r="AN449" s="455"/>
      <c r="AO449" s="455"/>
      <c r="AP449" s="455"/>
      <c r="AQ449" s="455"/>
      <c r="AR449" s="455"/>
      <c r="AS449" s="455"/>
      <c r="AT449" s="455"/>
      <c r="AU449" s="455"/>
      <c r="AV449" s="455"/>
      <c r="AW449" s="455"/>
      <c r="AX449" s="455"/>
    </row>
    <row r="450" spans="18:50" x14ac:dyDescent="0.25">
      <c r="R450" s="509"/>
      <c r="S450" s="508"/>
      <c r="T450" s="508"/>
      <c r="U450" s="508"/>
      <c r="V450" s="508"/>
      <c r="W450" s="508"/>
      <c r="X450" s="508"/>
      <c r="Y450" s="508"/>
      <c r="Z450" s="508"/>
      <c r="AA450" s="508"/>
      <c r="AB450" s="508"/>
      <c r="AC450" s="508"/>
      <c r="AD450" s="508"/>
      <c r="AE450" s="455"/>
      <c r="AF450" s="455"/>
      <c r="AG450" s="455"/>
      <c r="AH450" s="455"/>
      <c r="AI450" s="455"/>
      <c r="AJ450" s="455"/>
      <c r="AK450" s="455"/>
      <c r="AL450" s="455"/>
      <c r="AM450" s="455"/>
      <c r="AN450" s="455"/>
      <c r="AO450" s="455"/>
      <c r="AP450" s="455"/>
      <c r="AQ450" s="455"/>
      <c r="AR450" s="455"/>
      <c r="AS450" s="455"/>
      <c r="AT450" s="455"/>
      <c r="AU450" s="455"/>
      <c r="AV450" s="455"/>
      <c r="AW450" s="455"/>
      <c r="AX450" s="455"/>
    </row>
    <row r="451" spans="18:50" x14ac:dyDescent="0.25">
      <c r="R451" s="509"/>
      <c r="S451" s="508"/>
      <c r="T451" s="508"/>
      <c r="U451" s="508"/>
      <c r="V451" s="508"/>
      <c r="W451" s="508"/>
      <c r="X451" s="508"/>
      <c r="Y451" s="508"/>
      <c r="Z451" s="508"/>
      <c r="AA451" s="508"/>
      <c r="AB451" s="508"/>
      <c r="AC451" s="508"/>
      <c r="AD451" s="508"/>
      <c r="AE451" s="455"/>
      <c r="AF451" s="455"/>
      <c r="AG451" s="455"/>
      <c r="AH451" s="455"/>
      <c r="AI451" s="455"/>
      <c r="AJ451" s="455"/>
      <c r="AK451" s="455"/>
      <c r="AL451" s="455"/>
      <c r="AM451" s="455"/>
      <c r="AN451" s="455"/>
      <c r="AO451" s="455"/>
      <c r="AP451" s="455"/>
      <c r="AQ451" s="455"/>
      <c r="AR451" s="455"/>
      <c r="AS451" s="455"/>
      <c r="AT451" s="455"/>
      <c r="AU451" s="455"/>
      <c r="AV451" s="455"/>
      <c r="AW451" s="455"/>
      <c r="AX451" s="455"/>
    </row>
    <row r="452" spans="18:50" x14ac:dyDescent="0.25">
      <c r="R452" s="509"/>
      <c r="S452" s="508"/>
      <c r="T452" s="508"/>
      <c r="U452" s="508"/>
      <c r="V452" s="508"/>
      <c r="W452" s="508"/>
      <c r="X452" s="508"/>
      <c r="Y452" s="508"/>
      <c r="Z452" s="508"/>
      <c r="AA452" s="508"/>
      <c r="AB452" s="508"/>
      <c r="AC452" s="508"/>
      <c r="AD452" s="508"/>
      <c r="AE452" s="455"/>
      <c r="AF452" s="455"/>
      <c r="AG452" s="455"/>
      <c r="AH452" s="455"/>
      <c r="AI452" s="455"/>
      <c r="AJ452" s="455"/>
      <c r="AK452" s="455"/>
      <c r="AL452" s="455"/>
      <c r="AM452" s="455"/>
      <c r="AN452" s="455"/>
      <c r="AO452" s="455"/>
      <c r="AP452" s="455"/>
      <c r="AQ452" s="455"/>
      <c r="AR452" s="455"/>
      <c r="AS452" s="455"/>
      <c r="AT452" s="455"/>
      <c r="AU452" s="455"/>
      <c r="AV452" s="455"/>
      <c r="AW452" s="455"/>
      <c r="AX452" s="455"/>
    </row>
    <row r="453" spans="18:50" x14ac:dyDescent="0.25">
      <c r="R453" s="509"/>
      <c r="S453" s="508"/>
      <c r="T453" s="508"/>
      <c r="U453" s="508"/>
      <c r="V453" s="508"/>
      <c r="W453" s="508"/>
      <c r="X453" s="508"/>
      <c r="Y453" s="508"/>
      <c r="Z453" s="508"/>
      <c r="AA453" s="508"/>
      <c r="AB453" s="508"/>
      <c r="AC453" s="508"/>
      <c r="AD453" s="508"/>
      <c r="AE453" s="455"/>
      <c r="AF453" s="455"/>
      <c r="AG453" s="455"/>
      <c r="AH453" s="455"/>
      <c r="AI453" s="455"/>
      <c r="AJ453" s="455"/>
      <c r="AK453" s="455"/>
      <c r="AL453" s="455"/>
      <c r="AM453" s="455"/>
      <c r="AN453" s="455"/>
      <c r="AO453" s="455"/>
      <c r="AP453" s="455"/>
      <c r="AQ453" s="455"/>
      <c r="AR453" s="455"/>
      <c r="AS453" s="455"/>
      <c r="AT453" s="455"/>
      <c r="AU453" s="455"/>
      <c r="AV453" s="455"/>
      <c r="AW453" s="455"/>
      <c r="AX453" s="455"/>
    </row>
    <row r="454" spans="18:50" x14ac:dyDescent="0.25">
      <c r="R454" s="509"/>
      <c r="S454" s="508"/>
      <c r="T454" s="508"/>
      <c r="U454" s="508"/>
      <c r="V454" s="508"/>
      <c r="W454" s="508"/>
      <c r="X454" s="508"/>
      <c r="Y454" s="508"/>
      <c r="Z454" s="508"/>
      <c r="AA454" s="508"/>
      <c r="AB454" s="508"/>
      <c r="AC454" s="508"/>
      <c r="AD454" s="508"/>
      <c r="AE454" s="455"/>
      <c r="AF454" s="455"/>
      <c r="AG454" s="455"/>
      <c r="AH454" s="455"/>
      <c r="AI454" s="455"/>
      <c r="AJ454" s="455"/>
      <c r="AK454" s="455"/>
      <c r="AL454" s="455"/>
      <c r="AM454" s="455"/>
      <c r="AN454" s="455"/>
      <c r="AO454" s="455"/>
      <c r="AP454" s="455"/>
      <c r="AQ454" s="455"/>
      <c r="AR454" s="455"/>
      <c r="AS454" s="455"/>
      <c r="AT454" s="455"/>
      <c r="AU454" s="455"/>
      <c r="AV454" s="455"/>
      <c r="AW454" s="455"/>
      <c r="AX454" s="455"/>
    </row>
    <row r="455" spans="18:50" x14ac:dyDescent="0.25">
      <c r="R455" s="509"/>
      <c r="S455" s="508"/>
      <c r="T455" s="508"/>
      <c r="U455" s="508"/>
      <c r="V455" s="508"/>
      <c r="W455" s="508"/>
      <c r="X455" s="508"/>
      <c r="Y455" s="508"/>
      <c r="Z455" s="508"/>
      <c r="AA455" s="508"/>
      <c r="AB455" s="508"/>
      <c r="AC455" s="508"/>
      <c r="AD455" s="508"/>
      <c r="AE455" s="455"/>
      <c r="AF455" s="455"/>
      <c r="AG455" s="455"/>
      <c r="AH455" s="455"/>
      <c r="AI455" s="455"/>
      <c r="AJ455" s="455"/>
      <c r="AK455" s="455"/>
      <c r="AL455" s="455"/>
      <c r="AM455" s="455"/>
      <c r="AN455" s="455"/>
      <c r="AO455" s="455"/>
      <c r="AP455" s="455"/>
      <c r="AQ455" s="455"/>
      <c r="AR455" s="455"/>
      <c r="AS455" s="455"/>
      <c r="AT455" s="455"/>
      <c r="AU455" s="455"/>
      <c r="AV455" s="455"/>
      <c r="AW455" s="455"/>
      <c r="AX455" s="455"/>
    </row>
    <row r="456" spans="18:50" x14ac:dyDescent="0.25">
      <c r="R456" s="509"/>
      <c r="S456" s="508"/>
      <c r="T456" s="508"/>
      <c r="U456" s="508"/>
      <c r="V456" s="508"/>
      <c r="W456" s="508"/>
      <c r="X456" s="508"/>
      <c r="Y456" s="508"/>
      <c r="Z456" s="508"/>
      <c r="AA456" s="508"/>
      <c r="AB456" s="508"/>
      <c r="AC456" s="508"/>
      <c r="AD456" s="508"/>
      <c r="AE456" s="455"/>
      <c r="AF456" s="455"/>
      <c r="AG456" s="455"/>
      <c r="AH456" s="455"/>
      <c r="AI456" s="455"/>
      <c r="AJ456" s="455"/>
      <c r="AK456" s="455"/>
      <c r="AL456" s="455"/>
      <c r="AM456" s="455"/>
      <c r="AN456" s="455"/>
      <c r="AO456" s="455"/>
      <c r="AP456" s="455"/>
      <c r="AQ456" s="455"/>
      <c r="AR456" s="455"/>
      <c r="AS456" s="455"/>
      <c r="AT456" s="455"/>
      <c r="AU456" s="455"/>
      <c r="AV456" s="455"/>
      <c r="AW456" s="455"/>
      <c r="AX456" s="455"/>
    </row>
    <row r="457" spans="18:50" x14ac:dyDescent="0.25">
      <c r="R457" s="509"/>
      <c r="S457" s="508"/>
      <c r="T457" s="508"/>
      <c r="U457" s="508"/>
      <c r="V457" s="508"/>
      <c r="W457" s="508"/>
      <c r="X457" s="508"/>
      <c r="Y457" s="508"/>
      <c r="Z457" s="508"/>
      <c r="AA457" s="508"/>
      <c r="AB457" s="508"/>
      <c r="AC457" s="508"/>
      <c r="AD457" s="508"/>
      <c r="AE457" s="455"/>
      <c r="AF457" s="455"/>
      <c r="AG457" s="455"/>
      <c r="AH457" s="455"/>
      <c r="AI457" s="455"/>
      <c r="AJ457" s="455"/>
      <c r="AK457" s="455"/>
      <c r="AL457" s="455"/>
      <c r="AM457" s="455"/>
      <c r="AN457" s="455"/>
      <c r="AO457" s="455"/>
      <c r="AP457" s="455"/>
      <c r="AQ457" s="455"/>
      <c r="AR457" s="455"/>
      <c r="AS457" s="455"/>
      <c r="AT457" s="455"/>
      <c r="AU457" s="455"/>
      <c r="AV457" s="455"/>
      <c r="AW457" s="455"/>
      <c r="AX457" s="455"/>
    </row>
    <row r="458" spans="18:50" x14ac:dyDescent="0.25">
      <c r="R458" s="509"/>
      <c r="S458" s="508"/>
      <c r="T458" s="508"/>
      <c r="U458" s="508"/>
      <c r="V458" s="508"/>
      <c r="W458" s="508"/>
      <c r="X458" s="508"/>
      <c r="Y458" s="508"/>
      <c r="Z458" s="508"/>
      <c r="AA458" s="508"/>
      <c r="AB458" s="508"/>
      <c r="AC458" s="508"/>
      <c r="AD458" s="508"/>
      <c r="AE458" s="455"/>
      <c r="AF458" s="455"/>
      <c r="AG458" s="455"/>
      <c r="AH458" s="455"/>
      <c r="AI458" s="455"/>
      <c r="AJ458" s="455"/>
      <c r="AK458" s="455"/>
      <c r="AL458" s="455"/>
      <c r="AM458" s="455"/>
      <c r="AN458" s="455"/>
      <c r="AO458" s="455"/>
      <c r="AP458" s="455"/>
      <c r="AQ458" s="455"/>
      <c r="AR458" s="455"/>
      <c r="AS458" s="455"/>
      <c r="AT458" s="455"/>
      <c r="AU458" s="455"/>
      <c r="AV458" s="455"/>
      <c r="AW458" s="455"/>
      <c r="AX458" s="455"/>
    </row>
    <row r="459" spans="18:50" x14ac:dyDescent="0.25">
      <c r="R459" s="509"/>
      <c r="S459" s="508"/>
      <c r="T459" s="508"/>
      <c r="U459" s="508"/>
      <c r="V459" s="508"/>
      <c r="W459" s="508"/>
      <c r="X459" s="508"/>
      <c r="Y459" s="508"/>
      <c r="Z459" s="508"/>
      <c r="AA459" s="508"/>
      <c r="AB459" s="508"/>
      <c r="AC459" s="508"/>
      <c r="AD459" s="508"/>
      <c r="AE459" s="455"/>
      <c r="AF459" s="455"/>
      <c r="AG459" s="455"/>
      <c r="AH459" s="455"/>
      <c r="AI459" s="455"/>
      <c r="AJ459" s="455"/>
      <c r="AK459" s="455"/>
      <c r="AL459" s="455"/>
      <c r="AM459" s="455"/>
      <c r="AN459" s="455"/>
      <c r="AO459" s="455"/>
      <c r="AP459" s="455"/>
      <c r="AQ459" s="455"/>
      <c r="AR459" s="455"/>
      <c r="AS459" s="455"/>
      <c r="AT459" s="455"/>
      <c r="AU459" s="455"/>
      <c r="AV459" s="455"/>
      <c r="AW459" s="455"/>
      <c r="AX459" s="455"/>
    </row>
    <row r="460" spans="18:50" x14ac:dyDescent="0.25">
      <c r="R460" s="509"/>
      <c r="S460" s="508"/>
      <c r="T460" s="508"/>
      <c r="U460" s="508"/>
      <c r="V460" s="508"/>
      <c r="W460" s="508"/>
      <c r="X460" s="508"/>
      <c r="Y460" s="508"/>
      <c r="Z460" s="508"/>
      <c r="AA460" s="508"/>
      <c r="AB460" s="508"/>
      <c r="AC460" s="508"/>
      <c r="AD460" s="508"/>
      <c r="AE460" s="455"/>
      <c r="AF460" s="455"/>
      <c r="AG460" s="455"/>
      <c r="AH460" s="455"/>
      <c r="AI460" s="455"/>
      <c r="AJ460" s="455"/>
      <c r="AK460" s="455"/>
      <c r="AL460" s="455"/>
      <c r="AM460" s="455"/>
      <c r="AN460" s="455"/>
      <c r="AO460" s="455"/>
      <c r="AP460" s="455"/>
      <c r="AQ460" s="455"/>
      <c r="AR460" s="455"/>
      <c r="AS460" s="455"/>
      <c r="AT460" s="455"/>
      <c r="AU460" s="455"/>
      <c r="AV460" s="455"/>
      <c r="AW460" s="455"/>
      <c r="AX460" s="455"/>
    </row>
    <row r="461" spans="18:50" x14ac:dyDescent="0.25">
      <c r="R461" s="509"/>
      <c r="S461" s="508"/>
      <c r="T461" s="508"/>
      <c r="U461" s="508"/>
      <c r="V461" s="508"/>
      <c r="W461" s="508"/>
      <c r="X461" s="508"/>
      <c r="Y461" s="508"/>
      <c r="Z461" s="508"/>
      <c r="AA461" s="508"/>
      <c r="AB461" s="508"/>
      <c r="AC461" s="508"/>
      <c r="AD461" s="508"/>
      <c r="AE461" s="455"/>
      <c r="AF461" s="455"/>
      <c r="AG461" s="455"/>
      <c r="AH461" s="455"/>
      <c r="AI461" s="455"/>
      <c r="AJ461" s="455"/>
      <c r="AK461" s="455"/>
      <c r="AL461" s="455"/>
      <c r="AM461" s="455"/>
      <c r="AN461" s="455"/>
      <c r="AO461" s="455"/>
      <c r="AP461" s="455"/>
      <c r="AQ461" s="455"/>
      <c r="AR461" s="455"/>
      <c r="AS461" s="455"/>
      <c r="AT461" s="455"/>
      <c r="AU461" s="455"/>
      <c r="AV461" s="455"/>
      <c r="AW461" s="455"/>
      <c r="AX461" s="455"/>
    </row>
    <row r="462" spans="18:50" x14ac:dyDescent="0.25">
      <c r="R462" s="509"/>
      <c r="S462" s="508"/>
      <c r="T462" s="508"/>
      <c r="U462" s="508"/>
      <c r="V462" s="508"/>
      <c r="W462" s="508"/>
      <c r="X462" s="508"/>
      <c r="Y462" s="508"/>
      <c r="Z462" s="508"/>
      <c r="AA462" s="508"/>
      <c r="AB462" s="508"/>
      <c r="AC462" s="508"/>
      <c r="AD462" s="508"/>
      <c r="AE462" s="455"/>
      <c r="AF462" s="455"/>
      <c r="AG462" s="455"/>
      <c r="AH462" s="455"/>
      <c r="AI462" s="455"/>
      <c r="AJ462" s="455"/>
      <c r="AK462" s="455"/>
      <c r="AL462" s="455"/>
      <c r="AM462" s="455"/>
      <c r="AN462" s="455"/>
      <c r="AO462" s="455"/>
      <c r="AP462" s="455"/>
      <c r="AQ462" s="455"/>
      <c r="AR462" s="455"/>
      <c r="AS462" s="455"/>
      <c r="AT462" s="455"/>
      <c r="AU462" s="455"/>
      <c r="AV462" s="455"/>
      <c r="AW462" s="455"/>
      <c r="AX462" s="455"/>
    </row>
    <row r="463" spans="18:50" x14ac:dyDescent="0.25">
      <c r="R463" s="509"/>
      <c r="S463" s="508"/>
      <c r="T463" s="508"/>
      <c r="U463" s="508"/>
      <c r="V463" s="508"/>
      <c r="W463" s="508"/>
      <c r="X463" s="508"/>
      <c r="Y463" s="508"/>
      <c r="Z463" s="508"/>
      <c r="AA463" s="508"/>
      <c r="AB463" s="508"/>
      <c r="AC463" s="508"/>
      <c r="AD463" s="508"/>
      <c r="AE463" s="455"/>
      <c r="AF463" s="455"/>
      <c r="AG463" s="455"/>
      <c r="AH463" s="455"/>
      <c r="AI463" s="455"/>
      <c r="AJ463" s="455"/>
      <c r="AK463" s="455"/>
      <c r="AL463" s="455"/>
      <c r="AM463" s="455"/>
      <c r="AN463" s="455"/>
      <c r="AO463" s="455"/>
      <c r="AP463" s="455"/>
      <c r="AQ463" s="455"/>
      <c r="AR463" s="455"/>
      <c r="AS463" s="455"/>
      <c r="AT463" s="455"/>
      <c r="AU463" s="455"/>
      <c r="AV463" s="455"/>
      <c r="AW463" s="455"/>
      <c r="AX463" s="455"/>
    </row>
    <row r="464" spans="18:50" x14ac:dyDescent="0.25">
      <c r="R464" s="509"/>
      <c r="S464" s="508"/>
      <c r="T464" s="508"/>
      <c r="U464" s="508"/>
      <c r="V464" s="508"/>
      <c r="W464" s="508"/>
      <c r="X464" s="508"/>
      <c r="Y464" s="508"/>
      <c r="Z464" s="508"/>
      <c r="AA464" s="508"/>
      <c r="AB464" s="508"/>
      <c r="AC464" s="508"/>
      <c r="AD464" s="508"/>
      <c r="AE464" s="455"/>
      <c r="AF464" s="455"/>
      <c r="AG464" s="455"/>
      <c r="AH464" s="455"/>
      <c r="AI464" s="455"/>
      <c r="AJ464" s="455"/>
      <c r="AK464" s="455"/>
      <c r="AL464" s="455"/>
      <c r="AM464" s="455"/>
      <c r="AN464" s="455"/>
      <c r="AO464" s="455"/>
      <c r="AP464" s="455"/>
      <c r="AQ464" s="455"/>
      <c r="AR464" s="455"/>
      <c r="AS464" s="455"/>
      <c r="AT464" s="455"/>
      <c r="AU464" s="455"/>
      <c r="AV464" s="455"/>
      <c r="AW464" s="455"/>
      <c r="AX464" s="455"/>
    </row>
    <row r="465" spans="18:50" x14ac:dyDescent="0.25">
      <c r="R465" s="509"/>
      <c r="S465" s="508"/>
      <c r="T465" s="508"/>
      <c r="U465" s="508"/>
      <c r="V465" s="508"/>
      <c r="W465" s="508"/>
      <c r="X465" s="508"/>
      <c r="Y465" s="508"/>
      <c r="Z465" s="508"/>
      <c r="AA465" s="508"/>
      <c r="AB465" s="508"/>
      <c r="AC465" s="508"/>
      <c r="AD465" s="508"/>
      <c r="AE465" s="455"/>
      <c r="AF465" s="455"/>
      <c r="AG465" s="455"/>
      <c r="AH465" s="455"/>
      <c r="AI465" s="455"/>
      <c r="AJ465" s="455"/>
      <c r="AK465" s="455"/>
      <c r="AL465" s="455"/>
      <c r="AM465" s="455"/>
      <c r="AN465" s="455"/>
      <c r="AO465" s="455"/>
      <c r="AP465" s="455"/>
      <c r="AQ465" s="455"/>
      <c r="AR465" s="455"/>
      <c r="AS465" s="455"/>
      <c r="AT465" s="455"/>
      <c r="AU465" s="455"/>
      <c r="AV465" s="455"/>
      <c r="AW465" s="455"/>
      <c r="AX465" s="455"/>
    </row>
    <row r="466" spans="18:50" x14ac:dyDescent="0.25">
      <c r="R466" s="509"/>
      <c r="S466" s="508"/>
      <c r="T466" s="508"/>
      <c r="U466" s="508"/>
      <c r="V466" s="508"/>
      <c r="W466" s="508"/>
      <c r="X466" s="508"/>
      <c r="Y466" s="508"/>
      <c r="Z466" s="508"/>
      <c r="AA466" s="508"/>
      <c r="AB466" s="508"/>
      <c r="AC466" s="508"/>
      <c r="AD466" s="508"/>
      <c r="AE466" s="455"/>
      <c r="AF466" s="455"/>
      <c r="AG466" s="455"/>
      <c r="AH466" s="455"/>
      <c r="AI466" s="455"/>
      <c r="AJ466" s="455"/>
      <c r="AK466" s="455"/>
      <c r="AL466" s="455"/>
      <c r="AM466" s="455"/>
      <c r="AN466" s="455"/>
      <c r="AO466" s="455"/>
      <c r="AP466" s="455"/>
      <c r="AQ466" s="455"/>
      <c r="AR466" s="455"/>
      <c r="AS466" s="455"/>
      <c r="AT466" s="455"/>
      <c r="AU466" s="455"/>
      <c r="AV466" s="455"/>
      <c r="AW466" s="455"/>
      <c r="AX466" s="455"/>
    </row>
    <row r="467" spans="18:50" x14ac:dyDescent="0.25">
      <c r="R467" s="509"/>
      <c r="S467" s="508"/>
      <c r="T467" s="508"/>
      <c r="U467" s="508"/>
      <c r="V467" s="508"/>
      <c r="W467" s="508"/>
      <c r="X467" s="508"/>
      <c r="Y467" s="508"/>
      <c r="Z467" s="508"/>
      <c r="AA467" s="508"/>
      <c r="AB467" s="508"/>
      <c r="AC467" s="508"/>
      <c r="AD467" s="508"/>
      <c r="AE467" s="455"/>
      <c r="AF467" s="455"/>
      <c r="AG467" s="455"/>
      <c r="AH467" s="455"/>
      <c r="AI467" s="455"/>
      <c r="AJ467" s="455"/>
      <c r="AK467" s="455"/>
      <c r="AL467" s="455"/>
      <c r="AM467" s="455"/>
      <c r="AN467" s="455"/>
      <c r="AO467" s="455"/>
      <c r="AP467" s="455"/>
      <c r="AQ467" s="455"/>
      <c r="AR467" s="455"/>
      <c r="AS467" s="455"/>
      <c r="AT467" s="455"/>
      <c r="AU467" s="455"/>
      <c r="AV467" s="455"/>
      <c r="AW467" s="455"/>
      <c r="AX467" s="455"/>
    </row>
    <row r="468" spans="18:50" x14ac:dyDescent="0.25">
      <c r="R468" s="509"/>
      <c r="S468" s="508"/>
      <c r="T468" s="508"/>
      <c r="U468" s="508"/>
      <c r="V468" s="508"/>
      <c r="W468" s="508"/>
      <c r="X468" s="508"/>
      <c r="Y468" s="508"/>
      <c r="Z468" s="508"/>
      <c r="AA468" s="508"/>
      <c r="AB468" s="508"/>
      <c r="AC468" s="508"/>
      <c r="AD468" s="508"/>
      <c r="AE468" s="455"/>
      <c r="AF468" s="455"/>
      <c r="AG468" s="455"/>
      <c r="AH468" s="455"/>
      <c r="AI468" s="455"/>
      <c r="AJ468" s="455"/>
      <c r="AK468" s="455"/>
      <c r="AL468" s="455"/>
      <c r="AM468" s="455"/>
      <c r="AN468" s="455"/>
      <c r="AO468" s="455"/>
      <c r="AP468" s="455"/>
      <c r="AQ468" s="455"/>
      <c r="AR468" s="455"/>
      <c r="AS468" s="455"/>
      <c r="AT468" s="455"/>
      <c r="AU468" s="455"/>
      <c r="AV468" s="455"/>
      <c r="AW468" s="455"/>
      <c r="AX468" s="455"/>
    </row>
    <row r="469" spans="18:50" x14ac:dyDescent="0.25">
      <c r="R469" s="509"/>
      <c r="S469" s="508"/>
      <c r="T469" s="508"/>
      <c r="U469" s="508"/>
      <c r="V469" s="508"/>
      <c r="W469" s="508"/>
      <c r="X469" s="508"/>
      <c r="Y469" s="508"/>
      <c r="Z469" s="508"/>
      <c r="AA469" s="508"/>
      <c r="AB469" s="508"/>
      <c r="AC469" s="508"/>
      <c r="AD469" s="508"/>
      <c r="AE469" s="455"/>
      <c r="AF469" s="455"/>
      <c r="AG469" s="455"/>
      <c r="AH469" s="455"/>
      <c r="AI469" s="455"/>
      <c r="AJ469" s="455"/>
      <c r="AK469" s="455"/>
      <c r="AL469" s="455"/>
      <c r="AM469" s="455"/>
      <c r="AN469" s="455"/>
      <c r="AO469" s="455"/>
      <c r="AP469" s="455"/>
      <c r="AQ469" s="455"/>
      <c r="AR469" s="455"/>
      <c r="AS469" s="455"/>
      <c r="AT469" s="455"/>
      <c r="AU469" s="455"/>
      <c r="AV469" s="455"/>
      <c r="AW469" s="455"/>
      <c r="AX469" s="455"/>
    </row>
    <row r="470" spans="18:50" x14ac:dyDescent="0.25">
      <c r="R470" s="509"/>
      <c r="S470" s="508"/>
      <c r="T470" s="508"/>
      <c r="U470" s="508"/>
      <c r="V470" s="508"/>
      <c r="W470" s="508"/>
      <c r="X470" s="508"/>
      <c r="Y470" s="508"/>
      <c r="Z470" s="508"/>
      <c r="AA470" s="508"/>
      <c r="AB470" s="508"/>
      <c r="AC470" s="508"/>
      <c r="AD470" s="508"/>
      <c r="AE470" s="455"/>
      <c r="AF470" s="455"/>
      <c r="AG470" s="455"/>
      <c r="AH470" s="455"/>
      <c r="AI470" s="455"/>
      <c r="AJ470" s="455"/>
      <c r="AK470" s="455"/>
      <c r="AL470" s="455"/>
      <c r="AM470" s="455"/>
      <c r="AN470" s="455"/>
      <c r="AO470" s="455"/>
      <c r="AP470" s="455"/>
      <c r="AQ470" s="455"/>
      <c r="AR470" s="455"/>
      <c r="AS470" s="455"/>
      <c r="AT470" s="455"/>
      <c r="AU470" s="455"/>
      <c r="AV470" s="455"/>
      <c r="AW470" s="455"/>
      <c r="AX470" s="455"/>
    </row>
    <row r="471" spans="18:50" x14ac:dyDescent="0.25">
      <c r="R471" s="509"/>
      <c r="S471" s="508"/>
      <c r="T471" s="508"/>
      <c r="U471" s="508"/>
      <c r="V471" s="508"/>
      <c r="W471" s="508"/>
      <c r="X471" s="508"/>
      <c r="Y471" s="508"/>
      <c r="Z471" s="508"/>
      <c r="AA471" s="508"/>
      <c r="AB471" s="508"/>
      <c r="AC471" s="508"/>
      <c r="AD471" s="508"/>
      <c r="AE471" s="455"/>
      <c r="AF471" s="455"/>
      <c r="AG471" s="455"/>
      <c r="AH471" s="455"/>
      <c r="AI471" s="455"/>
      <c r="AJ471" s="455"/>
      <c r="AK471" s="455"/>
      <c r="AL471" s="455"/>
      <c r="AM471" s="455"/>
      <c r="AN471" s="455"/>
      <c r="AO471" s="455"/>
      <c r="AP471" s="455"/>
      <c r="AQ471" s="455"/>
      <c r="AR471" s="455"/>
      <c r="AS471" s="455"/>
      <c r="AT471" s="455"/>
      <c r="AU471" s="455"/>
      <c r="AV471" s="455"/>
      <c r="AW471" s="455"/>
      <c r="AX471" s="455"/>
    </row>
    <row r="472" spans="18:50" x14ac:dyDescent="0.25">
      <c r="R472" s="509"/>
      <c r="S472" s="508"/>
      <c r="T472" s="508"/>
      <c r="U472" s="508"/>
      <c r="V472" s="508"/>
      <c r="W472" s="508"/>
      <c r="X472" s="508"/>
      <c r="Y472" s="508"/>
      <c r="Z472" s="508"/>
      <c r="AA472" s="508"/>
      <c r="AB472" s="508"/>
      <c r="AC472" s="508"/>
      <c r="AD472" s="508"/>
      <c r="AE472" s="455"/>
      <c r="AF472" s="455"/>
      <c r="AG472" s="455"/>
      <c r="AH472" s="455"/>
      <c r="AI472" s="455"/>
      <c r="AJ472" s="455"/>
      <c r="AK472" s="455"/>
      <c r="AL472" s="455"/>
      <c r="AM472" s="455"/>
      <c r="AN472" s="455"/>
      <c r="AO472" s="455"/>
      <c r="AP472" s="455"/>
      <c r="AQ472" s="455"/>
      <c r="AR472" s="455"/>
      <c r="AS472" s="455"/>
      <c r="AT472" s="455"/>
      <c r="AU472" s="455"/>
      <c r="AV472" s="455"/>
      <c r="AW472" s="455"/>
      <c r="AX472" s="455"/>
    </row>
    <row r="473" spans="18:50" x14ac:dyDescent="0.25">
      <c r="R473" s="509"/>
      <c r="S473" s="508"/>
      <c r="T473" s="508"/>
      <c r="U473" s="508"/>
      <c r="V473" s="508"/>
      <c r="W473" s="508"/>
      <c r="X473" s="508"/>
      <c r="Y473" s="508"/>
      <c r="Z473" s="508"/>
      <c r="AA473" s="508"/>
      <c r="AB473" s="508"/>
      <c r="AC473" s="508"/>
      <c r="AD473" s="508"/>
      <c r="AE473" s="455"/>
      <c r="AF473" s="455"/>
      <c r="AG473" s="455"/>
      <c r="AH473" s="455"/>
      <c r="AI473" s="455"/>
      <c r="AJ473" s="455"/>
      <c r="AK473" s="455"/>
      <c r="AL473" s="455"/>
      <c r="AM473" s="455"/>
      <c r="AN473" s="455"/>
      <c r="AO473" s="455"/>
      <c r="AP473" s="455"/>
      <c r="AQ473" s="455"/>
      <c r="AR473" s="455"/>
      <c r="AS473" s="455"/>
      <c r="AT473" s="455"/>
      <c r="AU473" s="455"/>
      <c r="AV473" s="455"/>
      <c r="AW473" s="455"/>
      <c r="AX473" s="455"/>
    </row>
    <row r="474" spans="18:50" x14ac:dyDescent="0.25">
      <c r="R474" s="509"/>
      <c r="S474" s="508"/>
      <c r="T474" s="508"/>
      <c r="U474" s="508"/>
      <c r="V474" s="508"/>
      <c r="W474" s="508"/>
      <c r="X474" s="508"/>
      <c r="Y474" s="508"/>
      <c r="Z474" s="508"/>
      <c r="AA474" s="508"/>
      <c r="AB474" s="508"/>
      <c r="AC474" s="508"/>
      <c r="AD474" s="508"/>
      <c r="AE474" s="455"/>
      <c r="AF474" s="455"/>
      <c r="AG474" s="455"/>
      <c r="AH474" s="455"/>
      <c r="AI474" s="455"/>
      <c r="AJ474" s="455"/>
      <c r="AK474" s="455"/>
      <c r="AL474" s="455"/>
      <c r="AM474" s="455"/>
      <c r="AN474" s="455"/>
      <c r="AO474" s="455"/>
      <c r="AP474" s="455"/>
      <c r="AQ474" s="455"/>
      <c r="AR474" s="455"/>
      <c r="AS474" s="455"/>
      <c r="AT474" s="455"/>
      <c r="AU474" s="455"/>
      <c r="AV474" s="455"/>
      <c r="AW474" s="455"/>
      <c r="AX474" s="455"/>
    </row>
    <row r="475" spans="18:50" x14ac:dyDescent="0.25">
      <c r="R475" s="509"/>
      <c r="S475" s="508"/>
      <c r="T475" s="508"/>
      <c r="U475" s="508"/>
      <c r="V475" s="508"/>
      <c r="W475" s="508"/>
      <c r="X475" s="508"/>
      <c r="Y475" s="508"/>
      <c r="Z475" s="508"/>
      <c r="AA475" s="508"/>
      <c r="AB475" s="508"/>
      <c r="AC475" s="508"/>
      <c r="AD475" s="508"/>
      <c r="AE475" s="455"/>
      <c r="AF475" s="455"/>
      <c r="AG475" s="455"/>
      <c r="AH475" s="455"/>
      <c r="AI475" s="455"/>
      <c r="AJ475" s="455"/>
      <c r="AK475" s="455"/>
      <c r="AL475" s="455"/>
      <c r="AM475" s="455"/>
      <c r="AN475" s="455"/>
      <c r="AO475" s="455"/>
      <c r="AP475" s="455"/>
      <c r="AQ475" s="455"/>
      <c r="AR475" s="455"/>
      <c r="AS475" s="455"/>
      <c r="AT475" s="455"/>
      <c r="AU475" s="455"/>
      <c r="AV475" s="455"/>
      <c r="AW475" s="455"/>
      <c r="AX475" s="455"/>
    </row>
    <row r="476" spans="18:50" x14ac:dyDescent="0.25">
      <c r="R476" s="509"/>
      <c r="S476" s="508"/>
      <c r="T476" s="508"/>
      <c r="U476" s="508"/>
      <c r="V476" s="508"/>
      <c r="W476" s="508"/>
      <c r="X476" s="508"/>
      <c r="Y476" s="508"/>
      <c r="Z476" s="508"/>
      <c r="AA476" s="508"/>
      <c r="AB476" s="508"/>
      <c r="AC476" s="508"/>
      <c r="AD476" s="508"/>
      <c r="AE476" s="455"/>
      <c r="AF476" s="455"/>
      <c r="AG476" s="455"/>
      <c r="AH476" s="455"/>
      <c r="AI476" s="455"/>
      <c r="AJ476" s="455"/>
      <c r="AK476" s="455"/>
      <c r="AL476" s="455"/>
      <c r="AM476" s="455"/>
      <c r="AN476" s="455"/>
      <c r="AO476" s="455"/>
      <c r="AP476" s="455"/>
      <c r="AQ476" s="455"/>
      <c r="AR476" s="455"/>
      <c r="AS476" s="455"/>
      <c r="AT476" s="455"/>
      <c r="AU476" s="455"/>
      <c r="AV476" s="455"/>
      <c r="AW476" s="455"/>
      <c r="AX476" s="455"/>
    </row>
    <row r="477" spans="18:50" x14ac:dyDescent="0.25">
      <c r="R477" s="509"/>
      <c r="S477" s="508"/>
      <c r="T477" s="508"/>
      <c r="U477" s="508"/>
      <c r="V477" s="508"/>
      <c r="W477" s="508"/>
      <c r="X477" s="508"/>
      <c r="Y477" s="508"/>
      <c r="Z477" s="508"/>
      <c r="AA477" s="508"/>
      <c r="AB477" s="508"/>
      <c r="AC477" s="508"/>
      <c r="AD477" s="508"/>
      <c r="AE477" s="455"/>
      <c r="AF477" s="455"/>
      <c r="AG477" s="455"/>
      <c r="AH477" s="455"/>
      <c r="AI477" s="455"/>
      <c r="AJ477" s="455"/>
      <c r="AK477" s="455"/>
      <c r="AL477" s="455"/>
      <c r="AM477" s="455"/>
      <c r="AN477" s="455"/>
      <c r="AO477" s="455"/>
      <c r="AP477" s="455"/>
      <c r="AQ477" s="455"/>
      <c r="AR477" s="455"/>
      <c r="AS477" s="455"/>
      <c r="AT477" s="455"/>
      <c r="AU477" s="455"/>
      <c r="AV477" s="455"/>
      <c r="AW477" s="455"/>
      <c r="AX477" s="455"/>
    </row>
    <row r="478" spans="18:50" x14ac:dyDescent="0.25">
      <c r="R478" s="509"/>
      <c r="S478" s="508"/>
      <c r="T478" s="508"/>
      <c r="U478" s="508"/>
      <c r="V478" s="508"/>
      <c r="W478" s="508"/>
      <c r="X478" s="508"/>
      <c r="Y478" s="508"/>
      <c r="Z478" s="508"/>
      <c r="AA478" s="508"/>
      <c r="AB478" s="508"/>
      <c r="AC478" s="508"/>
      <c r="AD478" s="508"/>
      <c r="AE478" s="455"/>
      <c r="AF478" s="455"/>
      <c r="AG478" s="455"/>
      <c r="AH478" s="455"/>
      <c r="AI478" s="455"/>
      <c r="AJ478" s="455"/>
      <c r="AK478" s="455"/>
      <c r="AL478" s="455"/>
      <c r="AM478" s="455"/>
      <c r="AN478" s="455"/>
      <c r="AO478" s="455"/>
      <c r="AP478" s="455"/>
      <c r="AQ478" s="455"/>
      <c r="AR478" s="455"/>
      <c r="AS478" s="455"/>
      <c r="AT478" s="455"/>
      <c r="AU478" s="455"/>
      <c r="AV478" s="455"/>
      <c r="AW478" s="455"/>
      <c r="AX478" s="455"/>
    </row>
    <row r="479" spans="18:50" x14ac:dyDescent="0.25">
      <c r="R479" s="509"/>
      <c r="S479" s="508"/>
      <c r="T479" s="508"/>
      <c r="U479" s="508"/>
      <c r="V479" s="508"/>
      <c r="W479" s="508"/>
      <c r="X479" s="508"/>
      <c r="Y479" s="508"/>
      <c r="Z479" s="508"/>
      <c r="AA479" s="508"/>
      <c r="AB479" s="508"/>
      <c r="AC479" s="508"/>
      <c r="AD479" s="508"/>
      <c r="AE479" s="455"/>
      <c r="AF479" s="455"/>
      <c r="AG479" s="455"/>
      <c r="AH479" s="455"/>
      <c r="AI479" s="455"/>
      <c r="AJ479" s="455"/>
      <c r="AK479" s="455"/>
      <c r="AL479" s="455"/>
      <c r="AM479" s="455"/>
      <c r="AN479" s="455"/>
      <c r="AO479" s="455"/>
      <c r="AP479" s="455"/>
      <c r="AQ479" s="455"/>
      <c r="AR479" s="455"/>
      <c r="AS479" s="455"/>
      <c r="AT479" s="455"/>
      <c r="AU479" s="455"/>
      <c r="AV479" s="455"/>
      <c r="AW479" s="455"/>
      <c r="AX479" s="455"/>
    </row>
    <row r="480" spans="18:50" x14ac:dyDescent="0.25">
      <c r="R480" s="509"/>
      <c r="S480" s="508"/>
      <c r="T480" s="508"/>
      <c r="U480" s="508"/>
      <c r="V480" s="508"/>
      <c r="W480" s="508"/>
      <c r="X480" s="508"/>
      <c r="Y480" s="508"/>
      <c r="Z480" s="508"/>
      <c r="AA480" s="508"/>
      <c r="AB480" s="508"/>
      <c r="AC480" s="508"/>
      <c r="AD480" s="508"/>
      <c r="AE480" s="455"/>
      <c r="AF480" s="455"/>
      <c r="AG480" s="455"/>
      <c r="AH480" s="455"/>
      <c r="AI480" s="455"/>
      <c r="AJ480" s="455"/>
      <c r="AK480" s="455"/>
      <c r="AL480" s="455"/>
      <c r="AM480" s="455"/>
      <c r="AN480" s="455"/>
      <c r="AO480" s="455"/>
      <c r="AP480" s="455"/>
      <c r="AQ480" s="455"/>
      <c r="AR480" s="455"/>
      <c r="AS480" s="455"/>
      <c r="AT480" s="455"/>
      <c r="AU480" s="455"/>
      <c r="AV480" s="455"/>
      <c r="AW480" s="455"/>
      <c r="AX480" s="455"/>
    </row>
    <row r="481" spans="18:50" x14ac:dyDescent="0.25">
      <c r="R481" s="509"/>
      <c r="S481" s="508"/>
      <c r="T481" s="508"/>
      <c r="U481" s="508"/>
      <c r="V481" s="508"/>
      <c r="W481" s="508"/>
      <c r="X481" s="508"/>
      <c r="Y481" s="508"/>
      <c r="Z481" s="508"/>
      <c r="AA481" s="508"/>
      <c r="AB481" s="508"/>
      <c r="AC481" s="508"/>
      <c r="AD481" s="508"/>
      <c r="AE481" s="455"/>
      <c r="AF481" s="455"/>
      <c r="AG481" s="455"/>
      <c r="AH481" s="455"/>
      <c r="AI481" s="455"/>
      <c r="AJ481" s="455"/>
      <c r="AK481" s="455"/>
      <c r="AL481" s="455"/>
      <c r="AM481" s="455"/>
      <c r="AN481" s="455"/>
      <c r="AO481" s="455"/>
      <c r="AP481" s="455"/>
      <c r="AQ481" s="455"/>
      <c r="AR481" s="455"/>
      <c r="AS481" s="455"/>
      <c r="AT481" s="455"/>
      <c r="AU481" s="455"/>
      <c r="AV481" s="455"/>
      <c r="AW481" s="455"/>
      <c r="AX481" s="455"/>
    </row>
    <row r="482" spans="18:50" x14ac:dyDescent="0.25">
      <c r="R482" s="509"/>
      <c r="S482" s="508"/>
      <c r="T482" s="508"/>
      <c r="U482" s="508"/>
      <c r="V482" s="508"/>
      <c r="W482" s="508"/>
      <c r="X482" s="508"/>
      <c r="Y482" s="508"/>
      <c r="Z482" s="508"/>
      <c r="AA482" s="508"/>
      <c r="AB482" s="508"/>
      <c r="AC482" s="508"/>
      <c r="AD482" s="508"/>
      <c r="AE482" s="455"/>
      <c r="AF482" s="455"/>
      <c r="AG482" s="455"/>
      <c r="AH482" s="455"/>
      <c r="AI482" s="455"/>
      <c r="AJ482" s="455"/>
      <c r="AK482" s="455"/>
      <c r="AL482" s="455"/>
      <c r="AM482" s="455"/>
      <c r="AN482" s="455"/>
      <c r="AO482" s="455"/>
      <c r="AP482" s="455"/>
      <c r="AQ482" s="455"/>
      <c r="AR482" s="455"/>
      <c r="AS482" s="455"/>
      <c r="AT482" s="455"/>
      <c r="AU482" s="455"/>
      <c r="AV482" s="455"/>
      <c r="AW482" s="455"/>
      <c r="AX482" s="455"/>
    </row>
    <row r="483" spans="18:50" x14ac:dyDescent="0.25">
      <c r="R483" s="509"/>
      <c r="S483" s="508"/>
      <c r="T483" s="508"/>
      <c r="U483" s="508"/>
      <c r="V483" s="508"/>
      <c r="W483" s="508"/>
      <c r="X483" s="508"/>
      <c r="Y483" s="508"/>
      <c r="Z483" s="508"/>
      <c r="AA483" s="508"/>
      <c r="AB483" s="508"/>
      <c r="AC483" s="508"/>
      <c r="AD483" s="508"/>
      <c r="AE483" s="455"/>
      <c r="AF483" s="455"/>
      <c r="AG483" s="455"/>
      <c r="AH483" s="455"/>
      <c r="AI483" s="455"/>
      <c r="AJ483" s="455"/>
      <c r="AK483" s="455"/>
      <c r="AL483" s="455"/>
      <c r="AM483" s="455"/>
      <c r="AN483" s="455"/>
      <c r="AO483" s="455"/>
      <c r="AP483" s="455"/>
      <c r="AQ483" s="455"/>
      <c r="AR483" s="455"/>
      <c r="AS483" s="455"/>
      <c r="AT483" s="455"/>
      <c r="AU483" s="455"/>
      <c r="AV483" s="455"/>
      <c r="AW483" s="455"/>
      <c r="AX483" s="455"/>
    </row>
    <row r="484" spans="18:50" x14ac:dyDescent="0.25">
      <c r="R484" s="509"/>
      <c r="S484" s="508"/>
      <c r="T484" s="508"/>
      <c r="U484" s="508"/>
      <c r="V484" s="508"/>
      <c r="W484" s="508"/>
      <c r="X484" s="508"/>
      <c r="Y484" s="508"/>
      <c r="Z484" s="508"/>
      <c r="AA484" s="508"/>
      <c r="AB484" s="508"/>
      <c r="AC484" s="508"/>
      <c r="AD484" s="508"/>
      <c r="AE484" s="455"/>
      <c r="AF484" s="455"/>
      <c r="AG484" s="455"/>
      <c r="AH484" s="455"/>
      <c r="AI484" s="455"/>
      <c r="AJ484" s="455"/>
      <c r="AK484" s="455"/>
      <c r="AL484" s="455"/>
      <c r="AM484" s="455"/>
      <c r="AN484" s="455"/>
      <c r="AO484" s="455"/>
      <c r="AP484" s="455"/>
      <c r="AQ484" s="455"/>
      <c r="AR484" s="455"/>
      <c r="AS484" s="455"/>
      <c r="AT484" s="455"/>
      <c r="AU484" s="455"/>
      <c r="AV484" s="455"/>
      <c r="AW484" s="455"/>
      <c r="AX484" s="455"/>
    </row>
    <row r="485" spans="18:50" x14ac:dyDescent="0.25">
      <c r="R485" s="509"/>
      <c r="S485" s="508"/>
      <c r="T485" s="508"/>
      <c r="U485" s="508"/>
      <c r="V485" s="508"/>
      <c r="W485" s="508"/>
      <c r="X485" s="508"/>
      <c r="Y485" s="508"/>
      <c r="Z485" s="508"/>
      <c r="AA485" s="508"/>
      <c r="AB485" s="508"/>
      <c r="AC485" s="508"/>
      <c r="AD485" s="508"/>
      <c r="AE485" s="455"/>
      <c r="AF485" s="455"/>
      <c r="AG485" s="455"/>
      <c r="AH485" s="455"/>
      <c r="AI485" s="455"/>
      <c r="AJ485" s="455"/>
      <c r="AK485" s="455"/>
      <c r="AL485" s="455"/>
      <c r="AM485" s="455"/>
      <c r="AN485" s="455"/>
      <c r="AO485" s="455"/>
      <c r="AP485" s="455"/>
      <c r="AQ485" s="455"/>
      <c r="AR485" s="455"/>
      <c r="AS485" s="455"/>
      <c r="AT485" s="455"/>
      <c r="AU485" s="455"/>
      <c r="AV485" s="455"/>
      <c r="AW485" s="455"/>
      <c r="AX485" s="455"/>
    </row>
    <row r="486" spans="18:50" x14ac:dyDescent="0.25">
      <c r="R486" s="509"/>
      <c r="S486" s="508"/>
      <c r="T486" s="508"/>
      <c r="U486" s="508"/>
      <c r="V486" s="508"/>
      <c r="W486" s="508"/>
      <c r="X486" s="508"/>
      <c r="Y486" s="508"/>
      <c r="Z486" s="508"/>
      <c r="AA486" s="508"/>
      <c r="AB486" s="508"/>
      <c r="AC486" s="508"/>
      <c r="AD486" s="508"/>
      <c r="AE486" s="455"/>
      <c r="AF486" s="455"/>
      <c r="AG486" s="455"/>
      <c r="AH486" s="455"/>
      <c r="AI486" s="455"/>
      <c r="AJ486" s="455"/>
      <c r="AK486" s="455"/>
      <c r="AL486" s="455"/>
      <c r="AM486" s="455"/>
      <c r="AN486" s="455"/>
      <c r="AO486" s="455"/>
      <c r="AP486" s="455"/>
      <c r="AQ486" s="455"/>
      <c r="AR486" s="455"/>
      <c r="AS486" s="455"/>
      <c r="AT486" s="455"/>
      <c r="AU486" s="455"/>
      <c r="AV486" s="455"/>
      <c r="AW486" s="455"/>
      <c r="AX486" s="455"/>
    </row>
    <row r="487" spans="18:50" x14ac:dyDescent="0.25">
      <c r="R487" s="509"/>
      <c r="S487" s="508"/>
      <c r="T487" s="508"/>
      <c r="U487" s="508"/>
      <c r="V487" s="508"/>
      <c r="W487" s="508"/>
      <c r="X487" s="508"/>
      <c r="Y487" s="508"/>
      <c r="Z487" s="508"/>
      <c r="AA487" s="508"/>
      <c r="AB487" s="508"/>
      <c r="AC487" s="508"/>
      <c r="AD487" s="508"/>
      <c r="AE487" s="455"/>
      <c r="AF487" s="455"/>
      <c r="AG487" s="455"/>
      <c r="AH487" s="455"/>
      <c r="AI487" s="455"/>
      <c r="AJ487" s="455"/>
      <c r="AK487" s="455"/>
      <c r="AL487" s="455"/>
      <c r="AM487" s="455"/>
      <c r="AN487" s="455"/>
      <c r="AO487" s="455"/>
      <c r="AP487" s="455"/>
      <c r="AQ487" s="455"/>
      <c r="AR487" s="455"/>
      <c r="AS487" s="455"/>
      <c r="AT487" s="455"/>
      <c r="AU487" s="455"/>
      <c r="AV487" s="455"/>
      <c r="AW487" s="455"/>
      <c r="AX487" s="455"/>
    </row>
    <row r="488" spans="18:50" x14ac:dyDescent="0.25">
      <c r="R488" s="509"/>
      <c r="S488" s="508"/>
      <c r="T488" s="508"/>
      <c r="U488" s="508"/>
      <c r="V488" s="508"/>
      <c r="W488" s="508"/>
      <c r="X488" s="508"/>
      <c r="Y488" s="508"/>
      <c r="Z488" s="508"/>
      <c r="AA488" s="508"/>
      <c r="AB488" s="508"/>
      <c r="AC488" s="508"/>
      <c r="AD488" s="508"/>
      <c r="AE488" s="455"/>
      <c r="AF488" s="455"/>
      <c r="AG488" s="455"/>
      <c r="AH488" s="455"/>
      <c r="AI488" s="455"/>
      <c r="AJ488" s="455"/>
      <c r="AK488" s="455"/>
      <c r="AL488" s="455"/>
      <c r="AM488" s="455"/>
      <c r="AN488" s="455"/>
      <c r="AO488" s="455"/>
      <c r="AP488" s="455"/>
      <c r="AQ488" s="455"/>
      <c r="AR488" s="455"/>
      <c r="AS488" s="455"/>
      <c r="AT488" s="455"/>
      <c r="AU488" s="455"/>
      <c r="AV488" s="455"/>
      <c r="AW488" s="455"/>
      <c r="AX488" s="455"/>
    </row>
    <row r="489" spans="18:50" x14ac:dyDescent="0.25">
      <c r="R489" s="509"/>
      <c r="S489" s="508"/>
      <c r="T489" s="508"/>
      <c r="U489" s="508"/>
      <c r="V489" s="508"/>
      <c r="W489" s="508"/>
      <c r="X489" s="508"/>
      <c r="Y489" s="508"/>
      <c r="Z489" s="508"/>
      <c r="AA489" s="508"/>
      <c r="AB489" s="508"/>
      <c r="AC489" s="508"/>
      <c r="AD489" s="508"/>
      <c r="AE489" s="455"/>
      <c r="AF489" s="455"/>
      <c r="AG489" s="455"/>
      <c r="AH489" s="455"/>
      <c r="AI489" s="455"/>
      <c r="AJ489" s="455"/>
      <c r="AK489" s="455"/>
      <c r="AL489" s="455"/>
      <c r="AM489" s="455"/>
      <c r="AN489" s="455"/>
      <c r="AO489" s="455"/>
      <c r="AP489" s="455"/>
      <c r="AQ489" s="455"/>
      <c r="AR489" s="455"/>
      <c r="AS489" s="455"/>
      <c r="AT489" s="455"/>
      <c r="AU489" s="455"/>
      <c r="AV489" s="455"/>
      <c r="AW489" s="455"/>
      <c r="AX489" s="455"/>
    </row>
    <row r="490" spans="18:50" x14ac:dyDescent="0.25">
      <c r="R490" s="509"/>
      <c r="S490" s="508"/>
      <c r="T490" s="508"/>
      <c r="U490" s="508"/>
      <c r="V490" s="508"/>
      <c r="W490" s="508"/>
      <c r="X490" s="508"/>
      <c r="Y490" s="508"/>
      <c r="Z490" s="508"/>
      <c r="AA490" s="508"/>
      <c r="AB490" s="508"/>
      <c r="AC490" s="508"/>
      <c r="AD490" s="508"/>
      <c r="AE490" s="455"/>
      <c r="AF490" s="455"/>
      <c r="AG490" s="455"/>
      <c r="AH490" s="455"/>
      <c r="AI490" s="455"/>
      <c r="AJ490" s="455"/>
      <c r="AK490" s="455"/>
      <c r="AL490" s="455"/>
      <c r="AM490" s="455"/>
      <c r="AN490" s="455"/>
      <c r="AO490" s="455"/>
      <c r="AP490" s="455"/>
      <c r="AQ490" s="455"/>
      <c r="AR490" s="455"/>
      <c r="AS490" s="455"/>
      <c r="AT490" s="455"/>
      <c r="AU490" s="455"/>
      <c r="AV490" s="455"/>
      <c r="AW490" s="455"/>
      <c r="AX490" s="455"/>
    </row>
    <row r="491" spans="18:50" x14ac:dyDescent="0.25">
      <c r="R491" s="509"/>
      <c r="S491" s="508"/>
      <c r="T491" s="508"/>
      <c r="U491" s="508"/>
      <c r="V491" s="508"/>
      <c r="W491" s="508"/>
      <c r="X491" s="508"/>
      <c r="Y491" s="508"/>
      <c r="Z491" s="508"/>
      <c r="AA491" s="508"/>
      <c r="AB491" s="508"/>
      <c r="AC491" s="508"/>
      <c r="AD491" s="508"/>
      <c r="AE491" s="455"/>
      <c r="AF491" s="455"/>
      <c r="AG491" s="455"/>
      <c r="AH491" s="455"/>
      <c r="AI491" s="455"/>
      <c r="AJ491" s="455"/>
      <c r="AK491" s="455"/>
      <c r="AL491" s="455"/>
      <c r="AM491" s="455"/>
      <c r="AN491" s="455"/>
      <c r="AO491" s="455"/>
      <c r="AP491" s="455"/>
      <c r="AQ491" s="455"/>
      <c r="AR491" s="455"/>
      <c r="AS491" s="455"/>
      <c r="AT491" s="455"/>
      <c r="AU491" s="455"/>
      <c r="AV491" s="455"/>
      <c r="AW491" s="455"/>
      <c r="AX491" s="455"/>
    </row>
    <row r="492" spans="18:50" x14ac:dyDescent="0.25">
      <c r="R492" s="509"/>
      <c r="S492" s="508"/>
      <c r="T492" s="508"/>
      <c r="U492" s="508"/>
      <c r="V492" s="508"/>
      <c r="W492" s="508"/>
      <c r="X492" s="508"/>
      <c r="Y492" s="508"/>
      <c r="Z492" s="508"/>
      <c r="AA492" s="508"/>
      <c r="AB492" s="508"/>
      <c r="AC492" s="508"/>
      <c r="AD492" s="508"/>
      <c r="AE492" s="455"/>
      <c r="AF492" s="455"/>
      <c r="AG492" s="455"/>
      <c r="AH492" s="455"/>
      <c r="AI492" s="455"/>
      <c r="AJ492" s="455"/>
      <c r="AK492" s="455"/>
      <c r="AL492" s="455"/>
      <c r="AM492" s="455"/>
      <c r="AN492" s="455"/>
      <c r="AO492" s="455"/>
      <c r="AP492" s="455"/>
      <c r="AQ492" s="455"/>
      <c r="AR492" s="455"/>
      <c r="AS492" s="455"/>
      <c r="AT492" s="455"/>
      <c r="AU492" s="455"/>
      <c r="AV492" s="455"/>
      <c r="AW492" s="455"/>
      <c r="AX492" s="455"/>
    </row>
    <row r="493" spans="18:50" x14ac:dyDescent="0.25">
      <c r="R493" s="509"/>
      <c r="S493" s="508"/>
      <c r="T493" s="508"/>
      <c r="U493" s="508"/>
      <c r="V493" s="508"/>
      <c r="W493" s="508"/>
      <c r="X493" s="508"/>
      <c r="Y493" s="508"/>
      <c r="Z493" s="508"/>
      <c r="AA493" s="508"/>
      <c r="AB493" s="508"/>
      <c r="AC493" s="508"/>
      <c r="AD493" s="508"/>
      <c r="AE493" s="455"/>
      <c r="AF493" s="455"/>
      <c r="AG493" s="455"/>
      <c r="AH493" s="455"/>
      <c r="AI493" s="455"/>
      <c r="AJ493" s="455"/>
      <c r="AK493" s="455"/>
      <c r="AL493" s="455"/>
      <c r="AM493" s="455"/>
      <c r="AN493" s="455"/>
      <c r="AO493" s="455"/>
      <c r="AP493" s="455"/>
      <c r="AQ493" s="455"/>
      <c r="AR493" s="455"/>
      <c r="AS493" s="455"/>
      <c r="AT493" s="455"/>
      <c r="AU493" s="455"/>
      <c r="AV493" s="455"/>
      <c r="AW493" s="455"/>
      <c r="AX493" s="455"/>
    </row>
    <row r="494" spans="18:50" x14ac:dyDescent="0.25">
      <c r="R494" s="509"/>
      <c r="S494" s="508"/>
      <c r="T494" s="508"/>
      <c r="U494" s="508"/>
      <c r="V494" s="508"/>
      <c r="W494" s="508"/>
      <c r="X494" s="508"/>
      <c r="Y494" s="508"/>
      <c r="Z494" s="508"/>
      <c r="AA494" s="508"/>
      <c r="AB494" s="508"/>
      <c r="AC494" s="508"/>
      <c r="AD494" s="508"/>
      <c r="AE494" s="455"/>
      <c r="AF494" s="455"/>
      <c r="AG494" s="455"/>
      <c r="AH494" s="455"/>
      <c r="AI494" s="455"/>
      <c r="AJ494" s="455"/>
      <c r="AK494" s="455"/>
      <c r="AL494" s="455"/>
      <c r="AM494" s="455"/>
      <c r="AN494" s="455"/>
      <c r="AO494" s="455"/>
      <c r="AP494" s="455"/>
      <c r="AQ494" s="455"/>
      <c r="AR494" s="455"/>
      <c r="AS494" s="455"/>
      <c r="AT494" s="455"/>
      <c r="AU494" s="455"/>
      <c r="AV494" s="455"/>
      <c r="AW494" s="455"/>
      <c r="AX494" s="455"/>
    </row>
    <row r="495" spans="18:50" x14ac:dyDescent="0.25">
      <c r="R495" s="509"/>
      <c r="S495" s="508"/>
      <c r="T495" s="508"/>
      <c r="U495" s="508"/>
      <c r="V495" s="508"/>
      <c r="W495" s="508"/>
      <c r="X495" s="508"/>
      <c r="Y495" s="508"/>
      <c r="Z495" s="508"/>
      <c r="AA495" s="508"/>
      <c r="AB495" s="508"/>
      <c r="AC495" s="508"/>
      <c r="AD495" s="508"/>
      <c r="AE495" s="455"/>
      <c r="AF495" s="455"/>
      <c r="AG495" s="455"/>
      <c r="AH495" s="455"/>
      <c r="AI495" s="455"/>
      <c r="AJ495" s="455"/>
      <c r="AK495" s="455"/>
      <c r="AL495" s="455"/>
      <c r="AM495" s="455"/>
      <c r="AN495" s="455"/>
      <c r="AO495" s="455"/>
      <c r="AP495" s="455"/>
      <c r="AQ495" s="455"/>
      <c r="AR495" s="455"/>
      <c r="AS495" s="455"/>
      <c r="AT495" s="455"/>
      <c r="AU495" s="455"/>
      <c r="AV495" s="455"/>
      <c r="AW495" s="455"/>
      <c r="AX495" s="455"/>
    </row>
    <row r="496" spans="18:50" x14ac:dyDescent="0.25">
      <c r="R496" s="509"/>
      <c r="S496" s="508"/>
      <c r="T496" s="508"/>
      <c r="U496" s="508"/>
      <c r="V496" s="508"/>
      <c r="W496" s="508"/>
      <c r="X496" s="508"/>
      <c r="Y496" s="508"/>
      <c r="Z496" s="508"/>
      <c r="AA496" s="508"/>
      <c r="AB496" s="508"/>
      <c r="AC496" s="508"/>
      <c r="AD496" s="508"/>
      <c r="AE496" s="455"/>
      <c r="AF496" s="455"/>
      <c r="AG496" s="455"/>
      <c r="AH496" s="455"/>
      <c r="AI496" s="455"/>
      <c r="AJ496" s="455"/>
      <c r="AK496" s="455"/>
      <c r="AL496" s="455"/>
      <c r="AM496" s="455"/>
      <c r="AN496" s="455"/>
      <c r="AO496" s="455"/>
      <c r="AP496" s="455"/>
      <c r="AQ496" s="455"/>
      <c r="AR496" s="455"/>
      <c r="AS496" s="455"/>
      <c r="AT496" s="455"/>
      <c r="AU496" s="455"/>
      <c r="AV496" s="455"/>
      <c r="AW496" s="455"/>
      <c r="AX496" s="455"/>
    </row>
    <row r="497" spans="18:50" x14ac:dyDescent="0.25">
      <c r="R497" s="509"/>
      <c r="S497" s="508"/>
      <c r="T497" s="508"/>
      <c r="U497" s="508"/>
      <c r="V497" s="508"/>
      <c r="W497" s="508"/>
      <c r="X497" s="508"/>
      <c r="Y497" s="508"/>
      <c r="Z497" s="508"/>
      <c r="AA497" s="508"/>
      <c r="AB497" s="508"/>
      <c r="AC497" s="508"/>
      <c r="AD497" s="508"/>
      <c r="AE497" s="455"/>
      <c r="AF497" s="455"/>
      <c r="AG497" s="455"/>
      <c r="AH497" s="455"/>
      <c r="AI497" s="455"/>
      <c r="AJ497" s="455"/>
      <c r="AK497" s="455"/>
      <c r="AL497" s="455"/>
      <c r="AM497" s="455"/>
      <c r="AN497" s="455"/>
      <c r="AO497" s="455"/>
      <c r="AP497" s="455"/>
      <c r="AQ497" s="455"/>
      <c r="AR497" s="455"/>
      <c r="AS497" s="455"/>
      <c r="AT497" s="455"/>
      <c r="AU497" s="455"/>
      <c r="AV497" s="455"/>
      <c r="AW497" s="455"/>
      <c r="AX497" s="455"/>
    </row>
    <row r="498" spans="18:50" x14ac:dyDescent="0.25">
      <c r="R498" s="509"/>
      <c r="S498" s="508"/>
      <c r="T498" s="508"/>
      <c r="U498" s="508"/>
      <c r="V498" s="508"/>
      <c r="W498" s="508"/>
      <c r="X498" s="508"/>
      <c r="Y498" s="508"/>
      <c r="Z498" s="508"/>
      <c r="AA498" s="508"/>
      <c r="AB498" s="508"/>
      <c r="AC498" s="508"/>
      <c r="AD498" s="508"/>
      <c r="AE498" s="455"/>
      <c r="AF498" s="455"/>
      <c r="AG498" s="455"/>
      <c r="AH498" s="455"/>
      <c r="AI498" s="455"/>
      <c r="AJ498" s="455"/>
      <c r="AK498" s="455"/>
      <c r="AL498" s="455"/>
      <c r="AM498" s="455"/>
      <c r="AN498" s="455"/>
      <c r="AO498" s="455"/>
      <c r="AP498" s="455"/>
      <c r="AQ498" s="455"/>
      <c r="AR498" s="455"/>
      <c r="AS498" s="455"/>
      <c r="AT498" s="455"/>
      <c r="AU498" s="455"/>
      <c r="AV498" s="455"/>
      <c r="AW498" s="455"/>
      <c r="AX498" s="455"/>
    </row>
    <row r="499" spans="18:50" x14ac:dyDescent="0.25">
      <c r="R499" s="509"/>
      <c r="S499" s="508"/>
      <c r="T499" s="508"/>
      <c r="U499" s="508"/>
      <c r="V499" s="508"/>
      <c r="W499" s="508"/>
      <c r="X499" s="508"/>
      <c r="Y499" s="508"/>
      <c r="Z499" s="508"/>
      <c r="AA499" s="508"/>
      <c r="AB499" s="508"/>
      <c r="AC499" s="508"/>
      <c r="AD499" s="508"/>
      <c r="AE499" s="455"/>
      <c r="AF499" s="455"/>
      <c r="AG499" s="455"/>
      <c r="AH499" s="455"/>
      <c r="AI499" s="455"/>
      <c r="AJ499" s="455"/>
      <c r="AK499" s="455"/>
      <c r="AL499" s="455"/>
      <c r="AM499" s="455"/>
      <c r="AN499" s="455"/>
      <c r="AO499" s="455"/>
      <c r="AP499" s="455"/>
      <c r="AQ499" s="455"/>
      <c r="AR499" s="455"/>
      <c r="AS499" s="455"/>
      <c r="AT499" s="455"/>
      <c r="AU499" s="455"/>
      <c r="AV499" s="455"/>
      <c r="AW499" s="455"/>
      <c r="AX499" s="455"/>
    </row>
    <row r="500" spans="18:50" x14ac:dyDescent="0.25">
      <c r="R500" s="509"/>
      <c r="S500" s="508"/>
      <c r="T500" s="508"/>
      <c r="U500" s="508"/>
      <c r="V500" s="508"/>
      <c r="W500" s="508"/>
      <c r="X500" s="508"/>
      <c r="Y500" s="508"/>
      <c r="Z500" s="508"/>
      <c r="AA500" s="508"/>
      <c r="AB500" s="508"/>
      <c r="AC500" s="508"/>
      <c r="AD500" s="508"/>
      <c r="AE500" s="455"/>
      <c r="AF500" s="455"/>
      <c r="AG500" s="455"/>
      <c r="AH500" s="455"/>
      <c r="AI500" s="455"/>
      <c r="AJ500" s="455"/>
      <c r="AK500" s="455"/>
      <c r="AL500" s="455"/>
      <c r="AM500" s="455"/>
      <c r="AN500" s="455"/>
      <c r="AO500" s="455"/>
      <c r="AP500" s="455"/>
      <c r="AQ500" s="455"/>
      <c r="AR500" s="455"/>
      <c r="AS500" s="455"/>
      <c r="AT500" s="455"/>
      <c r="AU500" s="455"/>
      <c r="AV500" s="455"/>
      <c r="AW500" s="455"/>
      <c r="AX500" s="455"/>
    </row>
    <row r="501" spans="18:50" x14ac:dyDescent="0.25">
      <c r="R501" s="509"/>
      <c r="S501" s="508"/>
      <c r="T501" s="508"/>
      <c r="U501" s="508"/>
      <c r="V501" s="508"/>
      <c r="W501" s="508"/>
      <c r="X501" s="508"/>
      <c r="Y501" s="508"/>
      <c r="Z501" s="508"/>
      <c r="AA501" s="508"/>
      <c r="AB501" s="508"/>
      <c r="AC501" s="508"/>
      <c r="AD501" s="508"/>
      <c r="AE501" s="455"/>
      <c r="AF501" s="455"/>
      <c r="AG501" s="455"/>
      <c r="AH501" s="455"/>
      <c r="AI501" s="455"/>
      <c r="AJ501" s="455"/>
      <c r="AK501" s="455"/>
      <c r="AL501" s="455"/>
      <c r="AM501" s="455"/>
      <c r="AN501" s="455"/>
      <c r="AO501" s="455"/>
      <c r="AP501" s="455"/>
      <c r="AQ501" s="455"/>
      <c r="AR501" s="455"/>
      <c r="AS501" s="455"/>
      <c r="AT501" s="455"/>
      <c r="AU501" s="455"/>
      <c r="AV501" s="455"/>
      <c r="AW501" s="455"/>
      <c r="AX501" s="455"/>
    </row>
    <row r="502" spans="18:50" x14ac:dyDescent="0.25">
      <c r="R502" s="509"/>
      <c r="S502" s="508"/>
      <c r="T502" s="508"/>
      <c r="U502" s="508"/>
      <c r="V502" s="508"/>
      <c r="W502" s="508"/>
      <c r="X502" s="508"/>
      <c r="Y502" s="508"/>
      <c r="Z502" s="508"/>
      <c r="AA502" s="508"/>
      <c r="AB502" s="508"/>
      <c r="AC502" s="508"/>
      <c r="AD502" s="508"/>
      <c r="AE502" s="455"/>
      <c r="AF502" s="455"/>
      <c r="AG502" s="455"/>
      <c r="AH502" s="455"/>
      <c r="AI502" s="455"/>
      <c r="AJ502" s="455"/>
      <c r="AK502" s="455"/>
      <c r="AL502" s="455"/>
      <c r="AM502" s="455"/>
      <c r="AN502" s="455"/>
      <c r="AO502" s="455"/>
      <c r="AP502" s="455"/>
      <c r="AQ502" s="455"/>
      <c r="AR502" s="455"/>
      <c r="AS502" s="455"/>
      <c r="AT502" s="455"/>
      <c r="AU502" s="455"/>
      <c r="AV502" s="455"/>
      <c r="AW502" s="455"/>
      <c r="AX502" s="455"/>
    </row>
    <row r="503" spans="18:50" x14ac:dyDescent="0.25">
      <c r="R503" s="509"/>
      <c r="S503" s="508"/>
      <c r="T503" s="508"/>
      <c r="U503" s="508"/>
      <c r="V503" s="508"/>
      <c r="W503" s="508"/>
      <c r="X503" s="508"/>
      <c r="Y503" s="508"/>
      <c r="Z503" s="508"/>
      <c r="AA503" s="508"/>
      <c r="AB503" s="508"/>
      <c r="AC503" s="508"/>
      <c r="AD503" s="508"/>
      <c r="AE503" s="455"/>
      <c r="AF503" s="455"/>
      <c r="AG503" s="455"/>
      <c r="AH503" s="455"/>
      <c r="AI503" s="455"/>
      <c r="AJ503" s="455"/>
      <c r="AK503" s="455"/>
      <c r="AL503" s="455"/>
      <c r="AM503" s="455"/>
      <c r="AN503" s="455"/>
      <c r="AO503" s="455"/>
      <c r="AP503" s="455"/>
      <c r="AQ503" s="455"/>
      <c r="AR503" s="455"/>
      <c r="AS503" s="455"/>
      <c r="AT503" s="455"/>
      <c r="AU503" s="455"/>
      <c r="AV503" s="455"/>
      <c r="AW503" s="455"/>
      <c r="AX503" s="455"/>
    </row>
    <row r="504" spans="18:50" x14ac:dyDescent="0.25">
      <c r="R504" s="509"/>
      <c r="S504" s="508"/>
      <c r="T504" s="508"/>
      <c r="U504" s="508"/>
      <c r="V504" s="508"/>
      <c r="W504" s="508"/>
      <c r="X504" s="508"/>
      <c r="Y504" s="508"/>
      <c r="Z504" s="508"/>
      <c r="AA504" s="508"/>
      <c r="AB504" s="508"/>
      <c r="AC504" s="508"/>
      <c r="AD504" s="508"/>
      <c r="AE504" s="455"/>
      <c r="AF504" s="455"/>
      <c r="AG504" s="455"/>
      <c r="AH504" s="455"/>
      <c r="AI504" s="455"/>
      <c r="AJ504" s="455"/>
      <c r="AK504" s="455"/>
      <c r="AL504" s="455"/>
      <c r="AM504" s="455"/>
      <c r="AN504" s="455"/>
      <c r="AO504" s="455"/>
      <c r="AP504" s="455"/>
      <c r="AQ504" s="455"/>
      <c r="AR504" s="455"/>
      <c r="AS504" s="455"/>
      <c r="AT504" s="455"/>
      <c r="AU504" s="455"/>
      <c r="AV504" s="455"/>
      <c r="AW504" s="455"/>
      <c r="AX504" s="455"/>
    </row>
    <row r="505" spans="18:50" x14ac:dyDescent="0.25">
      <c r="R505" s="509"/>
      <c r="S505" s="508"/>
      <c r="T505" s="508"/>
      <c r="U505" s="508"/>
      <c r="V505" s="508"/>
      <c r="W505" s="508"/>
      <c r="X505" s="508"/>
      <c r="Y505" s="508"/>
      <c r="Z505" s="508"/>
      <c r="AA505" s="508"/>
      <c r="AB505" s="508"/>
      <c r="AC505" s="508"/>
      <c r="AD505" s="508"/>
      <c r="AE505" s="455"/>
      <c r="AF505" s="455"/>
      <c r="AG505" s="455"/>
      <c r="AH505" s="455"/>
      <c r="AI505" s="455"/>
      <c r="AJ505" s="455"/>
      <c r="AK505" s="455"/>
      <c r="AL505" s="455"/>
      <c r="AM505" s="455"/>
      <c r="AN505" s="455"/>
      <c r="AO505" s="455"/>
      <c r="AP505" s="455"/>
      <c r="AQ505" s="455"/>
      <c r="AR505" s="455"/>
      <c r="AS505" s="455"/>
      <c r="AT505" s="455"/>
      <c r="AU505" s="455"/>
      <c r="AV505" s="455"/>
      <c r="AW505" s="455"/>
      <c r="AX505" s="455"/>
    </row>
    <row r="506" spans="18:50" x14ac:dyDescent="0.25">
      <c r="R506" s="509"/>
      <c r="S506" s="508"/>
      <c r="T506" s="508"/>
      <c r="U506" s="508"/>
      <c r="V506" s="508"/>
      <c r="W506" s="508"/>
      <c r="X506" s="508"/>
      <c r="Y506" s="508"/>
      <c r="Z506" s="508"/>
      <c r="AA506" s="508"/>
      <c r="AB506" s="508"/>
      <c r="AC506" s="508"/>
      <c r="AD506" s="508"/>
      <c r="AE506" s="455"/>
      <c r="AF506" s="455"/>
      <c r="AG506" s="455"/>
      <c r="AH506" s="455"/>
      <c r="AI506" s="455"/>
      <c r="AJ506" s="455"/>
      <c r="AK506" s="455"/>
      <c r="AL506" s="455"/>
      <c r="AM506" s="455"/>
      <c r="AN506" s="455"/>
      <c r="AO506" s="455"/>
      <c r="AP506" s="455"/>
      <c r="AQ506" s="455"/>
      <c r="AR506" s="455"/>
      <c r="AS506" s="455"/>
      <c r="AT506" s="455"/>
      <c r="AU506" s="455"/>
      <c r="AV506" s="455"/>
      <c r="AW506" s="455"/>
      <c r="AX506" s="455"/>
    </row>
    <row r="507" spans="18:50" x14ac:dyDescent="0.25">
      <c r="R507" s="509"/>
      <c r="S507" s="508"/>
      <c r="T507" s="508"/>
      <c r="U507" s="508"/>
      <c r="V507" s="508"/>
      <c r="W507" s="508"/>
      <c r="X507" s="508"/>
      <c r="Y507" s="508"/>
      <c r="Z507" s="508"/>
      <c r="AA507" s="508"/>
      <c r="AB507" s="508"/>
      <c r="AC507" s="508"/>
      <c r="AD507" s="508"/>
      <c r="AE507" s="455"/>
      <c r="AF507" s="455"/>
      <c r="AG507" s="455"/>
      <c r="AH507" s="455"/>
      <c r="AI507" s="455"/>
      <c r="AJ507" s="455"/>
      <c r="AK507" s="455"/>
      <c r="AL507" s="455"/>
      <c r="AM507" s="455"/>
      <c r="AN507" s="455"/>
      <c r="AO507" s="455"/>
      <c r="AP507" s="455"/>
      <c r="AQ507" s="455"/>
      <c r="AR507" s="455"/>
      <c r="AS507" s="455"/>
      <c r="AT507" s="455"/>
      <c r="AU507" s="455"/>
      <c r="AV507" s="455"/>
      <c r="AW507" s="455"/>
      <c r="AX507" s="455"/>
    </row>
    <row r="508" spans="18:50" x14ac:dyDescent="0.25">
      <c r="R508" s="509"/>
      <c r="S508" s="508"/>
      <c r="T508" s="508"/>
      <c r="U508" s="508"/>
      <c r="V508" s="508"/>
      <c r="W508" s="508"/>
      <c r="X508" s="508"/>
      <c r="Y508" s="508"/>
      <c r="Z508" s="508"/>
      <c r="AA508" s="508"/>
      <c r="AB508" s="508"/>
      <c r="AC508" s="508"/>
      <c r="AD508" s="508"/>
      <c r="AE508" s="455"/>
      <c r="AF508" s="455"/>
      <c r="AG508" s="455"/>
      <c r="AH508" s="455"/>
      <c r="AI508" s="455"/>
      <c r="AJ508" s="455"/>
      <c r="AK508" s="455"/>
      <c r="AL508" s="455"/>
      <c r="AM508" s="455"/>
      <c r="AN508" s="455"/>
      <c r="AO508" s="455"/>
      <c r="AP508" s="455"/>
      <c r="AQ508" s="455"/>
      <c r="AR508" s="455"/>
      <c r="AS508" s="455"/>
      <c r="AT508" s="455"/>
      <c r="AU508" s="455"/>
      <c r="AV508" s="455"/>
      <c r="AW508" s="455"/>
      <c r="AX508" s="455"/>
    </row>
    <row r="509" spans="18:50" x14ac:dyDescent="0.25">
      <c r="R509" s="509"/>
      <c r="S509" s="508"/>
      <c r="T509" s="508"/>
      <c r="U509" s="508"/>
      <c r="V509" s="508"/>
      <c r="W509" s="508"/>
      <c r="X509" s="508"/>
      <c r="Y509" s="508"/>
      <c r="Z509" s="508"/>
      <c r="AA509" s="508"/>
      <c r="AB509" s="508"/>
      <c r="AC509" s="508"/>
      <c r="AD509" s="508"/>
      <c r="AE509" s="455"/>
      <c r="AF509" s="455"/>
      <c r="AG509" s="455"/>
      <c r="AH509" s="455"/>
      <c r="AI509" s="455"/>
      <c r="AJ509" s="455"/>
      <c r="AK509" s="455"/>
      <c r="AL509" s="455"/>
      <c r="AM509" s="455"/>
      <c r="AN509" s="455"/>
      <c r="AO509" s="455"/>
      <c r="AP509" s="455"/>
      <c r="AQ509" s="455"/>
      <c r="AR509" s="455"/>
      <c r="AS509" s="455"/>
      <c r="AT509" s="455"/>
      <c r="AU509" s="455"/>
      <c r="AV509" s="455"/>
      <c r="AW509" s="455"/>
      <c r="AX509" s="455"/>
    </row>
    <row r="510" spans="18:50" x14ac:dyDescent="0.25">
      <c r="R510" s="509"/>
      <c r="S510" s="508"/>
      <c r="T510" s="508"/>
      <c r="U510" s="508"/>
      <c r="V510" s="508"/>
      <c r="W510" s="508"/>
      <c r="X510" s="508"/>
      <c r="Y510" s="508"/>
      <c r="Z510" s="508"/>
      <c r="AA510" s="508"/>
      <c r="AB510" s="508"/>
      <c r="AC510" s="508"/>
      <c r="AD510" s="508"/>
      <c r="AE510" s="455"/>
      <c r="AF510" s="455"/>
      <c r="AG510" s="455"/>
      <c r="AH510" s="455"/>
      <c r="AI510" s="455"/>
      <c r="AJ510" s="455"/>
      <c r="AK510" s="455"/>
      <c r="AL510" s="455"/>
      <c r="AM510" s="455"/>
      <c r="AN510" s="455"/>
      <c r="AO510" s="455"/>
      <c r="AP510" s="455"/>
      <c r="AQ510" s="455"/>
      <c r="AR510" s="455"/>
      <c r="AS510" s="455"/>
      <c r="AT510" s="455"/>
      <c r="AU510" s="455"/>
      <c r="AV510" s="455"/>
      <c r="AW510" s="455"/>
      <c r="AX510" s="455"/>
    </row>
    <row r="511" spans="18:50" x14ac:dyDescent="0.25">
      <c r="R511" s="509"/>
      <c r="S511" s="508"/>
      <c r="T511" s="508"/>
      <c r="U511" s="508"/>
      <c r="V511" s="508"/>
      <c r="W511" s="508"/>
      <c r="X511" s="508"/>
      <c r="Y511" s="508"/>
      <c r="Z511" s="508"/>
      <c r="AA511" s="508"/>
      <c r="AB511" s="508"/>
      <c r="AC511" s="508"/>
      <c r="AD511" s="508"/>
      <c r="AE511" s="455"/>
      <c r="AF511" s="455"/>
      <c r="AG511" s="455"/>
      <c r="AH511" s="455"/>
      <c r="AI511" s="455"/>
      <c r="AJ511" s="455"/>
      <c r="AK511" s="455"/>
      <c r="AL511" s="455"/>
      <c r="AM511" s="455"/>
      <c r="AN511" s="455"/>
      <c r="AO511" s="455"/>
      <c r="AP511" s="455"/>
      <c r="AQ511" s="455"/>
      <c r="AR511" s="455"/>
      <c r="AS511" s="455"/>
      <c r="AT511" s="455"/>
      <c r="AU511" s="455"/>
      <c r="AV511" s="455"/>
      <c r="AW511" s="455"/>
      <c r="AX511" s="455"/>
    </row>
    <row r="512" spans="18:50" x14ac:dyDescent="0.25">
      <c r="R512" s="509"/>
      <c r="S512" s="508"/>
      <c r="T512" s="508"/>
      <c r="U512" s="508"/>
      <c r="V512" s="508"/>
      <c r="W512" s="508"/>
      <c r="X512" s="508"/>
      <c r="Y512" s="508"/>
      <c r="Z512" s="508"/>
      <c r="AA512" s="508"/>
      <c r="AB512" s="508"/>
      <c r="AC512" s="508"/>
      <c r="AD512" s="508"/>
      <c r="AE512" s="455"/>
      <c r="AF512" s="455"/>
      <c r="AG512" s="455"/>
      <c r="AH512" s="455"/>
      <c r="AI512" s="455"/>
      <c r="AJ512" s="455"/>
      <c r="AK512" s="455"/>
      <c r="AL512" s="455"/>
      <c r="AM512" s="455"/>
      <c r="AN512" s="455"/>
      <c r="AO512" s="455"/>
      <c r="AP512" s="455"/>
      <c r="AQ512" s="455"/>
      <c r="AR512" s="455"/>
      <c r="AS512" s="455"/>
      <c r="AT512" s="455"/>
      <c r="AU512" s="455"/>
      <c r="AV512" s="455"/>
      <c r="AW512" s="455"/>
      <c r="AX512" s="455"/>
    </row>
    <row r="513" spans="18:50" x14ac:dyDescent="0.25">
      <c r="R513" s="509"/>
      <c r="S513" s="508"/>
      <c r="T513" s="508"/>
      <c r="U513" s="508"/>
      <c r="V513" s="508"/>
      <c r="W513" s="508"/>
      <c r="X513" s="508"/>
      <c r="Y513" s="508"/>
      <c r="Z513" s="508"/>
      <c r="AA513" s="508"/>
      <c r="AB513" s="508"/>
      <c r="AC513" s="508"/>
      <c r="AD513" s="508"/>
      <c r="AE513" s="455"/>
      <c r="AF513" s="455"/>
      <c r="AG513" s="455"/>
      <c r="AH513" s="455"/>
      <c r="AI513" s="455"/>
      <c r="AJ513" s="455"/>
      <c r="AK513" s="455"/>
      <c r="AL513" s="455"/>
      <c r="AM513" s="455"/>
      <c r="AN513" s="455"/>
      <c r="AO513" s="455"/>
      <c r="AP513" s="455"/>
      <c r="AQ513" s="455"/>
      <c r="AR513" s="455"/>
      <c r="AS513" s="455"/>
      <c r="AT513" s="455"/>
      <c r="AU513" s="455"/>
      <c r="AV513" s="455"/>
      <c r="AW513" s="455"/>
      <c r="AX513" s="455"/>
    </row>
    <row r="514" spans="18:50" x14ac:dyDescent="0.25">
      <c r="R514" s="509"/>
      <c r="S514" s="508"/>
      <c r="T514" s="508"/>
      <c r="U514" s="508"/>
      <c r="V514" s="508"/>
      <c r="W514" s="508"/>
      <c r="X514" s="508"/>
      <c r="Y514" s="508"/>
      <c r="Z514" s="508"/>
      <c r="AA514" s="508"/>
      <c r="AB514" s="508"/>
      <c r="AC514" s="508"/>
      <c r="AD514" s="508"/>
      <c r="AE514" s="455"/>
      <c r="AF514" s="455"/>
      <c r="AG514" s="455"/>
      <c r="AH514" s="455"/>
      <c r="AI514" s="455"/>
      <c r="AJ514" s="455"/>
      <c r="AK514" s="455"/>
      <c r="AL514" s="455"/>
      <c r="AM514" s="455"/>
      <c r="AN514" s="455"/>
      <c r="AO514" s="455"/>
      <c r="AP514" s="455"/>
      <c r="AQ514" s="455"/>
      <c r="AR514" s="455"/>
      <c r="AS514" s="455"/>
      <c r="AT514" s="455"/>
      <c r="AU514" s="455"/>
      <c r="AV514" s="455"/>
      <c r="AW514" s="455"/>
      <c r="AX514" s="455"/>
    </row>
    <row r="515" spans="18:50" x14ac:dyDescent="0.25">
      <c r="R515" s="509"/>
      <c r="S515" s="508"/>
      <c r="T515" s="508"/>
      <c r="U515" s="508"/>
      <c r="V515" s="508"/>
      <c r="W515" s="508"/>
      <c r="X515" s="508"/>
      <c r="Y515" s="508"/>
      <c r="Z515" s="508"/>
      <c r="AA515" s="508"/>
      <c r="AB515" s="508"/>
      <c r="AC515" s="508"/>
      <c r="AD515" s="508"/>
      <c r="AE515" s="455"/>
      <c r="AF515" s="455"/>
      <c r="AG515" s="455"/>
      <c r="AH515" s="455"/>
      <c r="AI515" s="455"/>
      <c r="AJ515" s="455"/>
      <c r="AK515" s="455"/>
      <c r="AL515" s="455"/>
      <c r="AM515" s="455"/>
      <c r="AN515" s="455"/>
      <c r="AO515" s="455"/>
      <c r="AP515" s="455"/>
      <c r="AQ515" s="455"/>
      <c r="AR515" s="455"/>
      <c r="AS515" s="455"/>
      <c r="AT515" s="455"/>
      <c r="AU515" s="455"/>
      <c r="AV515" s="455"/>
      <c r="AW515" s="455"/>
      <c r="AX515" s="455"/>
    </row>
    <row r="516" spans="18:50" x14ac:dyDescent="0.25">
      <c r="R516" s="509"/>
      <c r="S516" s="508"/>
      <c r="T516" s="508"/>
      <c r="U516" s="508"/>
      <c r="V516" s="508"/>
      <c r="W516" s="508"/>
      <c r="X516" s="508"/>
      <c r="Y516" s="508"/>
      <c r="Z516" s="508"/>
      <c r="AA516" s="508"/>
      <c r="AB516" s="508"/>
      <c r="AC516" s="508"/>
      <c r="AD516" s="508"/>
      <c r="AE516" s="455"/>
      <c r="AF516" s="455"/>
      <c r="AG516" s="455"/>
      <c r="AH516" s="455"/>
      <c r="AI516" s="455"/>
      <c r="AJ516" s="455"/>
      <c r="AK516" s="455"/>
      <c r="AL516" s="455"/>
      <c r="AM516" s="455"/>
      <c r="AN516" s="455"/>
      <c r="AO516" s="455"/>
      <c r="AP516" s="455"/>
      <c r="AQ516" s="455"/>
      <c r="AR516" s="455"/>
      <c r="AS516" s="455"/>
      <c r="AT516" s="455"/>
      <c r="AU516" s="455"/>
      <c r="AV516" s="455"/>
      <c r="AW516" s="455"/>
      <c r="AX516" s="455"/>
    </row>
    <row r="517" spans="18:50" x14ac:dyDescent="0.25">
      <c r="R517" s="509"/>
      <c r="S517" s="508"/>
      <c r="T517" s="508"/>
      <c r="U517" s="508"/>
      <c r="V517" s="508"/>
      <c r="W517" s="508"/>
      <c r="X517" s="508"/>
      <c r="Y517" s="508"/>
      <c r="Z517" s="508"/>
      <c r="AA517" s="508"/>
      <c r="AB517" s="508"/>
      <c r="AC517" s="508"/>
      <c r="AD517" s="508"/>
      <c r="AE517" s="455"/>
      <c r="AF517" s="455"/>
      <c r="AG517" s="455"/>
      <c r="AH517" s="455"/>
      <c r="AI517" s="455"/>
      <c r="AJ517" s="455"/>
      <c r="AK517" s="455"/>
      <c r="AL517" s="455"/>
      <c r="AM517" s="455"/>
      <c r="AN517" s="455"/>
      <c r="AO517" s="455"/>
      <c r="AP517" s="455"/>
      <c r="AQ517" s="455"/>
      <c r="AR517" s="455"/>
      <c r="AS517" s="455"/>
      <c r="AT517" s="455"/>
      <c r="AU517" s="455"/>
      <c r="AV517" s="455"/>
      <c r="AW517" s="455"/>
      <c r="AX517" s="455"/>
    </row>
    <row r="518" spans="18:50" x14ac:dyDescent="0.25">
      <c r="R518" s="509"/>
      <c r="S518" s="508"/>
      <c r="T518" s="508"/>
      <c r="U518" s="508"/>
      <c r="V518" s="508"/>
      <c r="W518" s="508"/>
      <c r="X518" s="508"/>
      <c r="Y518" s="508"/>
      <c r="Z518" s="508"/>
      <c r="AA518" s="508"/>
      <c r="AB518" s="508"/>
      <c r="AC518" s="508"/>
      <c r="AD518" s="508"/>
      <c r="AE518" s="455"/>
      <c r="AF518" s="455"/>
      <c r="AG518" s="455"/>
      <c r="AH518" s="455"/>
      <c r="AI518" s="455"/>
      <c r="AJ518" s="455"/>
      <c r="AK518" s="455"/>
      <c r="AL518" s="455"/>
      <c r="AM518" s="455"/>
      <c r="AN518" s="455"/>
      <c r="AO518" s="455"/>
      <c r="AP518" s="455"/>
      <c r="AQ518" s="455"/>
      <c r="AR518" s="455"/>
      <c r="AS518" s="455"/>
      <c r="AT518" s="455"/>
      <c r="AU518" s="455"/>
      <c r="AV518" s="455"/>
      <c r="AW518" s="455"/>
      <c r="AX518" s="455"/>
    </row>
    <row r="519" spans="18:50" x14ac:dyDescent="0.25">
      <c r="R519" s="509"/>
      <c r="S519" s="508"/>
      <c r="T519" s="508"/>
      <c r="U519" s="508"/>
      <c r="V519" s="508"/>
      <c r="W519" s="508"/>
      <c r="X519" s="508"/>
      <c r="Y519" s="508"/>
      <c r="Z519" s="508"/>
      <c r="AA519" s="508"/>
      <c r="AB519" s="508"/>
      <c r="AC519" s="508"/>
      <c r="AD519" s="508"/>
      <c r="AE519" s="455"/>
      <c r="AF519" s="455"/>
      <c r="AG519" s="455"/>
      <c r="AH519" s="455"/>
      <c r="AI519" s="455"/>
      <c r="AJ519" s="455"/>
      <c r="AK519" s="455"/>
      <c r="AL519" s="455"/>
      <c r="AM519" s="455"/>
      <c r="AN519" s="455"/>
      <c r="AO519" s="455"/>
      <c r="AP519" s="455"/>
      <c r="AQ519" s="455"/>
      <c r="AR519" s="455"/>
      <c r="AS519" s="455"/>
      <c r="AT519" s="455"/>
      <c r="AU519" s="455"/>
      <c r="AV519" s="455"/>
      <c r="AW519" s="455"/>
      <c r="AX519" s="455"/>
    </row>
    <row r="520" spans="18:50" x14ac:dyDescent="0.25">
      <c r="R520" s="509"/>
      <c r="S520" s="508"/>
      <c r="T520" s="508"/>
      <c r="U520" s="508"/>
      <c r="V520" s="508"/>
      <c r="W520" s="508"/>
      <c r="X520" s="508"/>
      <c r="Y520" s="508"/>
      <c r="Z520" s="508"/>
      <c r="AA520" s="508"/>
      <c r="AB520" s="508"/>
      <c r="AC520" s="508"/>
      <c r="AD520" s="508"/>
      <c r="AE520" s="455"/>
      <c r="AF520" s="455"/>
      <c r="AG520" s="455"/>
      <c r="AH520" s="455"/>
      <c r="AI520" s="455"/>
      <c r="AJ520" s="455"/>
      <c r="AK520" s="455"/>
      <c r="AL520" s="455"/>
      <c r="AM520" s="455"/>
      <c r="AN520" s="455"/>
      <c r="AO520" s="455"/>
      <c r="AP520" s="455"/>
      <c r="AQ520" s="455"/>
      <c r="AR520" s="455"/>
      <c r="AS520" s="455"/>
      <c r="AT520" s="455"/>
      <c r="AU520" s="455"/>
      <c r="AV520" s="455"/>
      <c r="AW520" s="455"/>
      <c r="AX520" s="455"/>
    </row>
    <row r="521" spans="18:50" x14ac:dyDescent="0.25">
      <c r="R521" s="509"/>
      <c r="S521" s="508"/>
      <c r="T521" s="508"/>
      <c r="U521" s="508"/>
      <c r="V521" s="508"/>
      <c r="W521" s="508"/>
      <c r="X521" s="508"/>
      <c r="Y521" s="508"/>
      <c r="Z521" s="508"/>
      <c r="AA521" s="508"/>
      <c r="AB521" s="508"/>
      <c r="AC521" s="508"/>
      <c r="AD521" s="508"/>
      <c r="AE521" s="455"/>
      <c r="AF521" s="455"/>
      <c r="AG521" s="455"/>
      <c r="AH521" s="455"/>
      <c r="AI521" s="455"/>
      <c r="AJ521" s="455"/>
      <c r="AK521" s="455"/>
      <c r="AL521" s="455"/>
      <c r="AM521" s="455"/>
      <c r="AN521" s="455"/>
      <c r="AO521" s="455"/>
      <c r="AP521" s="455"/>
      <c r="AQ521" s="455"/>
      <c r="AR521" s="455"/>
      <c r="AS521" s="455"/>
      <c r="AT521" s="455"/>
      <c r="AU521" s="455"/>
      <c r="AV521" s="455"/>
      <c r="AW521" s="455"/>
      <c r="AX521" s="455"/>
    </row>
    <row r="522" spans="18:50" x14ac:dyDescent="0.25">
      <c r="R522" s="509"/>
      <c r="S522" s="508"/>
      <c r="T522" s="508"/>
      <c r="U522" s="508"/>
      <c r="V522" s="508"/>
      <c r="W522" s="508"/>
      <c r="X522" s="508"/>
      <c r="Y522" s="508"/>
      <c r="Z522" s="508"/>
      <c r="AA522" s="508"/>
      <c r="AB522" s="508"/>
      <c r="AC522" s="508"/>
      <c r="AD522" s="508"/>
      <c r="AE522" s="455"/>
      <c r="AF522" s="455"/>
      <c r="AG522" s="455"/>
      <c r="AH522" s="455"/>
      <c r="AI522" s="455"/>
      <c r="AJ522" s="455"/>
      <c r="AK522" s="455"/>
      <c r="AL522" s="455"/>
      <c r="AM522" s="455"/>
      <c r="AN522" s="455"/>
      <c r="AO522" s="455"/>
      <c r="AP522" s="455"/>
      <c r="AQ522" s="455"/>
      <c r="AR522" s="455"/>
      <c r="AS522" s="455"/>
      <c r="AT522" s="455"/>
      <c r="AU522" s="455"/>
      <c r="AV522" s="455"/>
      <c r="AW522" s="455"/>
      <c r="AX522" s="455"/>
    </row>
    <row r="523" spans="18:50" x14ac:dyDescent="0.25">
      <c r="R523" s="509"/>
      <c r="S523" s="508"/>
      <c r="T523" s="508"/>
      <c r="U523" s="508"/>
      <c r="V523" s="508"/>
      <c r="W523" s="508"/>
      <c r="X523" s="508"/>
      <c r="Y523" s="508"/>
      <c r="Z523" s="508"/>
      <c r="AA523" s="508"/>
      <c r="AB523" s="508"/>
      <c r="AC523" s="508"/>
      <c r="AD523" s="508"/>
      <c r="AE523" s="455"/>
      <c r="AF523" s="455"/>
      <c r="AG523" s="455"/>
      <c r="AH523" s="455"/>
      <c r="AI523" s="455"/>
      <c r="AJ523" s="455"/>
      <c r="AK523" s="455"/>
      <c r="AL523" s="455"/>
      <c r="AM523" s="455"/>
      <c r="AN523" s="455"/>
      <c r="AO523" s="455"/>
      <c r="AP523" s="455"/>
      <c r="AQ523" s="455"/>
      <c r="AR523" s="455"/>
      <c r="AS523" s="455"/>
      <c r="AT523" s="455"/>
      <c r="AU523" s="455"/>
      <c r="AV523" s="455"/>
      <c r="AW523" s="455"/>
      <c r="AX523" s="455"/>
    </row>
    <row r="524" spans="18:50" x14ac:dyDescent="0.25">
      <c r="R524" s="509"/>
      <c r="S524" s="508"/>
      <c r="T524" s="508"/>
      <c r="U524" s="508"/>
      <c r="V524" s="508"/>
      <c r="W524" s="508"/>
      <c r="X524" s="508"/>
      <c r="Y524" s="508"/>
      <c r="Z524" s="508"/>
      <c r="AA524" s="508"/>
      <c r="AB524" s="508"/>
      <c r="AC524" s="508"/>
      <c r="AD524" s="508"/>
      <c r="AE524" s="455"/>
      <c r="AF524" s="455"/>
      <c r="AG524" s="455"/>
      <c r="AH524" s="455"/>
      <c r="AI524" s="455"/>
      <c r="AJ524" s="455"/>
      <c r="AK524" s="455"/>
      <c r="AL524" s="455"/>
      <c r="AM524" s="455"/>
      <c r="AN524" s="455"/>
      <c r="AO524" s="455"/>
      <c r="AP524" s="455"/>
      <c r="AQ524" s="455"/>
      <c r="AR524" s="455"/>
      <c r="AS524" s="455"/>
      <c r="AT524" s="455"/>
      <c r="AU524" s="455"/>
      <c r="AV524" s="455"/>
      <c r="AW524" s="455"/>
      <c r="AX524" s="455"/>
    </row>
    <row r="525" spans="18:50" x14ac:dyDescent="0.25">
      <c r="R525" s="509"/>
      <c r="S525" s="508"/>
      <c r="T525" s="508"/>
      <c r="U525" s="508"/>
      <c r="V525" s="508"/>
      <c r="W525" s="508"/>
      <c r="X525" s="508"/>
      <c r="Y525" s="508"/>
      <c r="Z525" s="508"/>
      <c r="AA525" s="508"/>
      <c r="AB525" s="508"/>
      <c r="AC525" s="508"/>
      <c r="AD525" s="508"/>
      <c r="AE525" s="455"/>
      <c r="AF525" s="455"/>
      <c r="AG525" s="455"/>
      <c r="AH525" s="455"/>
      <c r="AI525" s="455"/>
      <c r="AJ525" s="455"/>
      <c r="AK525" s="455"/>
      <c r="AL525" s="455"/>
      <c r="AM525" s="455"/>
      <c r="AN525" s="455"/>
      <c r="AO525" s="455"/>
      <c r="AP525" s="455"/>
      <c r="AQ525" s="455"/>
      <c r="AR525" s="455"/>
      <c r="AS525" s="455"/>
      <c r="AT525" s="455"/>
      <c r="AU525" s="455"/>
      <c r="AV525" s="455"/>
      <c r="AW525" s="455"/>
      <c r="AX525" s="455"/>
    </row>
    <row r="526" spans="18:50" x14ac:dyDescent="0.25">
      <c r="R526" s="509"/>
      <c r="S526" s="508"/>
      <c r="T526" s="508"/>
      <c r="U526" s="508"/>
      <c r="V526" s="508"/>
      <c r="W526" s="508"/>
      <c r="X526" s="508"/>
      <c r="Y526" s="508"/>
      <c r="Z526" s="508"/>
      <c r="AA526" s="508"/>
      <c r="AB526" s="508"/>
      <c r="AC526" s="508"/>
      <c r="AD526" s="508"/>
      <c r="AE526" s="455"/>
      <c r="AF526" s="455"/>
      <c r="AG526" s="455"/>
      <c r="AH526" s="455"/>
      <c r="AI526" s="455"/>
      <c r="AJ526" s="455"/>
      <c r="AK526" s="455"/>
      <c r="AL526" s="455"/>
      <c r="AM526" s="455"/>
      <c r="AN526" s="455"/>
      <c r="AO526" s="455"/>
      <c r="AP526" s="455"/>
      <c r="AQ526" s="455"/>
      <c r="AR526" s="455"/>
      <c r="AS526" s="455"/>
      <c r="AT526" s="455"/>
      <c r="AU526" s="455"/>
      <c r="AV526" s="455"/>
      <c r="AW526" s="455"/>
      <c r="AX526" s="455"/>
    </row>
    <row r="527" spans="18:50" x14ac:dyDescent="0.25">
      <c r="R527" s="509"/>
      <c r="S527" s="508"/>
      <c r="T527" s="508"/>
      <c r="U527" s="508"/>
      <c r="V527" s="508"/>
      <c r="W527" s="508"/>
      <c r="X527" s="508"/>
      <c r="Y527" s="508"/>
      <c r="Z527" s="508"/>
      <c r="AA527" s="508"/>
      <c r="AB527" s="508"/>
      <c r="AC527" s="508"/>
      <c r="AD527" s="508"/>
      <c r="AE527" s="455"/>
      <c r="AF527" s="455"/>
      <c r="AG527" s="455"/>
      <c r="AH527" s="455"/>
      <c r="AI527" s="455"/>
      <c r="AJ527" s="455"/>
      <c r="AK527" s="455"/>
      <c r="AL527" s="455"/>
      <c r="AM527" s="455"/>
      <c r="AN527" s="455"/>
      <c r="AO527" s="455"/>
      <c r="AP527" s="455"/>
      <c r="AQ527" s="455"/>
      <c r="AR527" s="455"/>
      <c r="AS527" s="455"/>
      <c r="AT527" s="455"/>
      <c r="AU527" s="455"/>
      <c r="AV527" s="455"/>
      <c r="AW527" s="455"/>
      <c r="AX527" s="455"/>
    </row>
    <row r="528" spans="18:50" x14ac:dyDescent="0.25">
      <c r="R528" s="509"/>
      <c r="S528" s="508"/>
      <c r="T528" s="508"/>
      <c r="U528" s="508"/>
      <c r="V528" s="508"/>
      <c r="W528" s="508"/>
      <c r="X528" s="508"/>
      <c r="Y528" s="508"/>
      <c r="Z528" s="508"/>
      <c r="AA528" s="508"/>
      <c r="AB528" s="508"/>
      <c r="AC528" s="508"/>
      <c r="AD528" s="508"/>
      <c r="AE528" s="455"/>
      <c r="AF528" s="455"/>
      <c r="AG528" s="455"/>
      <c r="AH528" s="455"/>
      <c r="AI528" s="455"/>
      <c r="AJ528" s="455"/>
      <c r="AK528" s="455"/>
      <c r="AL528" s="455"/>
      <c r="AM528" s="455"/>
      <c r="AN528" s="455"/>
      <c r="AO528" s="455"/>
      <c r="AP528" s="455"/>
      <c r="AQ528" s="455"/>
      <c r="AR528" s="455"/>
      <c r="AS528" s="455"/>
      <c r="AT528" s="455"/>
      <c r="AU528" s="455"/>
      <c r="AV528" s="455"/>
      <c r="AW528" s="455"/>
      <c r="AX528" s="455"/>
    </row>
    <row r="529" spans="18:50" x14ac:dyDescent="0.25">
      <c r="R529" s="509"/>
      <c r="S529" s="508"/>
      <c r="T529" s="508"/>
      <c r="U529" s="508"/>
      <c r="V529" s="508"/>
      <c r="W529" s="508"/>
      <c r="X529" s="508"/>
      <c r="Y529" s="508"/>
      <c r="Z529" s="508"/>
      <c r="AA529" s="508"/>
      <c r="AB529" s="508"/>
      <c r="AC529" s="508"/>
      <c r="AD529" s="508"/>
      <c r="AE529" s="455"/>
      <c r="AF529" s="455"/>
      <c r="AG529" s="455"/>
      <c r="AH529" s="455"/>
      <c r="AI529" s="455"/>
      <c r="AJ529" s="455"/>
      <c r="AK529" s="455"/>
      <c r="AL529" s="455"/>
      <c r="AM529" s="455"/>
      <c r="AN529" s="455"/>
      <c r="AO529" s="455"/>
      <c r="AP529" s="455"/>
      <c r="AQ529" s="455"/>
      <c r="AR529" s="455"/>
      <c r="AS529" s="455"/>
      <c r="AT529" s="455"/>
      <c r="AU529" s="455"/>
      <c r="AV529" s="455"/>
      <c r="AW529" s="455"/>
      <c r="AX529" s="455"/>
    </row>
    <row r="530" spans="18:50" x14ac:dyDescent="0.25">
      <c r="R530" s="509"/>
      <c r="S530" s="508"/>
      <c r="T530" s="508"/>
      <c r="U530" s="508"/>
      <c r="V530" s="508"/>
      <c r="W530" s="508"/>
      <c r="X530" s="508"/>
      <c r="Y530" s="508"/>
      <c r="Z530" s="508"/>
      <c r="AA530" s="508"/>
      <c r="AB530" s="508"/>
      <c r="AC530" s="508"/>
      <c r="AD530" s="508"/>
      <c r="AE530" s="455"/>
      <c r="AF530" s="455"/>
      <c r="AG530" s="455"/>
      <c r="AH530" s="455"/>
      <c r="AI530" s="455"/>
      <c r="AJ530" s="455"/>
      <c r="AK530" s="455"/>
      <c r="AL530" s="455"/>
      <c r="AM530" s="455"/>
      <c r="AN530" s="455"/>
      <c r="AO530" s="455"/>
      <c r="AP530" s="455"/>
      <c r="AQ530" s="455"/>
      <c r="AR530" s="455"/>
      <c r="AS530" s="455"/>
      <c r="AT530" s="455"/>
      <c r="AU530" s="455"/>
      <c r="AV530" s="455"/>
      <c r="AW530" s="455"/>
      <c r="AX530" s="455"/>
    </row>
    <row r="531" spans="18:50" x14ac:dyDescent="0.25">
      <c r="R531" s="509"/>
      <c r="S531" s="508"/>
      <c r="T531" s="508"/>
      <c r="U531" s="508"/>
      <c r="V531" s="508"/>
      <c r="W531" s="508"/>
      <c r="X531" s="508"/>
      <c r="Y531" s="508"/>
      <c r="Z531" s="508"/>
      <c r="AA531" s="508"/>
      <c r="AB531" s="508"/>
      <c r="AC531" s="508"/>
      <c r="AD531" s="508"/>
      <c r="AE531" s="455"/>
      <c r="AF531" s="455"/>
      <c r="AG531" s="455"/>
      <c r="AH531" s="455"/>
      <c r="AI531" s="455"/>
      <c r="AJ531" s="455"/>
      <c r="AK531" s="455"/>
      <c r="AL531" s="455"/>
      <c r="AM531" s="455"/>
      <c r="AN531" s="455"/>
      <c r="AO531" s="455"/>
      <c r="AP531" s="455"/>
      <c r="AQ531" s="455"/>
      <c r="AR531" s="455"/>
      <c r="AS531" s="455"/>
      <c r="AT531" s="455"/>
      <c r="AU531" s="455"/>
      <c r="AV531" s="455"/>
      <c r="AW531" s="455"/>
      <c r="AX531" s="455"/>
    </row>
    <row r="532" spans="18:50" x14ac:dyDescent="0.25">
      <c r="R532" s="509"/>
      <c r="S532" s="508"/>
      <c r="T532" s="508"/>
      <c r="U532" s="508"/>
      <c r="V532" s="508"/>
      <c r="W532" s="508"/>
      <c r="X532" s="508"/>
      <c r="Y532" s="508"/>
      <c r="Z532" s="508"/>
      <c r="AA532" s="508"/>
      <c r="AB532" s="508"/>
      <c r="AC532" s="508"/>
      <c r="AD532" s="508"/>
      <c r="AE532" s="455"/>
      <c r="AF532" s="455"/>
      <c r="AG532" s="455"/>
      <c r="AH532" s="455"/>
      <c r="AI532" s="455"/>
      <c r="AJ532" s="455"/>
      <c r="AK532" s="455"/>
      <c r="AL532" s="455"/>
      <c r="AM532" s="455"/>
      <c r="AN532" s="455"/>
      <c r="AO532" s="455"/>
      <c r="AP532" s="455"/>
      <c r="AQ532" s="455"/>
      <c r="AR532" s="455"/>
      <c r="AS532" s="455"/>
      <c r="AT532" s="455"/>
      <c r="AU532" s="455"/>
      <c r="AV532" s="455"/>
      <c r="AW532" s="455"/>
      <c r="AX532" s="455"/>
    </row>
    <row r="533" spans="18:50" x14ac:dyDescent="0.25">
      <c r="R533" s="509"/>
      <c r="S533" s="508"/>
      <c r="T533" s="508"/>
      <c r="U533" s="508"/>
      <c r="V533" s="508"/>
      <c r="W533" s="508"/>
      <c r="X533" s="508"/>
      <c r="Y533" s="508"/>
      <c r="Z533" s="508"/>
      <c r="AA533" s="508"/>
      <c r="AB533" s="508"/>
      <c r="AC533" s="508"/>
      <c r="AD533" s="508"/>
      <c r="AE533" s="455"/>
      <c r="AF533" s="455"/>
      <c r="AG533" s="455"/>
      <c r="AH533" s="455"/>
      <c r="AI533" s="455"/>
      <c r="AJ533" s="455"/>
      <c r="AK533" s="455"/>
      <c r="AL533" s="455"/>
      <c r="AM533" s="455"/>
      <c r="AN533" s="455"/>
      <c r="AO533" s="455"/>
      <c r="AP533" s="455"/>
      <c r="AQ533" s="455"/>
      <c r="AR533" s="455"/>
      <c r="AS533" s="455"/>
      <c r="AT533" s="455"/>
      <c r="AU533" s="455"/>
      <c r="AV533" s="455"/>
      <c r="AW533" s="455"/>
      <c r="AX533" s="455"/>
    </row>
    <row r="534" spans="18:50" x14ac:dyDescent="0.25">
      <c r="R534" s="509"/>
      <c r="S534" s="508"/>
      <c r="T534" s="508"/>
      <c r="U534" s="508"/>
      <c r="V534" s="508"/>
      <c r="W534" s="508"/>
      <c r="X534" s="508"/>
      <c r="Y534" s="508"/>
      <c r="Z534" s="508"/>
      <c r="AA534" s="508"/>
      <c r="AB534" s="508"/>
      <c r="AC534" s="508"/>
      <c r="AD534" s="508"/>
      <c r="AE534" s="455"/>
      <c r="AF534" s="455"/>
      <c r="AG534" s="455"/>
      <c r="AH534" s="455"/>
      <c r="AI534" s="455"/>
      <c r="AJ534" s="455"/>
      <c r="AK534" s="455"/>
      <c r="AL534" s="455"/>
      <c r="AM534" s="455"/>
      <c r="AN534" s="455"/>
      <c r="AO534" s="455"/>
      <c r="AP534" s="455"/>
      <c r="AQ534" s="455"/>
      <c r="AR534" s="455"/>
      <c r="AS534" s="455"/>
      <c r="AT534" s="455"/>
      <c r="AU534" s="455"/>
      <c r="AV534" s="455"/>
      <c r="AW534" s="455"/>
      <c r="AX534" s="455"/>
    </row>
    <row r="535" spans="18:50" x14ac:dyDescent="0.25">
      <c r="R535" s="509"/>
      <c r="S535" s="508"/>
      <c r="T535" s="508"/>
      <c r="U535" s="508"/>
      <c r="V535" s="508"/>
      <c r="W535" s="508"/>
      <c r="X535" s="508"/>
      <c r="Y535" s="508"/>
      <c r="Z535" s="508"/>
      <c r="AA535" s="508"/>
      <c r="AB535" s="508"/>
      <c r="AC535" s="508"/>
      <c r="AD535" s="508"/>
      <c r="AE535" s="455"/>
      <c r="AF535" s="455"/>
      <c r="AG535" s="455"/>
      <c r="AH535" s="455"/>
      <c r="AI535" s="455"/>
      <c r="AJ535" s="455"/>
      <c r="AK535" s="455"/>
      <c r="AL535" s="455"/>
      <c r="AM535" s="455"/>
      <c r="AN535" s="455"/>
      <c r="AO535" s="455"/>
      <c r="AP535" s="455"/>
      <c r="AQ535" s="455"/>
      <c r="AR535" s="455"/>
      <c r="AS535" s="455"/>
      <c r="AT535" s="455"/>
      <c r="AU535" s="455"/>
      <c r="AV535" s="455"/>
      <c r="AW535" s="455"/>
      <c r="AX535" s="455"/>
    </row>
    <row r="536" spans="18:50" x14ac:dyDescent="0.25">
      <c r="R536" s="509"/>
      <c r="S536" s="508"/>
      <c r="T536" s="508"/>
      <c r="U536" s="508"/>
      <c r="V536" s="508"/>
      <c r="W536" s="508"/>
      <c r="X536" s="508"/>
      <c r="Y536" s="508"/>
      <c r="Z536" s="508"/>
      <c r="AA536" s="508"/>
      <c r="AB536" s="508"/>
      <c r="AC536" s="508"/>
      <c r="AD536" s="508"/>
      <c r="AE536" s="455"/>
      <c r="AF536" s="455"/>
      <c r="AG536" s="455"/>
      <c r="AH536" s="455"/>
      <c r="AI536" s="455"/>
      <c r="AJ536" s="455"/>
      <c r="AK536" s="455"/>
      <c r="AL536" s="455"/>
      <c r="AM536" s="455"/>
      <c r="AN536" s="455"/>
      <c r="AO536" s="455"/>
      <c r="AP536" s="455"/>
      <c r="AQ536" s="455"/>
      <c r="AR536" s="455"/>
      <c r="AS536" s="455"/>
      <c r="AT536" s="455"/>
      <c r="AU536" s="455"/>
      <c r="AV536" s="455"/>
      <c r="AW536" s="455"/>
      <c r="AX536" s="455"/>
    </row>
    <row r="537" spans="18:50" x14ac:dyDescent="0.25">
      <c r="R537" s="509"/>
      <c r="S537" s="508"/>
      <c r="T537" s="508"/>
      <c r="U537" s="508"/>
      <c r="V537" s="508"/>
      <c r="W537" s="508"/>
      <c r="X537" s="508"/>
      <c r="Y537" s="508"/>
      <c r="Z537" s="508"/>
      <c r="AA537" s="508"/>
      <c r="AB537" s="508"/>
      <c r="AC537" s="508"/>
      <c r="AD537" s="508"/>
      <c r="AE537" s="455"/>
      <c r="AF537" s="455"/>
      <c r="AG537" s="455"/>
      <c r="AH537" s="455"/>
      <c r="AI537" s="455"/>
      <c r="AJ537" s="455"/>
      <c r="AK537" s="455"/>
      <c r="AL537" s="455"/>
      <c r="AM537" s="455"/>
      <c r="AN537" s="455"/>
      <c r="AO537" s="455"/>
      <c r="AP537" s="455"/>
      <c r="AQ537" s="455"/>
      <c r="AR537" s="455"/>
      <c r="AS537" s="455"/>
      <c r="AT537" s="455"/>
      <c r="AU537" s="455"/>
      <c r="AV537" s="455"/>
      <c r="AW537" s="455"/>
      <c r="AX537" s="455"/>
    </row>
    <row r="538" spans="18:50" x14ac:dyDescent="0.25">
      <c r="R538" s="509"/>
      <c r="S538" s="508"/>
      <c r="T538" s="508"/>
      <c r="U538" s="508"/>
      <c r="V538" s="508"/>
      <c r="W538" s="508"/>
      <c r="X538" s="508"/>
      <c r="Y538" s="508"/>
      <c r="Z538" s="508"/>
      <c r="AA538" s="508"/>
      <c r="AB538" s="508"/>
      <c r="AC538" s="508"/>
      <c r="AD538" s="508"/>
      <c r="AE538" s="455"/>
      <c r="AF538" s="455"/>
      <c r="AG538" s="455"/>
      <c r="AH538" s="455"/>
      <c r="AI538" s="455"/>
      <c r="AJ538" s="455"/>
      <c r="AK538" s="455"/>
      <c r="AL538" s="455"/>
      <c r="AM538" s="455"/>
      <c r="AN538" s="455"/>
      <c r="AO538" s="455"/>
      <c r="AP538" s="455"/>
      <c r="AQ538" s="455"/>
      <c r="AR538" s="455"/>
      <c r="AS538" s="455"/>
      <c r="AT538" s="455"/>
      <c r="AU538" s="455"/>
      <c r="AV538" s="455"/>
      <c r="AW538" s="455"/>
      <c r="AX538" s="455"/>
    </row>
    <row r="539" spans="18:50" x14ac:dyDescent="0.25">
      <c r="R539" s="509"/>
      <c r="S539" s="508"/>
      <c r="T539" s="508"/>
      <c r="U539" s="508"/>
      <c r="V539" s="508"/>
      <c r="W539" s="508"/>
      <c r="X539" s="508"/>
      <c r="Y539" s="508"/>
      <c r="Z539" s="508"/>
      <c r="AA539" s="508"/>
      <c r="AB539" s="508"/>
      <c r="AC539" s="508"/>
      <c r="AD539" s="508"/>
      <c r="AE539" s="455"/>
      <c r="AF539" s="455"/>
      <c r="AG539" s="455"/>
      <c r="AH539" s="455"/>
      <c r="AI539" s="455"/>
      <c r="AJ539" s="455"/>
      <c r="AK539" s="455"/>
      <c r="AL539" s="455"/>
      <c r="AM539" s="455"/>
      <c r="AN539" s="455"/>
      <c r="AO539" s="455"/>
      <c r="AP539" s="455"/>
      <c r="AQ539" s="455"/>
      <c r="AR539" s="455"/>
      <c r="AS539" s="455"/>
      <c r="AT539" s="455"/>
      <c r="AU539" s="455"/>
      <c r="AV539" s="455"/>
      <c r="AW539" s="455"/>
      <c r="AX539" s="455"/>
    </row>
    <row r="540" spans="18:50" x14ac:dyDescent="0.25">
      <c r="R540" s="509"/>
      <c r="S540" s="508"/>
      <c r="T540" s="508"/>
      <c r="U540" s="508"/>
      <c r="V540" s="508"/>
      <c r="W540" s="508"/>
      <c r="X540" s="508"/>
      <c r="Y540" s="508"/>
      <c r="Z540" s="508"/>
      <c r="AA540" s="508"/>
      <c r="AB540" s="508"/>
      <c r="AC540" s="508"/>
      <c r="AD540" s="508"/>
      <c r="AE540" s="455"/>
      <c r="AF540" s="455"/>
      <c r="AG540" s="455"/>
      <c r="AH540" s="455"/>
      <c r="AI540" s="455"/>
      <c r="AJ540" s="455"/>
      <c r="AK540" s="455"/>
      <c r="AL540" s="455"/>
      <c r="AM540" s="455"/>
      <c r="AN540" s="455"/>
      <c r="AO540" s="455"/>
      <c r="AP540" s="455"/>
      <c r="AQ540" s="455"/>
      <c r="AR540" s="455"/>
      <c r="AS540" s="455"/>
      <c r="AT540" s="455"/>
      <c r="AU540" s="455"/>
      <c r="AV540" s="455"/>
      <c r="AW540" s="455"/>
      <c r="AX540" s="455"/>
    </row>
    <row r="541" spans="18:50" x14ac:dyDescent="0.25">
      <c r="R541" s="509"/>
      <c r="S541" s="508"/>
      <c r="T541" s="508"/>
      <c r="U541" s="508"/>
      <c r="V541" s="508"/>
      <c r="W541" s="508"/>
      <c r="X541" s="508"/>
      <c r="Y541" s="508"/>
      <c r="Z541" s="508"/>
      <c r="AA541" s="508"/>
      <c r="AB541" s="508"/>
      <c r="AC541" s="508"/>
      <c r="AD541" s="508"/>
      <c r="AE541" s="455"/>
      <c r="AF541" s="455"/>
      <c r="AG541" s="455"/>
      <c r="AH541" s="455"/>
      <c r="AI541" s="455"/>
      <c r="AJ541" s="455"/>
      <c r="AK541" s="455"/>
      <c r="AL541" s="455"/>
      <c r="AM541" s="455"/>
      <c r="AN541" s="455"/>
      <c r="AO541" s="455"/>
      <c r="AP541" s="455"/>
      <c r="AQ541" s="455"/>
      <c r="AR541" s="455"/>
      <c r="AS541" s="455"/>
      <c r="AT541" s="455"/>
      <c r="AU541" s="455"/>
      <c r="AV541" s="455"/>
      <c r="AW541" s="455"/>
      <c r="AX541" s="455"/>
    </row>
    <row r="542" spans="18:50" x14ac:dyDescent="0.25">
      <c r="R542" s="509"/>
      <c r="S542" s="508"/>
      <c r="T542" s="508"/>
      <c r="U542" s="508"/>
      <c r="V542" s="508"/>
      <c r="W542" s="508"/>
      <c r="X542" s="508"/>
      <c r="Y542" s="508"/>
      <c r="Z542" s="508"/>
      <c r="AA542" s="508"/>
      <c r="AB542" s="508"/>
      <c r="AC542" s="508"/>
      <c r="AD542" s="508"/>
      <c r="AE542" s="455"/>
      <c r="AF542" s="455"/>
      <c r="AG542" s="455"/>
      <c r="AH542" s="455"/>
      <c r="AI542" s="455"/>
      <c r="AJ542" s="455"/>
      <c r="AK542" s="455"/>
      <c r="AL542" s="455"/>
      <c r="AM542" s="455"/>
      <c r="AN542" s="455"/>
      <c r="AO542" s="455"/>
      <c r="AP542" s="455"/>
      <c r="AQ542" s="455"/>
      <c r="AR542" s="455"/>
      <c r="AS542" s="455"/>
      <c r="AT542" s="455"/>
      <c r="AU542" s="455"/>
      <c r="AV542" s="455"/>
      <c r="AW542" s="455"/>
      <c r="AX542" s="455"/>
    </row>
    <row r="543" spans="18:50" x14ac:dyDescent="0.25">
      <c r="R543" s="509"/>
      <c r="S543" s="508"/>
      <c r="T543" s="508"/>
      <c r="U543" s="508"/>
      <c r="V543" s="508"/>
      <c r="W543" s="508"/>
      <c r="X543" s="508"/>
      <c r="Y543" s="508"/>
      <c r="Z543" s="508"/>
      <c r="AA543" s="508"/>
      <c r="AB543" s="508"/>
      <c r="AC543" s="508"/>
      <c r="AD543" s="508"/>
      <c r="AE543" s="455"/>
      <c r="AF543" s="455"/>
      <c r="AG543" s="455"/>
      <c r="AH543" s="455"/>
      <c r="AI543" s="455"/>
      <c r="AJ543" s="455"/>
      <c r="AK543" s="455"/>
      <c r="AL543" s="455"/>
      <c r="AM543" s="455"/>
      <c r="AN543" s="455"/>
      <c r="AO543" s="455"/>
      <c r="AP543" s="455"/>
      <c r="AQ543" s="455"/>
      <c r="AR543" s="455"/>
      <c r="AS543" s="455"/>
      <c r="AT543" s="455"/>
      <c r="AU543" s="455"/>
      <c r="AV543" s="455"/>
      <c r="AW543" s="455"/>
      <c r="AX543" s="455"/>
    </row>
    <row r="544" spans="18:50" x14ac:dyDescent="0.25">
      <c r="R544" s="509"/>
      <c r="S544" s="508"/>
      <c r="T544" s="508"/>
      <c r="U544" s="508"/>
      <c r="V544" s="508"/>
      <c r="W544" s="508"/>
      <c r="X544" s="508"/>
      <c r="Y544" s="508"/>
      <c r="Z544" s="508"/>
      <c r="AA544" s="508"/>
      <c r="AB544" s="508"/>
      <c r="AC544" s="508"/>
      <c r="AD544" s="508"/>
      <c r="AE544" s="455"/>
      <c r="AF544" s="455"/>
      <c r="AG544" s="455"/>
      <c r="AH544" s="455"/>
      <c r="AI544" s="455"/>
      <c r="AJ544" s="455"/>
      <c r="AK544" s="455"/>
      <c r="AL544" s="455"/>
      <c r="AM544" s="455"/>
      <c r="AN544" s="455"/>
      <c r="AO544" s="455"/>
      <c r="AP544" s="455"/>
      <c r="AQ544" s="455"/>
      <c r="AR544" s="455"/>
      <c r="AS544" s="455"/>
      <c r="AT544" s="455"/>
      <c r="AU544" s="455"/>
      <c r="AV544" s="455"/>
      <c r="AW544" s="455"/>
      <c r="AX544" s="455"/>
    </row>
    <row r="545" spans="18:50" x14ac:dyDescent="0.25">
      <c r="R545" s="509"/>
      <c r="S545" s="508"/>
      <c r="T545" s="508"/>
      <c r="U545" s="508"/>
      <c r="V545" s="508"/>
      <c r="W545" s="508"/>
      <c r="X545" s="508"/>
      <c r="Y545" s="508"/>
      <c r="Z545" s="508"/>
      <c r="AA545" s="508"/>
      <c r="AB545" s="508"/>
      <c r="AC545" s="508"/>
      <c r="AD545" s="508"/>
      <c r="AE545" s="455"/>
      <c r="AF545" s="455"/>
      <c r="AG545" s="455"/>
      <c r="AH545" s="455"/>
      <c r="AI545" s="455"/>
      <c r="AJ545" s="455"/>
      <c r="AK545" s="455"/>
      <c r="AL545" s="455"/>
      <c r="AM545" s="455"/>
      <c r="AN545" s="455"/>
      <c r="AO545" s="455"/>
      <c r="AP545" s="455"/>
      <c r="AQ545" s="455"/>
      <c r="AR545" s="455"/>
      <c r="AS545" s="455"/>
      <c r="AT545" s="455"/>
      <c r="AU545" s="455"/>
      <c r="AV545" s="455"/>
      <c r="AW545" s="455"/>
      <c r="AX545" s="455"/>
    </row>
    <row r="546" spans="18:50" x14ac:dyDescent="0.25">
      <c r="R546" s="509"/>
      <c r="S546" s="508"/>
      <c r="T546" s="508"/>
      <c r="U546" s="508"/>
      <c r="V546" s="508"/>
      <c r="W546" s="508"/>
      <c r="X546" s="508"/>
      <c r="Y546" s="508"/>
      <c r="Z546" s="508"/>
      <c r="AA546" s="508"/>
      <c r="AB546" s="508"/>
      <c r="AC546" s="508"/>
      <c r="AD546" s="508"/>
      <c r="AE546" s="455"/>
      <c r="AF546" s="455"/>
      <c r="AG546" s="455"/>
      <c r="AH546" s="455"/>
      <c r="AI546" s="455"/>
      <c r="AJ546" s="455"/>
      <c r="AK546" s="455"/>
      <c r="AL546" s="455"/>
      <c r="AM546" s="455"/>
      <c r="AN546" s="455"/>
      <c r="AO546" s="455"/>
      <c r="AP546" s="455"/>
      <c r="AQ546" s="455"/>
      <c r="AR546" s="455"/>
      <c r="AS546" s="455"/>
      <c r="AT546" s="455"/>
      <c r="AU546" s="455"/>
      <c r="AV546" s="455"/>
      <c r="AW546" s="455"/>
      <c r="AX546" s="455"/>
    </row>
    <row r="547" spans="18:50" x14ac:dyDescent="0.25">
      <c r="R547" s="509"/>
      <c r="S547" s="508"/>
      <c r="T547" s="508"/>
      <c r="U547" s="508"/>
      <c r="V547" s="508"/>
      <c r="W547" s="508"/>
      <c r="X547" s="508"/>
      <c r="Y547" s="508"/>
      <c r="Z547" s="508"/>
      <c r="AA547" s="508"/>
      <c r="AB547" s="508"/>
      <c r="AC547" s="508"/>
      <c r="AD547" s="508"/>
      <c r="AE547" s="455"/>
      <c r="AF547" s="455"/>
      <c r="AG547" s="455"/>
      <c r="AH547" s="455"/>
      <c r="AI547" s="455"/>
      <c r="AJ547" s="455"/>
      <c r="AK547" s="455"/>
      <c r="AL547" s="455"/>
      <c r="AM547" s="455"/>
      <c r="AN547" s="455"/>
      <c r="AO547" s="455"/>
      <c r="AP547" s="455"/>
      <c r="AQ547" s="455"/>
      <c r="AR547" s="455"/>
      <c r="AS547" s="455"/>
      <c r="AT547" s="455"/>
      <c r="AU547" s="455"/>
      <c r="AV547" s="455"/>
      <c r="AW547" s="455"/>
      <c r="AX547" s="455"/>
    </row>
    <row r="548" spans="18:50" x14ac:dyDescent="0.25">
      <c r="R548" s="509"/>
      <c r="S548" s="508"/>
      <c r="T548" s="508"/>
      <c r="U548" s="508"/>
      <c r="V548" s="508"/>
      <c r="W548" s="508"/>
      <c r="X548" s="508"/>
      <c r="Y548" s="508"/>
      <c r="Z548" s="508"/>
      <c r="AA548" s="508"/>
      <c r="AB548" s="508"/>
      <c r="AC548" s="508"/>
      <c r="AD548" s="508"/>
      <c r="AE548" s="455"/>
      <c r="AF548" s="455"/>
      <c r="AG548" s="455"/>
      <c r="AH548" s="455"/>
      <c r="AI548" s="455"/>
      <c r="AJ548" s="455"/>
      <c r="AK548" s="455"/>
      <c r="AL548" s="455"/>
      <c r="AM548" s="455"/>
      <c r="AN548" s="455"/>
      <c r="AO548" s="455"/>
      <c r="AP548" s="455"/>
      <c r="AQ548" s="455"/>
      <c r="AR548" s="455"/>
      <c r="AS548" s="455"/>
      <c r="AT548" s="455"/>
      <c r="AU548" s="455"/>
      <c r="AV548" s="455"/>
      <c r="AW548" s="455"/>
      <c r="AX548" s="455"/>
    </row>
    <row r="549" spans="18:50" x14ac:dyDescent="0.25">
      <c r="R549" s="509"/>
      <c r="S549" s="508"/>
      <c r="T549" s="508"/>
      <c r="U549" s="508"/>
      <c r="V549" s="508"/>
      <c r="W549" s="508"/>
      <c r="X549" s="508"/>
      <c r="Y549" s="508"/>
      <c r="Z549" s="508"/>
      <c r="AA549" s="508"/>
      <c r="AB549" s="508"/>
      <c r="AC549" s="508"/>
      <c r="AD549" s="508"/>
      <c r="AE549" s="455"/>
      <c r="AF549" s="455"/>
      <c r="AG549" s="455"/>
      <c r="AH549" s="455"/>
      <c r="AI549" s="455"/>
      <c r="AJ549" s="455"/>
      <c r="AK549" s="455"/>
      <c r="AL549" s="455"/>
      <c r="AM549" s="455"/>
      <c r="AN549" s="455"/>
      <c r="AO549" s="455"/>
      <c r="AP549" s="455"/>
      <c r="AQ549" s="455"/>
      <c r="AR549" s="455"/>
      <c r="AS549" s="455"/>
      <c r="AT549" s="455"/>
      <c r="AU549" s="455"/>
      <c r="AV549" s="455"/>
      <c r="AW549" s="455"/>
      <c r="AX549" s="455"/>
    </row>
    <row r="550" spans="18:50" x14ac:dyDescent="0.25">
      <c r="R550" s="509"/>
      <c r="S550" s="508"/>
      <c r="T550" s="508"/>
      <c r="U550" s="508"/>
      <c r="V550" s="508"/>
      <c r="W550" s="508"/>
      <c r="X550" s="508"/>
      <c r="Y550" s="508"/>
      <c r="Z550" s="508"/>
      <c r="AA550" s="508"/>
      <c r="AB550" s="508"/>
      <c r="AC550" s="508"/>
      <c r="AD550" s="508"/>
      <c r="AE550" s="455"/>
      <c r="AF550" s="455"/>
      <c r="AG550" s="455"/>
      <c r="AH550" s="455"/>
      <c r="AI550" s="455"/>
      <c r="AJ550" s="455"/>
      <c r="AK550" s="455"/>
      <c r="AL550" s="455"/>
      <c r="AM550" s="455"/>
      <c r="AN550" s="455"/>
      <c r="AO550" s="455"/>
      <c r="AP550" s="455"/>
      <c r="AQ550" s="455"/>
      <c r="AR550" s="455"/>
      <c r="AS550" s="455"/>
      <c r="AT550" s="455"/>
      <c r="AU550" s="455"/>
      <c r="AV550" s="455"/>
      <c r="AW550" s="455"/>
      <c r="AX550" s="455"/>
    </row>
    <row r="551" spans="18:50" x14ac:dyDescent="0.25">
      <c r="R551" s="509"/>
      <c r="S551" s="508"/>
      <c r="T551" s="508"/>
      <c r="U551" s="508"/>
      <c r="V551" s="508"/>
      <c r="W551" s="508"/>
      <c r="X551" s="508"/>
      <c r="Y551" s="508"/>
      <c r="Z551" s="508"/>
      <c r="AA551" s="508"/>
      <c r="AB551" s="508"/>
      <c r="AC551" s="508"/>
      <c r="AD551" s="508"/>
      <c r="AE551" s="455"/>
      <c r="AF551" s="455"/>
      <c r="AG551" s="455"/>
      <c r="AH551" s="455"/>
      <c r="AI551" s="455"/>
      <c r="AJ551" s="455"/>
      <c r="AK551" s="455"/>
      <c r="AL551" s="455"/>
      <c r="AM551" s="455"/>
      <c r="AN551" s="455"/>
      <c r="AO551" s="455"/>
      <c r="AP551" s="455"/>
      <c r="AQ551" s="455"/>
      <c r="AR551" s="455"/>
      <c r="AS551" s="455"/>
      <c r="AT551" s="455"/>
      <c r="AU551" s="455"/>
      <c r="AV551" s="455"/>
      <c r="AW551" s="455"/>
      <c r="AX551" s="455"/>
    </row>
    <row r="552" spans="18:50" x14ac:dyDescent="0.25">
      <c r="R552" s="509"/>
      <c r="S552" s="508"/>
      <c r="T552" s="508"/>
      <c r="U552" s="508"/>
      <c r="V552" s="508"/>
      <c r="W552" s="508"/>
      <c r="X552" s="508"/>
      <c r="Y552" s="508"/>
      <c r="Z552" s="508"/>
      <c r="AA552" s="508"/>
      <c r="AB552" s="508"/>
      <c r="AC552" s="508"/>
      <c r="AD552" s="508"/>
      <c r="AE552" s="455"/>
      <c r="AF552" s="455"/>
      <c r="AG552" s="455"/>
      <c r="AH552" s="455"/>
      <c r="AI552" s="455"/>
      <c r="AJ552" s="455"/>
      <c r="AK552" s="455"/>
      <c r="AL552" s="455"/>
      <c r="AM552" s="455"/>
      <c r="AN552" s="455"/>
      <c r="AO552" s="455"/>
      <c r="AP552" s="455"/>
      <c r="AQ552" s="455"/>
      <c r="AR552" s="455"/>
      <c r="AS552" s="455"/>
      <c r="AT552" s="455"/>
      <c r="AU552" s="455"/>
      <c r="AV552" s="455"/>
      <c r="AW552" s="455"/>
      <c r="AX552" s="455"/>
    </row>
    <row r="553" spans="18:50" x14ac:dyDescent="0.25">
      <c r="R553" s="509"/>
      <c r="S553" s="508"/>
      <c r="T553" s="508"/>
      <c r="U553" s="508"/>
      <c r="V553" s="508"/>
      <c r="W553" s="508"/>
      <c r="X553" s="508"/>
      <c r="Y553" s="508"/>
      <c r="Z553" s="508"/>
      <c r="AA553" s="508"/>
      <c r="AB553" s="508"/>
      <c r="AC553" s="508"/>
      <c r="AD553" s="508"/>
      <c r="AE553" s="455"/>
      <c r="AF553" s="455"/>
      <c r="AG553" s="455"/>
      <c r="AH553" s="455"/>
      <c r="AI553" s="455"/>
      <c r="AJ553" s="455"/>
      <c r="AK553" s="455"/>
      <c r="AL553" s="455"/>
      <c r="AM553" s="455"/>
      <c r="AN553" s="455"/>
      <c r="AO553" s="455"/>
      <c r="AP553" s="455"/>
      <c r="AQ553" s="455"/>
      <c r="AR553" s="455"/>
      <c r="AS553" s="455"/>
      <c r="AT553" s="455"/>
      <c r="AU553" s="455"/>
      <c r="AV553" s="455"/>
      <c r="AW553" s="455"/>
      <c r="AX553" s="455"/>
    </row>
    <row r="554" spans="18:50" x14ac:dyDescent="0.25">
      <c r="R554" s="509"/>
      <c r="S554" s="508"/>
      <c r="T554" s="508"/>
      <c r="U554" s="508"/>
      <c r="V554" s="508"/>
      <c r="W554" s="508"/>
      <c r="X554" s="508"/>
      <c r="Y554" s="508"/>
      <c r="Z554" s="508"/>
      <c r="AA554" s="508"/>
      <c r="AB554" s="508"/>
      <c r="AC554" s="508"/>
      <c r="AD554" s="508"/>
      <c r="AE554" s="455"/>
      <c r="AF554" s="455"/>
      <c r="AG554" s="455"/>
      <c r="AH554" s="455"/>
      <c r="AI554" s="455"/>
      <c r="AJ554" s="455"/>
      <c r="AK554" s="455"/>
      <c r="AL554" s="455"/>
      <c r="AM554" s="455"/>
      <c r="AN554" s="455"/>
      <c r="AO554" s="455"/>
      <c r="AP554" s="455"/>
      <c r="AQ554" s="455"/>
      <c r="AR554" s="455"/>
      <c r="AS554" s="455"/>
      <c r="AT554" s="455"/>
      <c r="AU554" s="455"/>
      <c r="AV554" s="455"/>
      <c r="AW554" s="455"/>
      <c r="AX554" s="455"/>
    </row>
    <row r="555" spans="18:50" x14ac:dyDescent="0.25">
      <c r="R555" s="509"/>
      <c r="S555" s="508"/>
      <c r="T555" s="508"/>
      <c r="U555" s="508"/>
      <c r="V555" s="508"/>
      <c r="W555" s="508"/>
      <c r="X555" s="508"/>
      <c r="Y555" s="508"/>
      <c r="Z555" s="508"/>
      <c r="AA555" s="508"/>
      <c r="AB555" s="508"/>
      <c r="AC555" s="508"/>
      <c r="AD555" s="508"/>
      <c r="AE555" s="455"/>
      <c r="AF555" s="455"/>
      <c r="AG555" s="455"/>
      <c r="AH555" s="455"/>
      <c r="AI555" s="455"/>
      <c r="AJ555" s="455"/>
      <c r="AK555" s="455"/>
      <c r="AL555" s="455"/>
      <c r="AM555" s="455"/>
      <c r="AN555" s="455"/>
      <c r="AO555" s="455"/>
      <c r="AP555" s="455"/>
      <c r="AQ555" s="455"/>
      <c r="AR555" s="455"/>
      <c r="AS555" s="455"/>
      <c r="AT555" s="455"/>
      <c r="AU555" s="455"/>
      <c r="AV555" s="455"/>
      <c r="AW555" s="455"/>
      <c r="AX555" s="455"/>
    </row>
    <row r="556" spans="18:50" x14ac:dyDescent="0.25">
      <c r="R556" s="509"/>
      <c r="S556" s="508"/>
      <c r="T556" s="508"/>
      <c r="U556" s="508"/>
      <c r="V556" s="508"/>
      <c r="W556" s="508"/>
      <c r="X556" s="508"/>
      <c r="Y556" s="508"/>
      <c r="Z556" s="508"/>
      <c r="AA556" s="508"/>
      <c r="AB556" s="508"/>
      <c r="AC556" s="508"/>
      <c r="AD556" s="508"/>
      <c r="AE556" s="455"/>
      <c r="AF556" s="455"/>
      <c r="AG556" s="455"/>
      <c r="AH556" s="455"/>
      <c r="AI556" s="455"/>
      <c r="AJ556" s="455"/>
      <c r="AK556" s="455"/>
      <c r="AL556" s="455"/>
      <c r="AM556" s="455"/>
      <c r="AN556" s="455"/>
      <c r="AO556" s="455"/>
      <c r="AP556" s="455"/>
      <c r="AQ556" s="455"/>
      <c r="AR556" s="455"/>
      <c r="AS556" s="455"/>
      <c r="AT556" s="455"/>
      <c r="AU556" s="455"/>
      <c r="AV556" s="455"/>
      <c r="AW556" s="455"/>
      <c r="AX556" s="455"/>
    </row>
    <row r="557" spans="18:50" x14ac:dyDescent="0.25">
      <c r="R557" s="509"/>
      <c r="S557" s="508"/>
      <c r="T557" s="508"/>
      <c r="U557" s="508"/>
      <c r="V557" s="508"/>
      <c r="W557" s="508"/>
      <c r="X557" s="508"/>
      <c r="Y557" s="508"/>
      <c r="Z557" s="508"/>
      <c r="AA557" s="508"/>
      <c r="AB557" s="508"/>
      <c r="AC557" s="508"/>
      <c r="AD557" s="508"/>
      <c r="AE557" s="455"/>
      <c r="AF557" s="455"/>
      <c r="AG557" s="455"/>
      <c r="AH557" s="455"/>
      <c r="AI557" s="455"/>
      <c r="AJ557" s="455"/>
      <c r="AK557" s="455"/>
      <c r="AL557" s="455"/>
      <c r="AM557" s="455"/>
      <c r="AN557" s="455"/>
      <c r="AO557" s="455"/>
      <c r="AP557" s="455"/>
      <c r="AQ557" s="455"/>
      <c r="AR557" s="455"/>
      <c r="AS557" s="455"/>
      <c r="AT557" s="455"/>
      <c r="AU557" s="455"/>
      <c r="AV557" s="455"/>
      <c r="AW557" s="455"/>
      <c r="AX557" s="455"/>
    </row>
    <row r="558" spans="18:50" x14ac:dyDescent="0.25">
      <c r="R558" s="509"/>
      <c r="S558" s="508"/>
      <c r="T558" s="508"/>
      <c r="U558" s="508"/>
      <c r="V558" s="508"/>
      <c r="W558" s="508"/>
      <c r="X558" s="508"/>
      <c r="Y558" s="508"/>
      <c r="Z558" s="508"/>
      <c r="AA558" s="508"/>
      <c r="AB558" s="508"/>
      <c r="AC558" s="508"/>
      <c r="AD558" s="508"/>
      <c r="AE558" s="455"/>
      <c r="AF558" s="455"/>
      <c r="AG558" s="455"/>
      <c r="AH558" s="455"/>
      <c r="AI558" s="455"/>
      <c r="AJ558" s="455"/>
      <c r="AK558" s="455"/>
      <c r="AL558" s="455"/>
      <c r="AM558" s="455"/>
      <c r="AN558" s="455"/>
      <c r="AO558" s="455"/>
      <c r="AP558" s="455"/>
      <c r="AQ558" s="455"/>
      <c r="AR558" s="455"/>
      <c r="AS558" s="455"/>
      <c r="AT558" s="455"/>
      <c r="AU558" s="455"/>
      <c r="AV558" s="455"/>
      <c r="AW558" s="455"/>
      <c r="AX558" s="455"/>
    </row>
    <row r="559" spans="18:50" x14ac:dyDescent="0.25">
      <c r="R559" s="509"/>
      <c r="S559" s="508"/>
      <c r="T559" s="508"/>
      <c r="U559" s="508"/>
      <c r="V559" s="508"/>
      <c r="W559" s="508"/>
      <c r="X559" s="508"/>
      <c r="Y559" s="508"/>
      <c r="Z559" s="508"/>
      <c r="AA559" s="508"/>
      <c r="AB559" s="508"/>
      <c r="AC559" s="508"/>
      <c r="AD559" s="508"/>
      <c r="AE559" s="455"/>
      <c r="AF559" s="455"/>
      <c r="AG559" s="455"/>
      <c r="AH559" s="455"/>
      <c r="AI559" s="455"/>
      <c r="AJ559" s="455"/>
      <c r="AK559" s="455"/>
      <c r="AL559" s="455"/>
      <c r="AM559" s="455"/>
      <c r="AN559" s="455"/>
      <c r="AO559" s="455"/>
      <c r="AP559" s="455"/>
      <c r="AQ559" s="455"/>
      <c r="AR559" s="455"/>
      <c r="AS559" s="455"/>
      <c r="AT559" s="455"/>
      <c r="AU559" s="455"/>
      <c r="AV559" s="455"/>
      <c r="AW559" s="455"/>
      <c r="AX559" s="455"/>
    </row>
    <row r="560" spans="18:50" x14ac:dyDescent="0.25">
      <c r="R560" s="509"/>
      <c r="S560" s="508"/>
      <c r="T560" s="508"/>
      <c r="U560" s="508"/>
      <c r="V560" s="508"/>
      <c r="W560" s="508"/>
      <c r="X560" s="508"/>
      <c r="Y560" s="508"/>
      <c r="Z560" s="508"/>
      <c r="AA560" s="508"/>
      <c r="AB560" s="508"/>
      <c r="AC560" s="508"/>
      <c r="AD560" s="508"/>
      <c r="AE560" s="455"/>
      <c r="AF560" s="455"/>
      <c r="AG560" s="455"/>
      <c r="AH560" s="455"/>
      <c r="AI560" s="455"/>
      <c r="AJ560" s="455"/>
      <c r="AK560" s="455"/>
      <c r="AL560" s="455"/>
      <c r="AM560" s="455"/>
      <c r="AN560" s="455"/>
      <c r="AO560" s="455"/>
      <c r="AP560" s="455"/>
      <c r="AQ560" s="455"/>
      <c r="AR560" s="455"/>
      <c r="AS560" s="455"/>
      <c r="AT560" s="455"/>
      <c r="AU560" s="455"/>
      <c r="AV560" s="455"/>
      <c r="AW560" s="455"/>
      <c r="AX560" s="455"/>
    </row>
    <row r="561" spans="18:50" x14ac:dyDescent="0.25">
      <c r="R561" s="509"/>
      <c r="S561" s="508"/>
      <c r="T561" s="508"/>
      <c r="U561" s="508"/>
      <c r="V561" s="508"/>
      <c r="W561" s="508"/>
      <c r="X561" s="508"/>
      <c r="Y561" s="508"/>
      <c r="Z561" s="508"/>
      <c r="AA561" s="508"/>
      <c r="AB561" s="508"/>
      <c r="AC561" s="508"/>
      <c r="AD561" s="508"/>
      <c r="AE561" s="455"/>
      <c r="AF561" s="455"/>
      <c r="AG561" s="455"/>
      <c r="AH561" s="455"/>
      <c r="AI561" s="455"/>
      <c r="AJ561" s="455"/>
      <c r="AK561" s="455"/>
      <c r="AL561" s="455"/>
      <c r="AM561" s="455"/>
      <c r="AN561" s="455"/>
      <c r="AO561" s="455"/>
      <c r="AP561" s="455"/>
      <c r="AQ561" s="455"/>
      <c r="AR561" s="455"/>
      <c r="AS561" s="455"/>
      <c r="AT561" s="455"/>
      <c r="AU561" s="455"/>
      <c r="AV561" s="455"/>
      <c r="AW561" s="455"/>
      <c r="AX561" s="455"/>
    </row>
    <row r="562" spans="18:50" x14ac:dyDescent="0.25">
      <c r="R562" s="509"/>
      <c r="S562" s="508"/>
      <c r="T562" s="508"/>
      <c r="U562" s="508"/>
      <c r="V562" s="508"/>
      <c r="W562" s="508"/>
      <c r="X562" s="508"/>
      <c r="Y562" s="508"/>
      <c r="Z562" s="508"/>
      <c r="AA562" s="508"/>
      <c r="AB562" s="508"/>
      <c r="AC562" s="508"/>
      <c r="AD562" s="508"/>
      <c r="AE562" s="455"/>
      <c r="AF562" s="455"/>
      <c r="AG562" s="455"/>
      <c r="AH562" s="455"/>
      <c r="AI562" s="455"/>
      <c r="AJ562" s="455"/>
      <c r="AK562" s="455"/>
      <c r="AL562" s="455"/>
      <c r="AM562" s="455"/>
      <c r="AN562" s="455"/>
      <c r="AO562" s="455"/>
      <c r="AP562" s="455"/>
      <c r="AQ562" s="455"/>
      <c r="AR562" s="455"/>
      <c r="AS562" s="455"/>
      <c r="AT562" s="455"/>
      <c r="AU562" s="455"/>
      <c r="AV562" s="455"/>
      <c r="AW562" s="455"/>
      <c r="AX562" s="455"/>
    </row>
    <row r="563" spans="18:50" x14ac:dyDescent="0.25">
      <c r="R563" s="509"/>
      <c r="S563" s="508"/>
      <c r="T563" s="508"/>
      <c r="U563" s="508"/>
      <c r="V563" s="508"/>
      <c r="W563" s="508"/>
      <c r="X563" s="508"/>
      <c r="Y563" s="508"/>
      <c r="Z563" s="508"/>
      <c r="AA563" s="508"/>
      <c r="AB563" s="508"/>
      <c r="AC563" s="508"/>
      <c r="AD563" s="508"/>
      <c r="AE563" s="455"/>
      <c r="AF563" s="455"/>
      <c r="AG563" s="455"/>
      <c r="AH563" s="455"/>
      <c r="AI563" s="455"/>
      <c r="AJ563" s="455"/>
      <c r="AK563" s="455"/>
      <c r="AL563" s="455"/>
      <c r="AM563" s="455"/>
      <c r="AN563" s="455"/>
      <c r="AO563" s="455"/>
      <c r="AP563" s="455"/>
      <c r="AQ563" s="455"/>
      <c r="AR563" s="455"/>
      <c r="AS563" s="455"/>
      <c r="AT563" s="455"/>
      <c r="AU563" s="455"/>
      <c r="AV563" s="455"/>
      <c r="AW563" s="455"/>
      <c r="AX563" s="455"/>
    </row>
    <row r="564" spans="18:50" x14ac:dyDescent="0.25">
      <c r="R564" s="509"/>
      <c r="S564" s="508"/>
      <c r="T564" s="508"/>
      <c r="U564" s="508"/>
      <c r="V564" s="508"/>
      <c r="W564" s="508"/>
      <c r="X564" s="508"/>
      <c r="Y564" s="508"/>
      <c r="Z564" s="508"/>
      <c r="AA564" s="508"/>
      <c r="AB564" s="508"/>
      <c r="AC564" s="508"/>
      <c r="AD564" s="508"/>
      <c r="AE564" s="455"/>
      <c r="AF564" s="455"/>
      <c r="AG564" s="455"/>
      <c r="AH564" s="455"/>
      <c r="AI564" s="455"/>
      <c r="AJ564" s="455"/>
      <c r="AK564" s="455"/>
      <c r="AL564" s="455"/>
      <c r="AM564" s="455"/>
      <c r="AN564" s="455"/>
      <c r="AO564" s="455"/>
      <c r="AP564" s="455"/>
      <c r="AQ564" s="455"/>
      <c r="AR564" s="455"/>
      <c r="AS564" s="455"/>
      <c r="AT564" s="455"/>
      <c r="AU564" s="455"/>
      <c r="AV564" s="455"/>
      <c r="AW564" s="455"/>
      <c r="AX564" s="455"/>
    </row>
    <row r="565" spans="18:50" x14ac:dyDescent="0.25">
      <c r="R565" s="509"/>
      <c r="S565" s="508"/>
      <c r="T565" s="508"/>
      <c r="U565" s="508"/>
      <c r="V565" s="508"/>
      <c r="W565" s="508"/>
      <c r="X565" s="508"/>
      <c r="Y565" s="508"/>
      <c r="Z565" s="508"/>
      <c r="AA565" s="508"/>
      <c r="AB565" s="508"/>
      <c r="AC565" s="508"/>
      <c r="AD565" s="508"/>
      <c r="AE565" s="455"/>
      <c r="AF565" s="455"/>
      <c r="AG565" s="455"/>
      <c r="AH565" s="455"/>
      <c r="AI565" s="455"/>
      <c r="AJ565" s="455"/>
      <c r="AK565" s="455"/>
      <c r="AL565" s="455"/>
      <c r="AM565" s="455"/>
      <c r="AN565" s="455"/>
      <c r="AO565" s="455"/>
      <c r="AP565" s="455"/>
      <c r="AQ565" s="455"/>
      <c r="AR565" s="455"/>
      <c r="AS565" s="455"/>
      <c r="AT565" s="455"/>
      <c r="AU565" s="455"/>
      <c r="AV565" s="455"/>
      <c r="AW565" s="455"/>
      <c r="AX565" s="455"/>
    </row>
    <row r="566" spans="18:50" x14ac:dyDescent="0.25">
      <c r="R566" s="509"/>
      <c r="S566" s="508"/>
      <c r="T566" s="508"/>
      <c r="U566" s="508"/>
      <c r="V566" s="508"/>
      <c r="W566" s="508"/>
      <c r="X566" s="508"/>
      <c r="Y566" s="508"/>
      <c r="Z566" s="508"/>
      <c r="AA566" s="508"/>
      <c r="AB566" s="508"/>
      <c r="AC566" s="508"/>
      <c r="AD566" s="508"/>
      <c r="AE566" s="455"/>
      <c r="AF566" s="455"/>
      <c r="AG566" s="455"/>
      <c r="AH566" s="455"/>
      <c r="AI566" s="455"/>
      <c r="AJ566" s="455"/>
      <c r="AK566" s="455"/>
      <c r="AL566" s="455"/>
      <c r="AM566" s="455"/>
      <c r="AN566" s="455"/>
      <c r="AO566" s="455"/>
      <c r="AP566" s="455"/>
      <c r="AQ566" s="455"/>
      <c r="AR566" s="455"/>
      <c r="AS566" s="455"/>
      <c r="AT566" s="455"/>
      <c r="AU566" s="455"/>
      <c r="AV566" s="455"/>
      <c r="AW566" s="455"/>
      <c r="AX566" s="455"/>
    </row>
    <row r="567" spans="18:50" x14ac:dyDescent="0.25">
      <c r="R567" s="509"/>
      <c r="S567" s="508"/>
      <c r="T567" s="508"/>
      <c r="U567" s="508"/>
      <c r="V567" s="508"/>
      <c r="W567" s="508"/>
      <c r="X567" s="508"/>
      <c r="Y567" s="508"/>
      <c r="Z567" s="508"/>
      <c r="AA567" s="508"/>
      <c r="AB567" s="508"/>
      <c r="AC567" s="508"/>
      <c r="AD567" s="508"/>
      <c r="AE567" s="455"/>
      <c r="AF567" s="455"/>
      <c r="AG567" s="455"/>
      <c r="AH567" s="455"/>
      <c r="AI567" s="455"/>
      <c r="AJ567" s="455"/>
      <c r="AK567" s="455"/>
      <c r="AL567" s="455"/>
      <c r="AM567" s="455"/>
      <c r="AN567" s="455"/>
      <c r="AO567" s="455"/>
      <c r="AP567" s="455"/>
      <c r="AQ567" s="455"/>
      <c r="AR567" s="455"/>
      <c r="AS567" s="455"/>
      <c r="AT567" s="455"/>
      <c r="AU567" s="455"/>
      <c r="AV567" s="455"/>
      <c r="AW567" s="455"/>
      <c r="AX567" s="455"/>
    </row>
    <row r="568" spans="18:50" x14ac:dyDescent="0.25">
      <c r="R568" s="509"/>
      <c r="S568" s="508"/>
      <c r="T568" s="508"/>
      <c r="U568" s="508"/>
      <c r="V568" s="508"/>
      <c r="W568" s="508"/>
      <c r="X568" s="508"/>
      <c r="Y568" s="508"/>
      <c r="Z568" s="508"/>
      <c r="AA568" s="508"/>
      <c r="AB568" s="508"/>
      <c r="AC568" s="508"/>
      <c r="AD568" s="508"/>
      <c r="AE568" s="455"/>
      <c r="AF568" s="455"/>
      <c r="AG568" s="455"/>
      <c r="AH568" s="455"/>
      <c r="AI568" s="455"/>
      <c r="AJ568" s="455"/>
      <c r="AK568" s="455"/>
      <c r="AL568" s="455"/>
      <c r="AM568" s="455"/>
      <c r="AN568" s="455"/>
      <c r="AO568" s="455"/>
      <c r="AP568" s="455"/>
      <c r="AQ568" s="455"/>
      <c r="AR568" s="455"/>
      <c r="AS568" s="455"/>
      <c r="AT568" s="455"/>
      <c r="AU568" s="455"/>
      <c r="AV568" s="455"/>
      <c r="AW568" s="455"/>
      <c r="AX568" s="455"/>
    </row>
    <row r="569" spans="18:50" x14ac:dyDescent="0.25">
      <c r="R569" s="509"/>
      <c r="S569" s="508"/>
      <c r="T569" s="508"/>
      <c r="U569" s="508"/>
      <c r="V569" s="508"/>
      <c r="W569" s="508"/>
      <c r="X569" s="508"/>
      <c r="Y569" s="508"/>
      <c r="Z569" s="508"/>
      <c r="AA569" s="508"/>
      <c r="AB569" s="508"/>
      <c r="AC569" s="508"/>
      <c r="AD569" s="508"/>
      <c r="AE569" s="455"/>
      <c r="AF569" s="455"/>
      <c r="AG569" s="455"/>
      <c r="AH569" s="455"/>
      <c r="AI569" s="455"/>
      <c r="AJ569" s="455"/>
      <c r="AK569" s="455"/>
      <c r="AL569" s="455"/>
      <c r="AM569" s="455"/>
      <c r="AN569" s="455"/>
      <c r="AO569" s="455"/>
      <c r="AP569" s="455"/>
      <c r="AQ569" s="455"/>
      <c r="AR569" s="455"/>
      <c r="AS569" s="455"/>
      <c r="AT569" s="455"/>
      <c r="AU569" s="455"/>
      <c r="AV569" s="455"/>
      <c r="AW569" s="455"/>
      <c r="AX569" s="455"/>
    </row>
    <row r="570" spans="18:50" x14ac:dyDescent="0.25">
      <c r="R570" s="509"/>
      <c r="S570" s="508"/>
      <c r="T570" s="508"/>
      <c r="U570" s="508"/>
      <c r="V570" s="508"/>
      <c r="W570" s="508"/>
      <c r="X570" s="508"/>
      <c r="Y570" s="508"/>
      <c r="Z570" s="508"/>
      <c r="AA570" s="508"/>
      <c r="AB570" s="508"/>
      <c r="AC570" s="508"/>
      <c r="AD570" s="508"/>
      <c r="AE570" s="455"/>
      <c r="AF570" s="455"/>
      <c r="AG570" s="455"/>
      <c r="AH570" s="455"/>
      <c r="AI570" s="455"/>
      <c r="AJ570" s="455"/>
      <c r="AK570" s="455"/>
      <c r="AL570" s="455"/>
      <c r="AM570" s="455"/>
      <c r="AN570" s="455"/>
      <c r="AO570" s="455"/>
      <c r="AP570" s="455"/>
      <c r="AQ570" s="455"/>
      <c r="AR570" s="455"/>
      <c r="AS570" s="455"/>
      <c r="AT570" s="455"/>
      <c r="AU570" s="455"/>
      <c r="AV570" s="455"/>
      <c r="AW570" s="455"/>
      <c r="AX570" s="455"/>
    </row>
    <row r="571" spans="18:50" x14ac:dyDescent="0.25">
      <c r="R571" s="509"/>
      <c r="S571" s="508"/>
      <c r="T571" s="508"/>
      <c r="U571" s="508"/>
      <c r="V571" s="508"/>
      <c r="W571" s="508"/>
      <c r="X571" s="508"/>
      <c r="Y571" s="508"/>
      <c r="Z571" s="508"/>
      <c r="AA571" s="508"/>
      <c r="AB571" s="508"/>
      <c r="AC571" s="508"/>
      <c r="AD571" s="508"/>
      <c r="AE571" s="455"/>
      <c r="AF571" s="455"/>
      <c r="AG571" s="455"/>
      <c r="AH571" s="455"/>
      <c r="AI571" s="455"/>
      <c r="AJ571" s="455"/>
      <c r="AK571" s="455"/>
      <c r="AL571" s="455"/>
      <c r="AM571" s="455"/>
      <c r="AN571" s="455"/>
      <c r="AO571" s="455"/>
      <c r="AP571" s="455"/>
      <c r="AQ571" s="455"/>
      <c r="AR571" s="455"/>
      <c r="AS571" s="455"/>
      <c r="AT571" s="455"/>
      <c r="AU571" s="455"/>
      <c r="AV571" s="455"/>
      <c r="AW571" s="455"/>
      <c r="AX571" s="455"/>
    </row>
    <row r="572" spans="18:50" x14ac:dyDescent="0.25">
      <c r="R572" s="509"/>
      <c r="S572" s="508"/>
      <c r="T572" s="508"/>
      <c r="U572" s="508"/>
      <c r="V572" s="508"/>
      <c r="W572" s="508"/>
      <c r="X572" s="508"/>
      <c r="Y572" s="508"/>
      <c r="Z572" s="508"/>
      <c r="AA572" s="508"/>
      <c r="AB572" s="508"/>
      <c r="AC572" s="508"/>
      <c r="AD572" s="508"/>
      <c r="AE572" s="455"/>
      <c r="AF572" s="455"/>
      <c r="AG572" s="455"/>
      <c r="AH572" s="455"/>
      <c r="AI572" s="455"/>
      <c r="AJ572" s="455"/>
      <c r="AK572" s="455"/>
      <c r="AL572" s="455"/>
      <c r="AM572" s="455"/>
      <c r="AN572" s="455"/>
      <c r="AO572" s="455"/>
      <c r="AP572" s="455"/>
      <c r="AQ572" s="455"/>
      <c r="AR572" s="455"/>
      <c r="AS572" s="455"/>
      <c r="AT572" s="455"/>
      <c r="AU572" s="455"/>
      <c r="AV572" s="455"/>
      <c r="AW572" s="455"/>
      <c r="AX572" s="455"/>
    </row>
    <row r="573" spans="18:50" x14ac:dyDescent="0.25">
      <c r="R573" s="509"/>
      <c r="S573" s="508"/>
      <c r="T573" s="508"/>
      <c r="U573" s="508"/>
      <c r="V573" s="508"/>
      <c r="W573" s="508"/>
      <c r="X573" s="508"/>
      <c r="Y573" s="508"/>
      <c r="Z573" s="508"/>
      <c r="AA573" s="508"/>
      <c r="AB573" s="508"/>
      <c r="AC573" s="508"/>
      <c r="AD573" s="508"/>
      <c r="AE573" s="455"/>
      <c r="AF573" s="455"/>
      <c r="AG573" s="455"/>
      <c r="AH573" s="455"/>
      <c r="AI573" s="455"/>
      <c r="AJ573" s="455"/>
      <c r="AK573" s="455"/>
      <c r="AL573" s="455"/>
      <c r="AM573" s="455"/>
      <c r="AN573" s="455"/>
      <c r="AO573" s="455"/>
      <c r="AP573" s="455"/>
      <c r="AQ573" s="455"/>
      <c r="AR573" s="455"/>
      <c r="AS573" s="455"/>
      <c r="AT573" s="455"/>
      <c r="AU573" s="455"/>
      <c r="AV573" s="455"/>
      <c r="AW573" s="455"/>
      <c r="AX573" s="455"/>
    </row>
    <row r="574" spans="18:50" x14ac:dyDescent="0.25">
      <c r="R574" s="509"/>
      <c r="S574" s="508"/>
      <c r="T574" s="508"/>
      <c r="U574" s="508"/>
      <c r="V574" s="508"/>
      <c r="W574" s="508"/>
      <c r="X574" s="508"/>
      <c r="Y574" s="508"/>
      <c r="Z574" s="508"/>
      <c r="AA574" s="508"/>
      <c r="AB574" s="508"/>
      <c r="AC574" s="508"/>
      <c r="AD574" s="508"/>
      <c r="AE574" s="455"/>
      <c r="AF574" s="455"/>
      <c r="AG574" s="455"/>
      <c r="AH574" s="455"/>
      <c r="AI574" s="455"/>
      <c r="AJ574" s="455"/>
      <c r="AK574" s="455"/>
      <c r="AL574" s="455"/>
      <c r="AM574" s="455"/>
      <c r="AN574" s="455"/>
      <c r="AO574" s="455"/>
      <c r="AP574" s="455"/>
      <c r="AQ574" s="455"/>
      <c r="AR574" s="455"/>
      <c r="AS574" s="455"/>
      <c r="AT574" s="455"/>
      <c r="AU574" s="455"/>
      <c r="AV574" s="455"/>
      <c r="AW574" s="455"/>
      <c r="AX574" s="455"/>
    </row>
    <row r="575" spans="18:50" x14ac:dyDescent="0.25">
      <c r="R575" s="509"/>
      <c r="S575" s="508"/>
      <c r="T575" s="508"/>
      <c r="U575" s="508"/>
      <c r="V575" s="508"/>
      <c r="W575" s="508"/>
      <c r="X575" s="508"/>
      <c r="Y575" s="508"/>
      <c r="Z575" s="508"/>
      <c r="AA575" s="508"/>
      <c r="AB575" s="508"/>
      <c r="AC575" s="508"/>
      <c r="AD575" s="508"/>
      <c r="AE575" s="455"/>
      <c r="AF575" s="455"/>
      <c r="AG575" s="455"/>
      <c r="AH575" s="455"/>
      <c r="AI575" s="455"/>
      <c r="AJ575" s="455"/>
      <c r="AK575" s="455"/>
      <c r="AL575" s="455"/>
      <c r="AM575" s="455"/>
      <c r="AN575" s="455"/>
      <c r="AO575" s="455"/>
      <c r="AP575" s="455"/>
      <c r="AQ575" s="455"/>
      <c r="AR575" s="455"/>
      <c r="AS575" s="455"/>
      <c r="AT575" s="455"/>
      <c r="AU575" s="455"/>
      <c r="AV575" s="455"/>
      <c r="AW575" s="455"/>
      <c r="AX575" s="455"/>
    </row>
    <row r="576" spans="18:50" x14ac:dyDescent="0.25">
      <c r="R576" s="509"/>
      <c r="S576" s="508"/>
      <c r="T576" s="508"/>
      <c r="U576" s="508"/>
      <c r="V576" s="508"/>
      <c r="W576" s="508"/>
      <c r="X576" s="508"/>
      <c r="Y576" s="508"/>
      <c r="Z576" s="508"/>
      <c r="AA576" s="508"/>
      <c r="AB576" s="508"/>
      <c r="AC576" s="508"/>
      <c r="AD576" s="508"/>
      <c r="AE576" s="455"/>
      <c r="AF576" s="455"/>
      <c r="AG576" s="455"/>
      <c r="AH576" s="455"/>
      <c r="AI576" s="455"/>
      <c r="AJ576" s="455"/>
      <c r="AK576" s="455"/>
      <c r="AL576" s="455"/>
      <c r="AM576" s="455"/>
      <c r="AN576" s="455"/>
      <c r="AO576" s="455"/>
      <c r="AP576" s="455"/>
      <c r="AQ576" s="455"/>
      <c r="AR576" s="455"/>
      <c r="AS576" s="455"/>
      <c r="AT576" s="455"/>
      <c r="AU576" s="455"/>
      <c r="AV576" s="455"/>
      <c r="AW576" s="455"/>
      <c r="AX576" s="455"/>
    </row>
    <row r="577" spans="18:50" x14ac:dyDescent="0.25">
      <c r="R577" s="509"/>
      <c r="S577" s="508"/>
      <c r="T577" s="508"/>
      <c r="U577" s="508"/>
      <c r="V577" s="508"/>
      <c r="W577" s="508"/>
      <c r="X577" s="508"/>
      <c r="Y577" s="508"/>
      <c r="Z577" s="508"/>
      <c r="AA577" s="508"/>
      <c r="AB577" s="508"/>
      <c r="AC577" s="508"/>
      <c r="AD577" s="508"/>
      <c r="AE577" s="455"/>
      <c r="AF577" s="455"/>
      <c r="AG577" s="455"/>
      <c r="AH577" s="455"/>
      <c r="AI577" s="455"/>
      <c r="AJ577" s="455"/>
      <c r="AK577" s="455"/>
      <c r="AL577" s="455"/>
      <c r="AM577" s="455"/>
      <c r="AN577" s="455"/>
      <c r="AO577" s="455"/>
      <c r="AP577" s="455"/>
      <c r="AQ577" s="455"/>
      <c r="AR577" s="455"/>
      <c r="AS577" s="455"/>
      <c r="AT577" s="455"/>
      <c r="AU577" s="455"/>
      <c r="AV577" s="455"/>
      <c r="AW577" s="455"/>
      <c r="AX577" s="455"/>
    </row>
    <row r="578" spans="18:50" x14ac:dyDescent="0.25">
      <c r="R578" s="509"/>
      <c r="S578" s="508"/>
      <c r="T578" s="508"/>
      <c r="U578" s="508"/>
      <c r="V578" s="508"/>
      <c r="W578" s="508"/>
      <c r="X578" s="508"/>
      <c r="Y578" s="508"/>
      <c r="Z578" s="508"/>
      <c r="AA578" s="508"/>
      <c r="AB578" s="508"/>
      <c r="AC578" s="508"/>
      <c r="AD578" s="508"/>
      <c r="AE578" s="455"/>
      <c r="AF578" s="455"/>
      <c r="AG578" s="455"/>
      <c r="AH578" s="455"/>
      <c r="AI578" s="455"/>
      <c r="AJ578" s="455"/>
      <c r="AK578" s="455"/>
      <c r="AL578" s="455"/>
      <c r="AM578" s="455"/>
      <c r="AN578" s="455"/>
      <c r="AO578" s="455"/>
      <c r="AP578" s="455"/>
      <c r="AQ578" s="455"/>
      <c r="AR578" s="455"/>
      <c r="AS578" s="455"/>
      <c r="AT578" s="455"/>
      <c r="AU578" s="455"/>
      <c r="AV578" s="455"/>
      <c r="AW578" s="455"/>
      <c r="AX578" s="455"/>
    </row>
    <row r="579" spans="18:50" x14ac:dyDescent="0.25">
      <c r="R579" s="509"/>
      <c r="S579" s="508"/>
      <c r="T579" s="508"/>
      <c r="U579" s="508"/>
      <c r="V579" s="508"/>
      <c r="W579" s="508"/>
      <c r="X579" s="508"/>
      <c r="Y579" s="508"/>
      <c r="Z579" s="508"/>
      <c r="AA579" s="508"/>
      <c r="AB579" s="508"/>
      <c r="AC579" s="508"/>
      <c r="AD579" s="508"/>
      <c r="AE579" s="455"/>
      <c r="AF579" s="455"/>
      <c r="AG579" s="455"/>
      <c r="AH579" s="455"/>
      <c r="AI579" s="455"/>
      <c r="AJ579" s="455"/>
      <c r="AK579" s="455"/>
      <c r="AL579" s="455"/>
      <c r="AM579" s="455"/>
      <c r="AN579" s="455"/>
      <c r="AO579" s="455"/>
      <c r="AP579" s="455"/>
      <c r="AQ579" s="455"/>
      <c r="AR579" s="455"/>
      <c r="AS579" s="455"/>
      <c r="AT579" s="455"/>
      <c r="AU579" s="455"/>
      <c r="AV579" s="455"/>
      <c r="AW579" s="455"/>
      <c r="AX579" s="455"/>
    </row>
    <row r="580" spans="18:50" x14ac:dyDescent="0.25">
      <c r="R580" s="509"/>
      <c r="S580" s="508"/>
      <c r="T580" s="508"/>
      <c r="U580" s="508"/>
      <c r="V580" s="508"/>
      <c r="W580" s="508"/>
      <c r="X580" s="508"/>
      <c r="Y580" s="508"/>
      <c r="Z580" s="508"/>
      <c r="AA580" s="508"/>
      <c r="AB580" s="508"/>
      <c r="AC580" s="508"/>
      <c r="AD580" s="508"/>
      <c r="AE580" s="455"/>
      <c r="AF580" s="455"/>
      <c r="AG580" s="455"/>
      <c r="AH580" s="455"/>
      <c r="AI580" s="455"/>
      <c r="AJ580" s="455"/>
      <c r="AK580" s="455"/>
      <c r="AL580" s="455"/>
      <c r="AM580" s="455"/>
      <c r="AN580" s="455"/>
      <c r="AO580" s="455"/>
      <c r="AP580" s="455"/>
      <c r="AQ580" s="455"/>
      <c r="AR580" s="455"/>
      <c r="AS580" s="455"/>
      <c r="AT580" s="455"/>
      <c r="AU580" s="455"/>
      <c r="AV580" s="455"/>
      <c r="AW580" s="455"/>
      <c r="AX580" s="455"/>
    </row>
    <row r="581" spans="18:50" x14ac:dyDescent="0.25">
      <c r="R581" s="509"/>
      <c r="S581" s="508"/>
      <c r="T581" s="508"/>
      <c r="U581" s="508"/>
      <c r="V581" s="508"/>
      <c r="W581" s="508"/>
      <c r="X581" s="508"/>
      <c r="Y581" s="508"/>
      <c r="Z581" s="508"/>
      <c r="AA581" s="508"/>
      <c r="AB581" s="508"/>
      <c r="AC581" s="508"/>
      <c r="AD581" s="508"/>
      <c r="AE581" s="455"/>
      <c r="AF581" s="455"/>
      <c r="AG581" s="455"/>
      <c r="AH581" s="455"/>
      <c r="AI581" s="455"/>
      <c r="AJ581" s="455"/>
      <c r="AK581" s="455"/>
      <c r="AL581" s="455"/>
      <c r="AM581" s="455"/>
      <c r="AN581" s="455"/>
      <c r="AO581" s="455"/>
      <c r="AP581" s="455"/>
      <c r="AQ581" s="455"/>
      <c r="AR581" s="455"/>
      <c r="AS581" s="455"/>
      <c r="AT581" s="455"/>
      <c r="AU581" s="455"/>
      <c r="AV581" s="455"/>
      <c r="AW581" s="455"/>
      <c r="AX581" s="455"/>
    </row>
    <row r="582" spans="18:50" x14ac:dyDescent="0.25">
      <c r="R582" s="509"/>
      <c r="S582" s="508"/>
      <c r="T582" s="508"/>
      <c r="U582" s="508"/>
      <c r="V582" s="508"/>
      <c r="W582" s="508"/>
      <c r="X582" s="508"/>
      <c r="Y582" s="508"/>
      <c r="Z582" s="508"/>
      <c r="AA582" s="508"/>
      <c r="AB582" s="508"/>
      <c r="AC582" s="508"/>
      <c r="AD582" s="508"/>
      <c r="AE582" s="455"/>
      <c r="AF582" s="455"/>
      <c r="AG582" s="455"/>
      <c r="AH582" s="455"/>
      <c r="AI582" s="455"/>
      <c r="AJ582" s="455"/>
      <c r="AK582" s="455"/>
      <c r="AL582" s="455"/>
      <c r="AM582" s="455"/>
      <c r="AN582" s="455"/>
      <c r="AO582" s="455"/>
      <c r="AP582" s="455"/>
      <c r="AQ582" s="455"/>
      <c r="AR582" s="455"/>
      <c r="AS582" s="455"/>
      <c r="AT582" s="455"/>
      <c r="AU582" s="455"/>
      <c r="AV582" s="455"/>
      <c r="AW582" s="455"/>
      <c r="AX582" s="455"/>
    </row>
    <row r="583" spans="18:50" x14ac:dyDescent="0.25">
      <c r="R583" s="509"/>
      <c r="S583" s="508"/>
      <c r="T583" s="508"/>
      <c r="U583" s="508"/>
      <c r="V583" s="508"/>
      <c r="W583" s="508"/>
      <c r="X583" s="508"/>
      <c r="Y583" s="508"/>
      <c r="Z583" s="508"/>
      <c r="AA583" s="508"/>
      <c r="AB583" s="508"/>
      <c r="AC583" s="508"/>
      <c r="AD583" s="508"/>
      <c r="AE583" s="455"/>
      <c r="AF583" s="455"/>
      <c r="AG583" s="455"/>
      <c r="AH583" s="455"/>
      <c r="AI583" s="455"/>
      <c r="AJ583" s="455"/>
      <c r="AK583" s="455"/>
      <c r="AL583" s="455"/>
      <c r="AM583" s="455"/>
      <c r="AN583" s="455"/>
      <c r="AO583" s="455"/>
      <c r="AP583" s="455"/>
      <c r="AQ583" s="455"/>
      <c r="AR583" s="455"/>
      <c r="AS583" s="455"/>
      <c r="AT583" s="455"/>
      <c r="AU583" s="455"/>
      <c r="AV583" s="455"/>
      <c r="AW583" s="455"/>
      <c r="AX583" s="455"/>
    </row>
    <row r="584" spans="18:50" x14ac:dyDescent="0.25">
      <c r="R584" s="509"/>
      <c r="S584" s="508"/>
      <c r="T584" s="508"/>
      <c r="U584" s="508"/>
      <c r="V584" s="508"/>
      <c r="W584" s="508"/>
      <c r="X584" s="508"/>
      <c r="Y584" s="508"/>
      <c r="Z584" s="508"/>
      <c r="AA584" s="508"/>
      <c r="AB584" s="508"/>
      <c r="AC584" s="508"/>
      <c r="AD584" s="508"/>
      <c r="AE584" s="455"/>
      <c r="AF584" s="455"/>
      <c r="AG584" s="455"/>
      <c r="AH584" s="455"/>
      <c r="AI584" s="455"/>
      <c r="AJ584" s="455"/>
      <c r="AK584" s="455"/>
      <c r="AL584" s="455"/>
      <c r="AM584" s="455"/>
      <c r="AN584" s="455"/>
      <c r="AO584" s="455"/>
      <c r="AP584" s="455"/>
      <c r="AQ584" s="455"/>
      <c r="AR584" s="455"/>
      <c r="AS584" s="455"/>
      <c r="AT584" s="455"/>
      <c r="AU584" s="455"/>
      <c r="AV584" s="455"/>
      <c r="AW584" s="455"/>
      <c r="AX584" s="455"/>
    </row>
    <row r="585" spans="18:50" x14ac:dyDescent="0.25">
      <c r="R585" s="509"/>
      <c r="S585" s="508"/>
      <c r="T585" s="508"/>
      <c r="U585" s="508"/>
      <c r="V585" s="508"/>
      <c r="W585" s="508"/>
      <c r="X585" s="508"/>
      <c r="Y585" s="508"/>
      <c r="Z585" s="508"/>
      <c r="AA585" s="508"/>
      <c r="AB585" s="508"/>
      <c r="AC585" s="508"/>
      <c r="AD585" s="508"/>
      <c r="AE585" s="455"/>
      <c r="AF585" s="455"/>
      <c r="AG585" s="455"/>
      <c r="AH585" s="455"/>
      <c r="AI585" s="455"/>
      <c r="AJ585" s="455"/>
      <c r="AK585" s="455"/>
      <c r="AL585" s="455"/>
      <c r="AM585" s="455"/>
      <c r="AN585" s="455"/>
      <c r="AO585" s="455"/>
      <c r="AP585" s="455"/>
      <c r="AQ585" s="455"/>
      <c r="AR585" s="455"/>
      <c r="AS585" s="455"/>
      <c r="AT585" s="455"/>
      <c r="AU585" s="455"/>
      <c r="AV585" s="455"/>
      <c r="AW585" s="455"/>
      <c r="AX585" s="455"/>
    </row>
    <row r="586" spans="18:50" x14ac:dyDescent="0.25">
      <c r="R586" s="509"/>
      <c r="S586" s="508"/>
      <c r="T586" s="508"/>
      <c r="U586" s="508"/>
      <c r="V586" s="508"/>
      <c r="W586" s="508"/>
      <c r="X586" s="508"/>
      <c r="Y586" s="508"/>
      <c r="Z586" s="508"/>
      <c r="AA586" s="508"/>
      <c r="AB586" s="508"/>
      <c r="AC586" s="508"/>
      <c r="AD586" s="508"/>
      <c r="AE586" s="455"/>
      <c r="AF586" s="455"/>
      <c r="AG586" s="455"/>
      <c r="AH586" s="455"/>
      <c r="AI586" s="455"/>
      <c r="AJ586" s="455"/>
      <c r="AK586" s="455"/>
      <c r="AL586" s="455"/>
      <c r="AM586" s="455"/>
      <c r="AN586" s="455"/>
      <c r="AO586" s="455"/>
      <c r="AP586" s="455"/>
      <c r="AQ586" s="455"/>
      <c r="AR586" s="455"/>
      <c r="AS586" s="455"/>
      <c r="AT586" s="455"/>
      <c r="AU586" s="455"/>
      <c r="AV586" s="455"/>
      <c r="AW586" s="455"/>
      <c r="AX586" s="455"/>
    </row>
    <row r="587" spans="18:50" x14ac:dyDescent="0.25">
      <c r="R587" s="509"/>
      <c r="S587" s="508"/>
      <c r="T587" s="508"/>
      <c r="U587" s="508"/>
      <c r="V587" s="508"/>
      <c r="W587" s="508"/>
      <c r="X587" s="508"/>
      <c r="Y587" s="508"/>
      <c r="Z587" s="508"/>
      <c r="AA587" s="508"/>
      <c r="AB587" s="508"/>
      <c r="AC587" s="508"/>
      <c r="AD587" s="508"/>
      <c r="AE587" s="455"/>
      <c r="AF587" s="455"/>
      <c r="AG587" s="455"/>
      <c r="AH587" s="455"/>
      <c r="AI587" s="455"/>
      <c r="AJ587" s="455"/>
      <c r="AK587" s="455"/>
      <c r="AL587" s="455"/>
      <c r="AM587" s="455"/>
      <c r="AN587" s="455"/>
      <c r="AO587" s="455"/>
      <c r="AP587" s="455"/>
      <c r="AQ587" s="455"/>
      <c r="AR587" s="455"/>
      <c r="AS587" s="455"/>
      <c r="AT587" s="455"/>
      <c r="AU587" s="455"/>
      <c r="AV587" s="455"/>
      <c r="AW587" s="455"/>
      <c r="AX587" s="455"/>
    </row>
    <row r="588" spans="18:50" x14ac:dyDescent="0.25">
      <c r="R588" s="509"/>
      <c r="S588" s="508"/>
      <c r="T588" s="508"/>
      <c r="U588" s="508"/>
      <c r="V588" s="508"/>
      <c r="W588" s="508"/>
      <c r="X588" s="508"/>
      <c r="Y588" s="508"/>
      <c r="Z588" s="508"/>
      <c r="AA588" s="508"/>
      <c r="AB588" s="508"/>
      <c r="AC588" s="508"/>
      <c r="AD588" s="508"/>
      <c r="AE588" s="455"/>
      <c r="AF588" s="455"/>
      <c r="AG588" s="455"/>
      <c r="AH588" s="455"/>
      <c r="AI588" s="455"/>
      <c r="AJ588" s="455"/>
      <c r="AK588" s="455"/>
      <c r="AL588" s="455"/>
      <c r="AM588" s="455"/>
      <c r="AN588" s="455"/>
      <c r="AO588" s="455"/>
      <c r="AP588" s="455"/>
      <c r="AQ588" s="455"/>
      <c r="AR588" s="455"/>
      <c r="AS588" s="455"/>
      <c r="AT588" s="455"/>
      <c r="AU588" s="455"/>
      <c r="AV588" s="455"/>
      <c r="AW588" s="455"/>
      <c r="AX588" s="455"/>
    </row>
    <row r="589" spans="18:50" x14ac:dyDescent="0.25">
      <c r="R589" s="509"/>
      <c r="S589" s="508"/>
      <c r="T589" s="508"/>
      <c r="U589" s="508"/>
      <c r="V589" s="508"/>
      <c r="W589" s="508"/>
      <c r="X589" s="508"/>
      <c r="Y589" s="508"/>
      <c r="Z589" s="508"/>
      <c r="AA589" s="508"/>
      <c r="AB589" s="508"/>
      <c r="AC589" s="508"/>
      <c r="AD589" s="508"/>
      <c r="AE589" s="455"/>
      <c r="AF589" s="455"/>
      <c r="AG589" s="455"/>
      <c r="AH589" s="455"/>
      <c r="AI589" s="455"/>
      <c r="AJ589" s="455"/>
      <c r="AK589" s="455"/>
      <c r="AL589" s="455"/>
      <c r="AM589" s="455"/>
      <c r="AN589" s="455"/>
      <c r="AO589" s="455"/>
      <c r="AP589" s="455"/>
      <c r="AQ589" s="455"/>
      <c r="AR589" s="455"/>
      <c r="AS589" s="455"/>
      <c r="AT589" s="455"/>
      <c r="AU589" s="455"/>
      <c r="AV589" s="455"/>
      <c r="AW589" s="455"/>
      <c r="AX589" s="455"/>
    </row>
    <row r="590" spans="18:50" x14ac:dyDescent="0.25">
      <c r="R590" s="509"/>
      <c r="S590" s="508"/>
      <c r="T590" s="508"/>
      <c r="U590" s="508"/>
      <c r="V590" s="508"/>
      <c r="W590" s="508"/>
      <c r="X590" s="508"/>
      <c r="Y590" s="508"/>
      <c r="Z590" s="508"/>
      <c r="AA590" s="508"/>
      <c r="AB590" s="508"/>
      <c r="AC590" s="508"/>
      <c r="AD590" s="508"/>
      <c r="AE590" s="455"/>
      <c r="AF590" s="455"/>
      <c r="AG590" s="455"/>
      <c r="AH590" s="455"/>
      <c r="AI590" s="455"/>
      <c r="AJ590" s="455"/>
      <c r="AK590" s="455"/>
      <c r="AL590" s="455"/>
      <c r="AM590" s="455"/>
      <c r="AN590" s="455"/>
      <c r="AO590" s="455"/>
      <c r="AP590" s="455"/>
      <c r="AQ590" s="455"/>
      <c r="AR590" s="455"/>
      <c r="AS590" s="455"/>
      <c r="AT590" s="455"/>
      <c r="AU590" s="455"/>
      <c r="AV590" s="455"/>
      <c r="AW590" s="455"/>
      <c r="AX590" s="455"/>
    </row>
    <row r="591" spans="18:50" x14ac:dyDescent="0.25">
      <c r="R591" s="509"/>
      <c r="S591" s="508"/>
      <c r="T591" s="508"/>
      <c r="U591" s="508"/>
      <c r="V591" s="508"/>
      <c r="W591" s="508"/>
      <c r="X591" s="508"/>
      <c r="Y591" s="508"/>
      <c r="Z591" s="508"/>
      <c r="AA591" s="508"/>
      <c r="AB591" s="508"/>
      <c r="AC591" s="508"/>
      <c r="AD591" s="508"/>
      <c r="AE591" s="455"/>
      <c r="AF591" s="455"/>
      <c r="AG591" s="455"/>
      <c r="AH591" s="455"/>
      <c r="AI591" s="455"/>
      <c r="AJ591" s="455"/>
      <c r="AK591" s="455"/>
      <c r="AL591" s="455"/>
      <c r="AM591" s="455"/>
      <c r="AN591" s="455"/>
      <c r="AO591" s="455"/>
      <c r="AP591" s="455"/>
      <c r="AQ591" s="455"/>
      <c r="AR591" s="455"/>
      <c r="AS591" s="455"/>
      <c r="AT591" s="455"/>
      <c r="AU591" s="455"/>
      <c r="AV591" s="455"/>
      <c r="AW591" s="455"/>
      <c r="AX591" s="455"/>
    </row>
    <row r="592" spans="18:50" x14ac:dyDescent="0.25">
      <c r="R592" s="509"/>
      <c r="S592" s="508"/>
      <c r="T592" s="508"/>
      <c r="U592" s="508"/>
      <c r="V592" s="508"/>
      <c r="W592" s="508"/>
      <c r="X592" s="508"/>
      <c r="Y592" s="508"/>
      <c r="Z592" s="508"/>
      <c r="AA592" s="508"/>
      <c r="AB592" s="508"/>
      <c r="AC592" s="508"/>
      <c r="AD592" s="508"/>
      <c r="AE592" s="455"/>
      <c r="AF592" s="455"/>
      <c r="AG592" s="455"/>
      <c r="AH592" s="455"/>
      <c r="AI592" s="455"/>
      <c r="AJ592" s="455"/>
      <c r="AK592" s="455"/>
      <c r="AL592" s="455"/>
      <c r="AM592" s="455"/>
      <c r="AN592" s="455"/>
      <c r="AO592" s="455"/>
      <c r="AP592" s="455"/>
      <c r="AQ592" s="455"/>
      <c r="AR592" s="455"/>
      <c r="AS592" s="455"/>
      <c r="AT592" s="455"/>
      <c r="AU592" s="455"/>
      <c r="AV592" s="455"/>
      <c r="AW592" s="455"/>
      <c r="AX592" s="455"/>
    </row>
    <row r="593" spans="18:50" x14ac:dyDescent="0.25">
      <c r="R593" s="509"/>
      <c r="S593" s="508"/>
      <c r="T593" s="508"/>
      <c r="U593" s="508"/>
      <c r="V593" s="508"/>
      <c r="W593" s="508"/>
      <c r="X593" s="508"/>
      <c r="Y593" s="508"/>
      <c r="Z593" s="508"/>
      <c r="AA593" s="508"/>
      <c r="AB593" s="508"/>
      <c r="AC593" s="508"/>
      <c r="AD593" s="508"/>
      <c r="AE593" s="455"/>
      <c r="AF593" s="455"/>
      <c r="AG593" s="455"/>
      <c r="AH593" s="455"/>
      <c r="AI593" s="455"/>
      <c r="AJ593" s="455"/>
      <c r="AK593" s="455"/>
      <c r="AL593" s="455"/>
      <c r="AM593" s="455"/>
      <c r="AN593" s="455"/>
      <c r="AO593" s="455"/>
      <c r="AP593" s="455"/>
      <c r="AQ593" s="455"/>
      <c r="AR593" s="455"/>
      <c r="AS593" s="455"/>
      <c r="AT593" s="455"/>
      <c r="AU593" s="455"/>
      <c r="AV593" s="455"/>
      <c r="AW593" s="455"/>
      <c r="AX593" s="455"/>
    </row>
    <row r="594" spans="18:50" x14ac:dyDescent="0.25">
      <c r="R594" s="509"/>
      <c r="S594" s="508"/>
      <c r="T594" s="508"/>
      <c r="U594" s="508"/>
      <c r="V594" s="508"/>
      <c r="W594" s="508"/>
      <c r="X594" s="508"/>
      <c r="Y594" s="508"/>
      <c r="Z594" s="508"/>
      <c r="AA594" s="508"/>
      <c r="AB594" s="508"/>
      <c r="AC594" s="508"/>
      <c r="AD594" s="508"/>
      <c r="AE594" s="455"/>
      <c r="AF594" s="455"/>
      <c r="AG594" s="455"/>
      <c r="AH594" s="455"/>
      <c r="AI594" s="455"/>
      <c r="AJ594" s="455"/>
      <c r="AK594" s="455"/>
      <c r="AL594" s="455"/>
      <c r="AM594" s="455"/>
      <c r="AN594" s="455"/>
      <c r="AO594" s="455"/>
      <c r="AP594" s="455"/>
      <c r="AQ594" s="455"/>
      <c r="AR594" s="455"/>
      <c r="AS594" s="455"/>
      <c r="AT594" s="455"/>
      <c r="AU594" s="455"/>
      <c r="AV594" s="455"/>
      <c r="AW594" s="455"/>
      <c r="AX594" s="455"/>
    </row>
    <row r="595" spans="18:50" x14ac:dyDescent="0.25">
      <c r="R595" s="509"/>
      <c r="S595" s="508"/>
      <c r="T595" s="508"/>
      <c r="U595" s="508"/>
      <c r="V595" s="508"/>
      <c r="W595" s="508"/>
      <c r="X595" s="508"/>
      <c r="Y595" s="508"/>
      <c r="Z595" s="508"/>
      <c r="AA595" s="508"/>
      <c r="AB595" s="508"/>
      <c r="AC595" s="508"/>
      <c r="AD595" s="508"/>
      <c r="AE595" s="455"/>
      <c r="AF595" s="455"/>
      <c r="AG595" s="455"/>
      <c r="AH595" s="455"/>
      <c r="AI595" s="455"/>
      <c r="AJ595" s="455"/>
      <c r="AK595" s="455"/>
      <c r="AL595" s="455"/>
      <c r="AM595" s="455"/>
      <c r="AN595" s="455"/>
      <c r="AO595" s="455"/>
      <c r="AP595" s="455"/>
      <c r="AQ595" s="455"/>
      <c r="AR595" s="455"/>
      <c r="AS595" s="455"/>
      <c r="AT595" s="455"/>
      <c r="AU595" s="455"/>
      <c r="AV595" s="455"/>
      <c r="AW595" s="455"/>
      <c r="AX595" s="455"/>
    </row>
    <row r="596" spans="18:50" x14ac:dyDescent="0.25">
      <c r="R596" s="509"/>
      <c r="S596" s="508"/>
      <c r="T596" s="508"/>
      <c r="U596" s="508"/>
      <c r="V596" s="508"/>
      <c r="W596" s="508"/>
      <c r="X596" s="508"/>
      <c r="Y596" s="508"/>
      <c r="Z596" s="508"/>
      <c r="AA596" s="508"/>
      <c r="AB596" s="508"/>
      <c r="AC596" s="508"/>
      <c r="AD596" s="508"/>
      <c r="AE596" s="455"/>
      <c r="AF596" s="455"/>
      <c r="AG596" s="455"/>
      <c r="AH596" s="455"/>
      <c r="AI596" s="455"/>
      <c r="AJ596" s="455"/>
      <c r="AK596" s="455"/>
      <c r="AL596" s="455"/>
      <c r="AM596" s="455"/>
      <c r="AN596" s="455"/>
      <c r="AO596" s="455"/>
      <c r="AP596" s="455"/>
      <c r="AQ596" s="455"/>
      <c r="AR596" s="455"/>
      <c r="AS596" s="455"/>
      <c r="AT596" s="455"/>
      <c r="AU596" s="455"/>
      <c r="AV596" s="455"/>
      <c r="AW596" s="455"/>
      <c r="AX596" s="455"/>
    </row>
    <row r="597" spans="18:50" x14ac:dyDescent="0.25">
      <c r="R597" s="509"/>
      <c r="S597" s="508"/>
      <c r="T597" s="508"/>
      <c r="U597" s="508"/>
      <c r="V597" s="508"/>
      <c r="W597" s="508"/>
      <c r="X597" s="508"/>
      <c r="Y597" s="508"/>
      <c r="Z597" s="508"/>
      <c r="AA597" s="508"/>
      <c r="AB597" s="508"/>
      <c r="AC597" s="508"/>
      <c r="AD597" s="508"/>
      <c r="AE597" s="455"/>
      <c r="AF597" s="455"/>
      <c r="AG597" s="455"/>
      <c r="AH597" s="455"/>
      <c r="AI597" s="455"/>
      <c r="AJ597" s="455"/>
      <c r="AK597" s="455"/>
      <c r="AL597" s="455"/>
      <c r="AM597" s="455"/>
      <c r="AN597" s="455"/>
      <c r="AO597" s="455"/>
      <c r="AP597" s="455"/>
      <c r="AQ597" s="455"/>
      <c r="AR597" s="455"/>
      <c r="AS597" s="455"/>
      <c r="AT597" s="455"/>
      <c r="AU597" s="455"/>
      <c r="AV597" s="455"/>
      <c r="AW597" s="455"/>
      <c r="AX597" s="455"/>
    </row>
    <row r="598" spans="18:50" x14ac:dyDescent="0.25">
      <c r="R598" s="509"/>
      <c r="S598" s="508"/>
      <c r="T598" s="508"/>
      <c r="U598" s="508"/>
      <c r="V598" s="508"/>
      <c r="W598" s="508"/>
      <c r="X598" s="508"/>
      <c r="Y598" s="508"/>
      <c r="Z598" s="508"/>
      <c r="AA598" s="508"/>
      <c r="AB598" s="508"/>
      <c r="AC598" s="508"/>
      <c r="AD598" s="508"/>
      <c r="AE598" s="455"/>
      <c r="AF598" s="455"/>
      <c r="AG598" s="455"/>
      <c r="AH598" s="455"/>
      <c r="AI598" s="455"/>
      <c r="AJ598" s="455"/>
      <c r="AK598" s="455"/>
      <c r="AL598" s="455"/>
      <c r="AM598" s="455"/>
      <c r="AN598" s="455"/>
      <c r="AO598" s="455"/>
      <c r="AP598" s="455"/>
      <c r="AQ598" s="455"/>
      <c r="AR598" s="455"/>
      <c r="AS598" s="455"/>
      <c r="AT598" s="455"/>
      <c r="AU598" s="455"/>
      <c r="AV598" s="455"/>
      <c r="AW598" s="455"/>
      <c r="AX598" s="455"/>
    </row>
    <row r="599" spans="18:50" x14ac:dyDescent="0.25">
      <c r="R599" s="509"/>
      <c r="S599" s="508"/>
      <c r="T599" s="508"/>
      <c r="U599" s="508"/>
      <c r="V599" s="508"/>
      <c r="W599" s="508"/>
      <c r="X599" s="508"/>
      <c r="Y599" s="508"/>
      <c r="Z599" s="508"/>
      <c r="AA599" s="508"/>
      <c r="AB599" s="508"/>
      <c r="AC599" s="508"/>
      <c r="AD599" s="508"/>
      <c r="AE599" s="455"/>
      <c r="AF599" s="455"/>
      <c r="AG599" s="455"/>
      <c r="AH599" s="455"/>
      <c r="AI599" s="455"/>
      <c r="AJ599" s="455"/>
      <c r="AK599" s="455"/>
      <c r="AL599" s="455"/>
      <c r="AM599" s="455"/>
      <c r="AN599" s="455"/>
      <c r="AO599" s="455"/>
      <c r="AP599" s="455"/>
      <c r="AQ599" s="455"/>
      <c r="AR599" s="455"/>
      <c r="AS599" s="455"/>
      <c r="AT599" s="455"/>
      <c r="AU599" s="455"/>
      <c r="AV599" s="455"/>
      <c r="AW599" s="455"/>
      <c r="AX599" s="455"/>
    </row>
    <row r="600" spans="18:50" x14ac:dyDescent="0.25">
      <c r="R600" s="509"/>
      <c r="S600" s="508"/>
      <c r="T600" s="508"/>
      <c r="U600" s="508"/>
      <c r="V600" s="508"/>
      <c r="W600" s="508"/>
      <c r="X600" s="508"/>
      <c r="Y600" s="508"/>
      <c r="Z600" s="508"/>
      <c r="AA600" s="508"/>
      <c r="AB600" s="508"/>
      <c r="AC600" s="508"/>
      <c r="AD600" s="508"/>
      <c r="AE600" s="455"/>
      <c r="AF600" s="455"/>
      <c r="AG600" s="455"/>
      <c r="AH600" s="455"/>
      <c r="AI600" s="455"/>
      <c r="AJ600" s="455"/>
      <c r="AK600" s="455"/>
      <c r="AL600" s="455"/>
      <c r="AM600" s="455"/>
      <c r="AN600" s="455"/>
      <c r="AO600" s="455"/>
      <c r="AP600" s="455"/>
      <c r="AQ600" s="455"/>
      <c r="AR600" s="455"/>
      <c r="AS600" s="455"/>
      <c r="AT600" s="455"/>
      <c r="AU600" s="455"/>
      <c r="AV600" s="455"/>
      <c r="AW600" s="455"/>
      <c r="AX600" s="455"/>
    </row>
    <row r="601" spans="18:50" x14ac:dyDescent="0.25">
      <c r="R601" s="509"/>
      <c r="S601" s="508"/>
      <c r="T601" s="508"/>
      <c r="U601" s="508"/>
      <c r="V601" s="508"/>
      <c r="W601" s="508"/>
      <c r="X601" s="508"/>
      <c r="Y601" s="508"/>
      <c r="Z601" s="508"/>
      <c r="AA601" s="508"/>
      <c r="AB601" s="508"/>
      <c r="AC601" s="508"/>
      <c r="AD601" s="508"/>
      <c r="AE601" s="455"/>
      <c r="AF601" s="455"/>
      <c r="AG601" s="455"/>
      <c r="AH601" s="455"/>
      <c r="AI601" s="455"/>
      <c r="AJ601" s="455"/>
      <c r="AK601" s="455"/>
      <c r="AL601" s="455"/>
      <c r="AM601" s="455"/>
      <c r="AN601" s="455"/>
      <c r="AO601" s="455"/>
      <c r="AP601" s="455"/>
      <c r="AQ601" s="455"/>
      <c r="AR601" s="455"/>
      <c r="AS601" s="455"/>
      <c r="AT601" s="455"/>
      <c r="AU601" s="455"/>
      <c r="AV601" s="455"/>
      <c r="AW601" s="455"/>
      <c r="AX601" s="455"/>
    </row>
    <row r="602" spans="18:50" x14ac:dyDescent="0.25">
      <c r="R602" s="509"/>
      <c r="S602" s="508"/>
      <c r="T602" s="508"/>
      <c r="U602" s="508"/>
      <c r="V602" s="508"/>
      <c r="W602" s="508"/>
      <c r="X602" s="508"/>
      <c r="Y602" s="508"/>
      <c r="Z602" s="508"/>
      <c r="AA602" s="508"/>
      <c r="AB602" s="508"/>
      <c r="AC602" s="508"/>
      <c r="AD602" s="508"/>
      <c r="AE602" s="455"/>
      <c r="AF602" s="455"/>
      <c r="AG602" s="455"/>
      <c r="AH602" s="455"/>
      <c r="AI602" s="455"/>
      <c r="AJ602" s="455"/>
      <c r="AK602" s="455"/>
      <c r="AL602" s="455"/>
      <c r="AM602" s="455"/>
      <c r="AN602" s="455"/>
      <c r="AO602" s="455"/>
      <c r="AP602" s="455"/>
      <c r="AQ602" s="455"/>
      <c r="AR602" s="455"/>
      <c r="AS602" s="455"/>
      <c r="AT602" s="455"/>
      <c r="AU602" s="455"/>
      <c r="AV602" s="455"/>
      <c r="AW602" s="455"/>
      <c r="AX602" s="455"/>
    </row>
    <row r="603" spans="18:50" x14ac:dyDescent="0.25">
      <c r="R603" s="509"/>
      <c r="S603" s="508"/>
      <c r="T603" s="508"/>
      <c r="U603" s="508"/>
      <c r="V603" s="508"/>
      <c r="W603" s="508"/>
      <c r="X603" s="508"/>
      <c r="Y603" s="508"/>
      <c r="Z603" s="508"/>
      <c r="AA603" s="508"/>
      <c r="AB603" s="508"/>
      <c r="AC603" s="508"/>
      <c r="AD603" s="508"/>
      <c r="AE603" s="455"/>
      <c r="AF603" s="455"/>
      <c r="AG603" s="455"/>
      <c r="AH603" s="455"/>
      <c r="AI603" s="455"/>
      <c r="AJ603" s="455"/>
      <c r="AK603" s="455"/>
      <c r="AL603" s="455"/>
      <c r="AM603" s="455"/>
      <c r="AN603" s="455"/>
      <c r="AO603" s="455"/>
      <c r="AP603" s="455"/>
      <c r="AQ603" s="455"/>
      <c r="AR603" s="455"/>
      <c r="AS603" s="455"/>
      <c r="AT603" s="455"/>
      <c r="AU603" s="455"/>
      <c r="AV603" s="455"/>
      <c r="AW603" s="455"/>
      <c r="AX603" s="455"/>
    </row>
    <row r="604" spans="18:50" x14ac:dyDescent="0.25">
      <c r="R604" s="509"/>
      <c r="S604" s="508"/>
      <c r="T604" s="508"/>
      <c r="U604" s="508"/>
      <c r="V604" s="508"/>
      <c r="W604" s="508"/>
      <c r="X604" s="508"/>
      <c r="Y604" s="508"/>
      <c r="Z604" s="508"/>
      <c r="AA604" s="508"/>
      <c r="AB604" s="508"/>
      <c r="AC604" s="508"/>
      <c r="AD604" s="508"/>
      <c r="AE604" s="455"/>
      <c r="AF604" s="455"/>
      <c r="AG604" s="455"/>
      <c r="AH604" s="455"/>
      <c r="AI604" s="455"/>
      <c r="AJ604" s="455"/>
      <c r="AK604" s="455"/>
      <c r="AL604" s="455"/>
      <c r="AM604" s="455"/>
      <c r="AN604" s="455"/>
      <c r="AO604" s="455"/>
      <c r="AP604" s="455"/>
      <c r="AQ604" s="455"/>
      <c r="AR604" s="455"/>
      <c r="AS604" s="455"/>
      <c r="AT604" s="455"/>
      <c r="AU604" s="455"/>
      <c r="AV604" s="455"/>
      <c r="AW604" s="455"/>
      <c r="AX604" s="455"/>
    </row>
    <row r="605" spans="18:50" x14ac:dyDescent="0.25">
      <c r="R605" s="509"/>
      <c r="S605" s="508"/>
      <c r="T605" s="508"/>
      <c r="U605" s="508"/>
      <c r="V605" s="508"/>
      <c r="W605" s="508"/>
      <c r="X605" s="508"/>
      <c r="Y605" s="508"/>
      <c r="Z605" s="508"/>
      <c r="AA605" s="508"/>
      <c r="AB605" s="508"/>
      <c r="AC605" s="508"/>
      <c r="AD605" s="508"/>
      <c r="AE605" s="455"/>
      <c r="AF605" s="455"/>
      <c r="AG605" s="455"/>
      <c r="AH605" s="455"/>
      <c r="AI605" s="455"/>
      <c r="AJ605" s="455"/>
      <c r="AK605" s="455"/>
      <c r="AL605" s="455"/>
      <c r="AM605" s="455"/>
      <c r="AN605" s="455"/>
      <c r="AO605" s="455"/>
      <c r="AP605" s="455"/>
      <c r="AQ605" s="455"/>
      <c r="AR605" s="455"/>
      <c r="AS605" s="455"/>
      <c r="AT605" s="455"/>
      <c r="AU605" s="455"/>
      <c r="AV605" s="455"/>
      <c r="AW605" s="455"/>
      <c r="AX605" s="455"/>
    </row>
    <row r="606" spans="18:50" x14ac:dyDescent="0.25">
      <c r="R606" s="509"/>
      <c r="S606" s="508"/>
      <c r="T606" s="508"/>
      <c r="U606" s="508"/>
      <c r="V606" s="508"/>
      <c r="W606" s="508"/>
      <c r="X606" s="508"/>
      <c r="Y606" s="508"/>
      <c r="Z606" s="508"/>
      <c r="AA606" s="508"/>
      <c r="AB606" s="508"/>
      <c r="AC606" s="508"/>
      <c r="AD606" s="508"/>
      <c r="AE606" s="455"/>
      <c r="AF606" s="455"/>
      <c r="AG606" s="455"/>
      <c r="AH606" s="455"/>
      <c r="AI606" s="455"/>
      <c r="AJ606" s="455"/>
      <c r="AK606" s="455"/>
      <c r="AL606" s="455"/>
      <c r="AM606" s="455"/>
      <c r="AN606" s="455"/>
      <c r="AO606" s="455"/>
      <c r="AP606" s="455"/>
      <c r="AQ606" s="455"/>
      <c r="AR606" s="455"/>
      <c r="AS606" s="455"/>
      <c r="AT606" s="455"/>
      <c r="AU606" s="455"/>
      <c r="AV606" s="455"/>
      <c r="AW606" s="455"/>
      <c r="AX606" s="455"/>
    </row>
    <row r="607" spans="18:50" x14ac:dyDescent="0.25">
      <c r="R607" s="509"/>
      <c r="S607" s="508"/>
      <c r="T607" s="508"/>
      <c r="U607" s="508"/>
      <c r="V607" s="508"/>
      <c r="W607" s="508"/>
      <c r="X607" s="508"/>
      <c r="Y607" s="508"/>
      <c r="Z607" s="508"/>
      <c r="AA607" s="508"/>
      <c r="AB607" s="508"/>
      <c r="AC607" s="508"/>
      <c r="AD607" s="508"/>
      <c r="AE607" s="455"/>
      <c r="AF607" s="455"/>
      <c r="AG607" s="455"/>
      <c r="AH607" s="455"/>
      <c r="AI607" s="455"/>
      <c r="AJ607" s="455"/>
      <c r="AK607" s="455"/>
      <c r="AL607" s="455"/>
      <c r="AM607" s="455"/>
      <c r="AN607" s="455"/>
      <c r="AO607" s="455"/>
      <c r="AP607" s="455"/>
      <c r="AQ607" s="455"/>
      <c r="AR607" s="455"/>
      <c r="AS607" s="455"/>
      <c r="AT607" s="455"/>
      <c r="AU607" s="455"/>
      <c r="AV607" s="455"/>
      <c r="AW607" s="455"/>
      <c r="AX607" s="455"/>
    </row>
    <row r="608" spans="18:50" x14ac:dyDescent="0.25">
      <c r="R608" s="509"/>
      <c r="S608" s="508"/>
      <c r="T608" s="508"/>
      <c r="U608" s="508"/>
      <c r="V608" s="508"/>
      <c r="W608" s="508"/>
      <c r="X608" s="508"/>
      <c r="Y608" s="508"/>
      <c r="Z608" s="508"/>
      <c r="AA608" s="508"/>
      <c r="AB608" s="508"/>
      <c r="AC608" s="508"/>
      <c r="AD608" s="508"/>
      <c r="AE608" s="455"/>
      <c r="AF608" s="455"/>
      <c r="AG608" s="455"/>
      <c r="AH608" s="455"/>
      <c r="AI608" s="455"/>
      <c r="AJ608" s="455"/>
      <c r="AK608" s="455"/>
      <c r="AL608" s="455"/>
      <c r="AM608" s="455"/>
      <c r="AN608" s="455"/>
      <c r="AO608" s="455"/>
      <c r="AP608" s="455"/>
      <c r="AQ608" s="455"/>
      <c r="AR608" s="455"/>
      <c r="AS608" s="455"/>
      <c r="AT608" s="455"/>
      <c r="AU608" s="455"/>
      <c r="AV608" s="455"/>
      <c r="AW608" s="455"/>
      <c r="AX608" s="455"/>
    </row>
    <row r="609" spans="18:50" x14ac:dyDescent="0.25">
      <c r="R609" s="509"/>
      <c r="S609" s="508"/>
      <c r="T609" s="508"/>
      <c r="U609" s="508"/>
      <c r="V609" s="508"/>
      <c r="W609" s="508"/>
      <c r="X609" s="508"/>
      <c r="Y609" s="508"/>
      <c r="Z609" s="508"/>
      <c r="AA609" s="508"/>
      <c r="AB609" s="508"/>
      <c r="AC609" s="508"/>
      <c r="AD609" s="508"/>
      <c r="AE609" s="455"/>
      <c r="AF609" s="455"/>
      <c r="AG609" s="455"/>
      <c r="AH609" s="455"/>
      <c r="AI609" s="455"/>
      <c r="AJ609" s="455"/>
      <c r="AK609" s="455"/>
      <c r="AL609" s="455"/>
      <c r="AM609" s="455"/>
      <c r="AN609" s="455"/>
      <c r="AO609" s="455"/>
      <c r="AP609" s="455"/>
      <c r="AQ609" s="455"/>
      <c r="AR609" s="455"/>
      <c r="AS609" s="455"/>
      <c r="AT609" s="455"/>
      <c r="AU609" s="455"/>
      <c r="AV609" s="455"/>
      <c r="AW609" s="455"/>
      <c r="AX609" s="455"/>
    </row>
    <row r="610" spans="18:50" x14ac:dyDescent="0.25">
      <c r="R610" s="509"/>
      <c r="S610" s="508"/>
      <c r="T610" s="508"/>
      <c r="U610" s="508"/>
      <c r="V610" s="508"/>
      <c r="W610" s="508"/>
      <c r="X610" s="508"/>
      <c r="Y610" s="508"/>
      <c r="Z610" s="508"/>
      <c r="AA610" s="508"/>
      <c r="AB610" s="508"/>
      <c r="AC610" s="508"/>
      <c r="AD610" s="508"/>
      <c r="AE610" s="455"/>
      <c r="AF610" s="455"/>
      <c r="AG610" s="455"/>
      <c r="AH610" s="455"/>
      <c r="AI610" s="455"/>
      <c r="AJ610" s="455"/>
      <c r="AK610" s="455"/>
      <c r="AL610" s="455"/>
      <c r="AM610" s="455"/>
      <c r="AN610" s="455"/>
      <c r="AO610" s="455"/>
      <c r="AP610" s="455"/>
      <c r="AQ610" s="455"/>
      <c r="AR610" s="455"/>
      <c r="AS610" s="455"/>
      <c r="AT610" s="455"/>
      <c r="AU610" s="455"/>
      <c r="AV610" s="455"/>
      <c r="AW610" s="455"/>
      <c r="AX610" s="455"/>
    </row>
    <row r="611" spans="18:50" x14ac:dyDescent="0.25">
      <c r="R611" s="509"/>
      <c r="S611" s="508"/>
      <c r="T611" s="508"/>
      <c r="U611" s="508"/>
      <c r="V611" s="508"/>
      <c r="W611" s="508"/>
      <c r="X611" s="508"/>
      <c r="Y611" s="508"/>
      <c r="Z611" s="508"/>
      <c r="AA611" s="508"/>
      <c r="AB611" s="508"/>
      <c r="AC611" s="508"/>
      <c r="AD611" s="508"/>
      <c r="AE611" s="455"/>
      <c r="AF611" s="455"/>
      <c r="AG611" s="455"/>
      <c r="AH611" s="455"/>
      <c r="AI611" s="455"/>
      <c r="AJ611" s="455"/>
      <c r="AK611" s="455"/>
      <c r="AL611" s="455"/>
      <c r="AM611" s="455"/>
      <c r="AN611" s="455"/>
      <c r="AO611" s="455"/>
      <c r="AP611" s="455"/>
      <c r="AQ611" s="455"/>
      <c r="AR611" s="455"/>
      <c r="AS611" s="455"/>
      <c r="AT611" s="455"/>
      <c r="AU611" s="455"/>
      <c r="AV611" s="455"/>
      <c r="AW611" s="455"/>
      <c r="AX611" s="455"/>
    </row>
    <row r="612" spans="18:50" x14ac:dyDescent="0.25">
      <c r="R612" s="509"/>
      <c r="S612" s="508"/>
      <c r="T612" s="508"/>
      <c r="U612" s="508"/>
      <c r="V612" s="508"/>
      <c r="W612" s="508"/>
      <c r="X612" s="508"/>
      <c r="Y612" s="508"/>
      <c r="Z612" s="508"/>
      <c r="AA612" s="508"/>
      <c r="AB612" s="508"/>
      <c r="AC612" s="508"/>
      <c r="AD612" s="508"/>
      <c r="AE612" s="455"/>
      <c r="AF612" s="455"/>
      <c r="AG612" s="455"/>
      <c r="AH612" s="455"/>
      <c r="AI612" s="455"/>
      <c r="AJ612" s="455"/>
      <c r="AK612" s="455"/>
      <c r="AL612" s="455"/>
      <c r="AM612" s="455"/>
      <c r="AN612" s="455"/>
      <c r="AO612" s="455"/>
      <c r="AP612" s="455"/>
      <c r="AQ612" s="455"/>
      <c r="AR612" s="455"/>
      <c r="AS612" s="455"/>
      <c r="AT612" s="455"/>
      <c r="AU612" s="455"/>
      <c r="AV612" s="455"/>
      <c r="AW612" s="455"/>
      <c r="AX612" s="455"/>
    </row>
    <row r="613" spans="18:50" x14ac:dyDescent="0.25">
      <c r="R613" s="509"/>
      <c r="S613" s="508"/>
      <c r="T613" s="508"/>
      <c r="U613" s="508"/>
      <c r="V613" s="508"/>
      <c r="W613" s="508"/>
      <c r="X613" s="508"/>
      <c r="Y613" s="508"/>
      <c r="Z613" s="508"/>
      <c r="AA613" s="508"/>
      <c r="AB613" s="508"/>
      <c r="AC613" s="508"/>
      <c r="AD613" s="508"/>
      <c r="AE613" s="455"/>
      <c r="AF613" s="455"/>
      <c r="AG613" s="455"/>
      <c r="AH613" s="455"/>
      <c r="AI613" s="455"/>
      <c r="AJ613" s="455"/>
      <c r="AK613" s="455"/>
      <c r="AL613" s="455"/>
      <c r="AM613" s="455"/>
      <c r="AN613" s="455"/>
      <c r="AO613" s="455"/>
      <c r="AP613" s="455"/>
      <c r="AQ613" s="455"/>
      <c r="AR613" s="455"/>
      <c r="AS613" s="455"/>
      <c r="AT613" s="455"/>
      <c r="AU613" s="455"/>
      <c r="AV613" s="455"/>
      <c r="AW613" s="455"/>
      <c r="AX613" s="455"/>
    </row>
    <row r="614" spans="18:50" x14ac:dyDescent="0.25">
      <c r="R614" s="509"/>
      <c r="S614" s="508"/>
      <c r="T614" s="508"/>
      <c r="U614" s="508"/>
      <c r="V614" s="508"/>
      <c r="W614" s="508"/>
      <c r="X614" s="508"/>
      <c r="Y614" s="508"/>
      <c r="Z614" s="508"/>
      <c r="AA614" s="508"/>
      <c r="AB614" s="508"/>
      <c r="AC614" s="508"/>
      <c r="AD614" s="508"/>
      <c r="AE614" s="455"/>
      <c r="AF614" s="455"/>
      <c r="AG614" s="455"/>
      <c r="AH614" s="455"/>
      <c r="AI614" s="455"/>
      <c r="AJ614" s="455"/>
      <c r="AK614" s="455"/>
      <c r="AL614" s="455"/>
      <c r="AM614" s="455"/>
      <c r="AN614" s="455"/>
      <c r="AO614" s="455"/>
      <c r="AP614" s="455"/>
      <c r="AQ614" s="455"/>
      <c r="AR614" s="455"/>
      <c r="AS614" s="455"/>
      <c r="AT614" s="455"/>
      <c r="AU614" s="455"/>
      <c r="AV614" s="455"/>
      <c r="AW614" s="455"/>
      <c r="AX614" s="455"/>
    </row>
    <row r="615" spans="18:50" x14ac:dyDescent="0.25">
      <c r="R615" s="509"/>
      <c r="S615" s="508"/>
      <c r="T615" s="508"/>
      <c r="U615" s="508"/>
      <c r="V615" s="508"/>
      <c r="W615" s="508"/>
      <c r="X615" s="508"/>
      <c r="Y615" s="508"/>
      <c r="Z615" s="508"/>
      <c r="AA615" s="508"/>
      <c r="AB615" s="508"/>
      <c r="AC615" s="508"/>
      <c r="AD615" s="508"/>
      <c r="AE615" s="455"/>
      <c r="AF615" s="455"/>
      <c r="AG615" s="455"/>
      <c r="AH615" s="455"/>
      <c r="AI615" s="455"/>
      <c r="AJ615" s="455"/>
      <c r="AK615" s="455"/>
      <c r="AL615" s="455"/>
      <c r="AM615" s="455"/>
      <c r="AN615" s="455"/>
      <c r="AO615" s="455"/>
      <c r="AP615" s="455"/>
      <c r="AQ615" s="455"/>
      <c r="AR615" s="455"/>
      <c r="AS615" s="455"/>
      <c r="AT615" s="455"/>
      <c r="AU615" s="455"/>
      <c r="AV615" s="455"/>
      <c r="AW615" s="455"/>
      <c r="AX615" s="455"/>
    </row>
    <row r="616" spans="18:50" x14ac:dyDescent="0.25">
      <c r="R616" s="509"/>
      <c r="S616" s="508"/>
      <c r="T616" s="508"/>
      <c r="U616" s="508"/>
      <c r="V616" s="508"/>
      <c r="W616" s="508"/>
      <c r="X616" s="508"/>
      <c r="Y616" s="508"/>
      <c r="Z616" s="508"/>
      <c r="AA616" s="508"/>
      <c r="AB616" s="508"/>
      <c r="AC616" s="508"/>
      <c r="AD616" s="508"/>
      <c r="AE616" s="455"/>
      <c r="AF616" s="455"/>
      <c r="AG616" s="455"/>
      <c r="AH616" s="455"/>
      <c r="AI616" s="455"/>
      <c r="AJ616" s="455"/>
      <c r="AK616" s="455"/>
      <c r="AL616" s="455"/>
      <c r="AM616" s="455"/>
      <c r="AN616" s="455"/>
      <c r="AO616" s="455"/>
      <c r="AP616" s="455"/>
      <c r="AQ616" s="455"/>
      <c r="AR616" s="455"/>
      <c r="AS616" s="455"/>
      <c r="AT616" s="455"/>
      <c r="AU616" s="455"/>
      <c r="AV616" s="455"/>
      <c r="AW616" s="455"/>
      <c r="AX616" s="455"/>
    </row>
    <row r="617" spans="18:50" x14ac:dyDescent="0.25">
      <c r="R617" s="509"/>
      <c r="S617" s="508"/>
      <c r="T617" s="508"/>
      <c r="U617" s="508"/>
      <c r="V617" s="508"/>
      <c r="W617" s="508"/>
      <c r="X617" s="508"/>
      <c r="Y617" s="508"/>
      <c r="Z617" s="508"/>
      <c r="AA617" s="508"/>
      <c r="AB617" s="508"/>
      <c r="AC617" s="508"/>
      <c r="AD617" s="508"/>
      <c r="AE617" s="455"/>
      <c r="AF617" s="455"/>
      <c r="AG617" s="455"/>
      <c r="AH617" s="455"/>
      <c r="AI617" s="455"/>
      <c r="AJ617" s="455"/>
      <c r="AK617" s="455"/>
      <c r="AL617" s="455"/>
      <c r="AM617" s="455"/>
      <c r="AN617" s="455"/>
      <c r="AO617" s="455"/>
      <c r="AP617" s="455"/>
      <c r="AQ617" s="455"/>
      <c r="AR617" s="455"/>
      <c r="AS617" s="455"/>
      <c r="AT617" s="455"/>
      <c r="AU617" s="455"/>
      <c r="AV617" s="455"/>
      <c r="AW617" s="455"/>
      <c r="AX617" s="455"/>
    </row>
    <row r="618" spans="18:50" x14ac:dyDescent="0.25">
      <c r="R618" s="509"/>
      <c r="S618" s="508"/>
      <c r="T618" s="508"/>
      <c r="U618" s="508"/>
      <c r="V618" s="508"/>
      <c r="W618" s="508"/>
      <c r="X618" s="508"/>
      <c r="Y618" s="508"/>
      <c r="Z618" s="508"/>
      <c r="AA618" s="508"/>
      <c r="AB618" s="508"/>
      <c r="AC618" s="508"/>
      <c r="AD618" s="508"/>
      <c r="AE618" s="455"/>
      <c r="AF618" s="455"/>
      <c r="AG618" s="455"/>
      <c r="AH618" s="455"/>
      <c r="AI618" s="455"/>
      <c r="AJ618" s="455"/>
      <c r="AK618" s="455"/>
      <c r="AL618" s="455"/>
      <c r="AM618" s="455"/>
      <c r="AN618" s="455"/>
      <c r="AO618" s="455"/>
      <c r="AP618" s="455"/>
      <c r="AQ618" s="455"/>
      <c r="AR618" s="455"/>
      <c r="AS618" s="455"/>
      <c r="AT618" s="455"/>
      <c r="AU618" s="455"/>
      <c r="AV618" s="455"/>
      <c r="AW618" s="455"/>
      <c r="AX618" s="455"/>
    </row>
    <row r="619" spans="18:50" x14ac:dyDescent="0.25">
      <c r="R619" s="509"/>
      <c r="S619" s="508"/>
      <c r="T619" s="508"/>
      <c r="U619" s="508"/>
      <c r="V619" s="508"/>
      <c r="W619" s="508"/>
      <c r="X619" s="508"/>
      <c r="Y619" s="508"/>
      <c r="Z619" s="508"/>
      <c r="AA619" s="508"/>
      <c r="AB619" s="508"/>
      <c r="AC619" s="508"/>
      <c r="AD619" s="508"/>
      <c r="AE619" s="455"/>
      <c r="AF619" s="455"/>
      <c r="AG619" s="455"/>
      <c r="AH619" s="455"/>
      <c r="AI619" s="455"/>
      <c r="AJ619" s="455"/>
      <c r="AK619" s="455"/>
      <c r="AL619" s="455"/>
      <c r="AM619" s="455"/>
      <c r="AN619" s="455"/>
      <c r="AO619" s="455"/>
      <c r="AP619" s="455"/>
      <c r="AQ619" s="455"/>
      <c r="AR619" s="455"/>
      <c r="AS619" s="455"/>
      <c r="AT619" s="455"/>
      <c r="AU619" s="455"/>
      <c r="AV619" s="455"/>
      <c r="AW619" s="455"/>
      <c r="AX619" s="455"/>
    </row>
    <row r="620" spans="18:50" x14ac:dyDescent="0.25">
      <c r="R620" s="509"/>
      <c r="S620" s="508"/>
      <c r="T620" s="508"/>
      <c r="U620" s="508"/>
      <c r="V620" s="508"/>
      <c r="W620" s="508"/>
      <c r="X620" s="508"/>
      <c r="Y620" s="508"/>
      <c r="Z620" s="508"/>
      <c r="AA620" s="508"/>
      <c r="AB620" s="508"/>
      <c r="AC620" s="508"/>
      <c r="AD620" s="508"/>
      <c r="AE620" s="455"/>
      <c r="AF620" s="455"/>
      <c r="AG620" s="455"/>
      <c r="AH620" s="455"/>
      <c r="AI620" s="455"/>
      <c r="AJ620" s="455"/>
      <c r="AK620" s="455"/>
      <c r="AL620" s="455"/>
      <c r="AM620" s="455"/>
      <c r="AN620" s="455"/>
      <c r="AO620" s="455"/>
      <c r="AP620" s="455"/>
      <c r="AQ620" s="455"/>
      <c r="AR620" s="455"/>
      <c r="AS620" s="455"/>
      <c r="AT620" s="455"/>
      <c r="AU620" s="455"/>
      <c r="AV620" s="455"/>
      <c r="AW620" s="455"/>
      <c r="AX620" s="455"/>
    </row>
    <row r="621" spans="18:50" x14ac:dyDescent="0.25">
      <c r="R621" s="509"/>
      <c r="S621" s="508"/>
      <c r="T621" s="508"/>
      <c r="U621" s="508"/>
      <c r="V621" s="508"/>
      <c r="W621" s="508"/>
      <c r="X621" s="508"/>
      <c r="Y621" s="508"/>
      <c r="Z621" s="508"/>
      <c r="AA621" s="508"/>
      <c r="AB621" s="508"/>
      <c r="AC621" s="508"/>
      <c r="AD621" s="508"/>
      <c r="AE621" s="455"/>
      <c r="AF621" s="455"/>
      <c r="AG621" s="455"/>
      <c r="AH621" s="455"/>
      <c r="AI621" s="455"/>
      <c r="AJ621" s="455"/>
      <c r="AK621" s="455"/>
      <c r="AL621" s="455"/>
      <c r="AM621" s="455"/>
      <c r="AN621" s="455"/>
      <c r="AO621" s="455"/>
      <c r="AP621" s="455"/>
      <c r="AQ621" s="455"/>
      <c r="AR621" s="455"/>
      <c r="AS621" s="455"/>
      <c r="AT621" s="455"/>
      <c r="AU621" s="455"/>
      <c r="AV621" s="455"/>
      <c r="AW621" s="455"/>
      <c r="AX621" s="455"/>
    </row>
    <row r="622" spans="18:50" x14ac:dyDescent="0.25">
      <c r="R622" s="509"/>
      <c r="S622" s="508"/>
      <c r="T622" s="508"/>
      <c r="U622" s="508"/>
      <c r="V622" s="508"/>
      <c r="W622" s="508"/>
      <c r="X622" s="508"/>
      <c r="Y622" s="508"/>
      <c r="Z622" s="508"/>
      <c r="AA622" s="508"/>
      <c r="AB622" s="508"/>
      <c r="AC622" s="508"/>
      <c r="AD622" s="508"/>
      <c r="AE622" s="455"/>
      <c r="AF622" s="455"/>
      <c r="AG622" s="455"/>
      <c r="AH622" s="455"/>
      <c r="AI622" s="455"/>
      <c r="AJ622" s="455"/>
      <c r="AK622" s="455"/>
      <c r="AL622" s="455"/>
      <c r="AM622" s="455"/>
      <c r="AN622" s="455"/>
      <c r="AO622" s="455"/>
      <c r="AP622" s="455"/>
      <c r="AQ622" s="455"/>
      <c r="AR622" s="455"/>
      <c r="AS622" s="455"/>
      <c r="AT622" s="455"/>
      <c r="AU622" s="455"/>
      <c r="AV622" s="455"/>
      <c r="AW622" s="455"/>
      <c r="AX622" s="455"/>
    </row>
    <row r="623" spans="18:50" x14ac:dyDescent="0.25">
      <c r="R623" s="509"/>
      <c r="S623" s="508"/>
      <c r="T623" s="508"/>
      <c r="U623" s="508"/>
      <c r="V623" s="508"/>
      <c r="W623" s="508"/>
      <c r="X623" s="508"/>
      <c r="Y623" s="508"/>
      <c r="Z623" s="508"/>
      <c r="AA623" s="508"/>
      <c r="AB623" s="508"/>
      <c r="AC623" s="508"/>
      <c r="AD623" s="508"/>
      <c r="AE623" s="455"/>
      <c r="AF623" s="455"/>
      <c r="AG623" s="455"/>
      <c r="AH623" s="455"/>
      <c r="AI623" s="455"/>
      <c r="AJ623" s="455"/>
      <c r="AK623" s="455"/>
      <c r="AL623" s="455"/>
      <c r="AM623" s="455"/>
      <c r="AN623" s="455"/>
      <c r="AO623" s="455"/>
      <c r="AP623" s="455"/>
      <c r="AQ623" s="455"/>
      <c r="AR623" s="455"/>
      <c r="AS623" s="455"/>
      <c r="AT623" s="455"/>
      <c r="AU623" s="455"/>
      <c r="AV623" s="455"/>
      <c r="AW623" s="455"/>
      <c r="AX623" s="455"/>
    </row>
    <row r="624" spans="18:50" x14ac:dyDescent="0.25">
      <c r="R624" s="509"/>
      <c r="S624" s="508"/>
      <c r="T624" s="508"/>
      <c r="U624" s="508"/>
      <c r="V624" s="508"/>
      <c r="W624" s="508"/>
      <c r="X624" s="508"/>
      <c r="Y624" s="508"/>
      <c r="Z624" s="508"/>
      <c r="AA624" s="508"/>
      <c r="AB624" s="508"/>
      <c r="AC624" s="508"/>
      <c r="AD624" s="508"/>
      <c r="AE624" s="455"/>
      <c r="AF624" s="455"/>
      <c r="AG624" s="455"/>
      <c r="AH624" s="455"/>
      <c r="AI624" s="455"/>
      <c r="AJ624" s="455"/>
      <c r="AK624" s="455"/>
      <c r="AL624" s="455"/>
      <c r="AM624" s="455"/>
      <c r="AN624" s="455"/>
      <c r="AO624" s="455"/>
      <c r="AP624" s="455"/>
      <c r="AQ624" s="455"/>
      <c r="AR624" s="455"/>
      <c r="AS624" s="455"/>
      <c r="AT624" s="455"/>
      <c r="AU624" s="455"/>
      <c r="AV624" s="455"/>
      <c r="AW624" s="455"/>
      <c r="AX624" s="455"/>
    </row>
    <row r="625" spans="18:50" x14ac:dyDescent="0.25">
      <c r="R625" s="509"/>
      <c r="S625" s="508"/>
      <c r="T625" s="508"/>
      <c r="U625" s="508"/>
      <c r="V625" s="508"/>
      <c r="W625" s="508"/>
      <c r="X625" s="508"/>
      <c r="Y625" s="508"/>
      <c r="Z625" s="508"/>
      <c r="AA625" s="508"/>
      <c r="AB625" s="508"/>
      <c r="AC625" s="508"/>
      <c r="AD625" s="508"/>
      <c r="AE625" s="455"/>
      <c r="AF625" s="455"/>
      <c r="AG625" s="455"/>
      <c r="AH625" s="455"/>
      <c r="AI625" s="455"/>
      <c r="AJ625" s="455"/>
      <c r="AK625" s="455"/>
      <c r="AL625" s="455"/>
      <c r="AM625" s="455"/>
      <c r="AN625" s="455"/>
      <c r="AO625" s="455"/>
      <c r="AP625" s="455"/>
      <c r="AQ625" s="455"/>
      <c r="AR625" s="455"/>
      <c r="AS625" s="455"/>
      <c r="AT625" s="455"/>
      <c r="AU625" s="455"/>
      <c r="AV625" s="455"/>
      <c r="AW625" s="455"/>
      <c r="AX625" s="455"/>
    </row>
    <row r="626" spans="18:50" x14ac:dyDescent="0.25">
      <c r="R626" s="509"/>
      <c r="S626" s="508"/>
      <c r="T626" s="508"/>
      <c r="U626" s="508"/>
      <c r="V626" s="508"/>
      <c r="W626" s="508"/>
      <c r="X626" s="508"/>
      <c r="Y626" s="508"/>
      <c r="Z626" s="508"/>
      <c r="AA626" s="508"/>
      <c r="AB626" s="508"/>
      <c r="AC626" s="508"/>
      <c r="AD626" s="508"/>
      <c r="AE626" s="455"/>
      <c r="AF626" s="455"/>
      <c r="AG626" s="455"/>
      <c r="AH626" s="455"/>
      <c r="AI626" s="455"/>
      <c r="AJ626" s="455"/>
      <c r="AK626" s="455"/>
      <c r="AL626" s="455"/>
      <c r="AM626" s="455"/>
      <c r="AN626" s="455"/>
      <c r="AO626" s="455"/>
      <c r="AP626" s="455"/>
      <c r="AQ626" s="455"/>
      <c r="AR626" s="455"/>
      <c r="AS626" s="455"/>
      <c r="AT626" s="455"/>
      <c r="AU626" s="455"/>
      <c r="AV626" s="455"/>
      <c r="AW626" s="455"/>
      <c r="AX626" s="455"/>
    </row>
    <row r="627" spans="18:50" x14ac:dyDescent="0.25">
      <c r="R627" s="509"/>
      <c r="S627" s="508"/>
      <c r="T627" s="508"/>
      <c r="U627" s="508"/>
      <c r="V627" s="508"/>
      <c r="W627" s="508"/>
      <c r="X627" s="508"/>
      <c r="Y627" s="508"/>
      <c r="Z627" s="508"/>
      <c r="AA627" s="508"/>
      <c r="AB627" s="508"/>
      <c r="AC627" s="508"/>
      <c r="AD627" s="508"/>
      <c r="AE627" s="455"/>
      <c r="AF627" s="455"/>
      <c r="AG627" s="455"/>
      <c r="AH627" s="455"/>
      <c r="AI627" s="455"/>
      <c r="AJ627" s="455"/>
      <c r="AK627" s="455"/>
      <c r="AL627" s="455"/>
      <c r="AM627" s="455"/>
      <c r="AN627" s="455"/>
      <c r="AO627" s="455"/>
      <c r="AP627" s="455"/>
      <c r="AQ627" s="455"/>
      <c r="AR627" s="455"/>
      <c r="AS627" s="455"/>
      <c r="AT627" s="455"/>
      <c r="AU627" s="455"/>
      <c r="AV627" s="455"/>
      <c r="AW627" s="455"/>
      <c r="AX627" s="455"/>
    </row>
    <row r="628" spans="18:50" x14ac:dyDescent="0.25">
      <c r="R628" s="509"/>
      <c r="S628" s="508"/>
      <c r="T628" s="508"/>
      <c r="U628" s="508"/>
      <c r="V628" s="508"/>
      <c r="W628" s="508"/>
      <c r="X628" s="508"/>
      <c r="Y628" s="508"/>
      <c r="Z628" s="508"/>
      <c r="AA628" s="508"/>
      <c r="AB628" s="508"/>
      <c r="AC628" s="508"/>
      <c r="AD628" s="508"/>
      <c r="AE628" s="455"/>
      <c r="AF628" s="455"/>
      <c r="AG628" s="455"/>
      <c r="AH628" s="455"/>
      <c r="AI628" s="455"/>
      <c r="AJ628" s="455"/>
      <c r="AK628" s="455"/>
      <c r="AL628" s="455"/>
      <c r="AM628" s="455"/>
      <c r="AN628" s="455"/>
      <c r="AO628" s="455"/>
      <c r="AP628" s="455"/>
      <c r="AQ628" s="455"/>
      <c r="AR628" s="455"/>
      <c r="AS628" s="455"/>
      <c r="AT628" s="455"/>
      <c r="AU628" s="455"/>
      <c r="AV628" s="455"/>
      <c r="AW628" s="455"/>
      <c r="AX628" s="455"/>
    </row>
    <row r="629" spans="18:50" x14ac:dyDescent="0.25">
      <c r="R629" s="509"/>
      <c r="S629" s="508"/>
      <c r="T629" s="508"/>
      <c r="U629" s="508"/>
      <c r="V629" s="508"/>
      <c r="W629" s="508"/>
      <c r="X629" s="508"/>
      <c r="Y629" s="508"/>
      <c r="Z629" s="508"/>
      <c r="AA629" s="508"/>
      <c r="AB629" s="508"/>
      <c r="AC629" s="508"/>
      <c r="AD629" s="508"/>
      <c r="AE629" s="455"/>
      <c r="AF629" s="455"/>
      <c r="AG629" s="455"/>
      <c r="AH629" s="455"/>
      <c r="AI629" s="455"/>
      <c r="AJ629" s="455"/>
      <c r="AK629" s="455"/>
      <c r="AL629" s="455"/>
      <c r="AM629" s="455"/>
      <c r="AN629" s="455"/>
      <c r="AO629" s="455"/>
      <c r="AP629" s="455"/>
      <c r="AQ629" s="455"/>
      <c r="AR629" s="455"/>
      <c r="AS629" s="455"/>
      <c r="AT629" s="455"/>
      <c r="AU629" s="455"/>
      <c r="AV629" s="455"/>
      <c r="AW629" s="455"/>
      <c r="AX629" s="455"/>
    </row>
    <row r="630" spans="18:50" x14ac:dyDescent="0.25">
      <c r="R630" s="509"/>
      <c r="S630" s="508"/>
      <c r="T630" s="508"/>
      <c r="U630" s="508"/>
      <c r="V630" s="508"/>
      <c r="W630" s="508"/>
      <c r="X630" s="508"/>
      <c r="Y630" s="508"/>
      <c r="Z630" s="508"/>
      <c r="AA630" s="508"/>
      <c r="AB630" s="508"/>
      <c r="AC630" s="508"/>
      <c r="AD630" s="508"/>
      <c r="AE630" s="455"/>
      <c r="AF630" s="455"/>
      <c r="AG630" s="455"/>
      <c r="AH630" s="455"/>
      <c r="AI630" s="455"/>
      <c r="AJ630" s="455"/>
      <c r="AK630" s="455"/>
      <c r="AL630" s="455"/>
      <c r="AM630" s="455"/>
      <c r="AN630" s="455"/>
      <c r="AO630" s="455"/>
      <c r="AP630" s="455"/>
      <c r="AQ630" s="455"/>
      <c r="AR630" s="455"/>
      <c r="AS630" s="455"/>
      <c r="AT630" s="455"/>
      <c r="AU630" s="455"/>
      <c r="AV630" s="455"/>
      <c r="AW630" s="455"/>
      <c r="AX630" s="455"/>
    </row>
    <row r="631" spans="18:50" x14ac:dyDescent="0.25">
      <c r="R631" s="509"/>
      <c r="S631" s="508"/>
      <c r="T631" s="508"/>
      <c r="U631" s="508"/>
      <c r="V631" s="508"/>
      <c r="W631" s="508"/>
      <c r="X631" s="508"/>
      <c r="Y631" s="508"/>
      <c r="Z631" s="508"/>
      <c r="AA631" s="508"/>
      <c r="AB631" s="508"/>
      <c r="AC631" s="508"/>
      <c r="AD631" s="508"/>
      <c r="AE631" s="455"/>
      <c r="AF631" s="455"/>
      <c r="AG631" s="455"/>
      <c r="AH631" s="455"/>
      <c r="AI631" s="455"/>
      <c r="AJ631" s="455"/>
      <c r="AK631" s="455"/>
      <c r="AL631" s="455"/>
      <c r="AM631" s="455"/>
      <c r="AN631" s="455"/>
      <c r="AO631" s="455"/>
      <c r="AP631" s="455"/>
      <c r="AQ631" s="455"/>
      <c r="AR631" s="455"/>
      <c r="AS631" s="455"/>
      <c r="AT631" s="455"/>
      <c r="AU631" s="455"/>
      <c r="AV631" s="455"/>
      <c r="AW631" s="455"/>
      <c r="AX631" s="455"/>
    </row>
    <row r="632" spans="18:50" x14ac:dyDescent="0.25">
      <c r="R632" s="509"/>
      <c r="S632" s="508"/>
      <c r="T632" s="508"/>
      <c r="U632" s="508"/>
      <c r="V632" s="508"/>
      <c r="W632" s="508"/>
      <c r="X632" s="508"/>
      <c r="Y632" s="508"/>
      <c r="Z632" s="508"/>
      <c r="AA632" s="508"/>
      <c r="AB632" s="508"/>
      <c r="AC632" s="508"/>
      <c r="AD632" s="508"/>
      <c r="AE632" s="455"/>
      <c r="AF632" s="455"/>
      <c r="AG632" s="455"/>
      <c r="AH632" s="455"/>
      <c r="AI632" s="455"/>
      <c r="AJ632" s="455"/>
      <c r="AK632" s="455"/>
      <c r="AL632" s="455"/>
      <c r="AM632" s="455"/>
      <c r="AN632" s="455"/>
      <c r="AO632" s="455"/>
      <c r="AP632" s="455"/>
      <c r="AQ632" s="455"/>
      <c r="AR632" s="455"/>
      <c r="AS632" s="455"/>
      <c r="AT632" s="455"/>
      <c r="AU632" s="455"/>
      <c r="AV632" s="455"/>
      <c r="AW632" s="455"/>
      <c r="AX632" s="455"/>
    </row>
    <row r="633" spans="18:50" x14ac:dyDescent="0.25">
      <c r="R633" s="509"/>
      <c r="S633" s="508"/>
      <c r="T633" s="508"/>
      <c r="U633" s="508"/>
      <c r="V633" s="508"/>
      <c r="W633" s="508"/>
      <c r="X633" s="508"/>
      <c r="Y633" s="508"/>
      <c r="Z633" s="508"/>
      <c r="AA633" s="508"/>
      <c r="AB633" s="508"/>
      <c r="AC633" s="508"/>
      <c r="AD633" s="508"/>
      <c r="AE633" s="455"/>
      <c r="AF633" s="455"/>
      <c r="AG633" s="455"/>
      <c r="AH633" s="455"/>
      <c r="AI633" s="455"/>
      <c r="AJ633" s="455"/>
      <c r="AK633" s="455"/>
      <c r="AL633" s="455"/>
      <c r="AM633" s="455"/>
      <c r="AN633" s="455"/>
      <c r="AO633" s="455"/>
      <c r="AP633" s="455"/>
      <c r="AQ633" s="455"/>
      <c r="AR633" s="455"/>
      <c r="AS633" s="455"/>
      <c r="AT633" s="455"/>
      <c r="AU633" s="455"/>
      <c r="AV633" s="455"/>
      <c r="AW633" s="455"/>
      <c r="AX633" s="455"/>
    </row>
    <row r="634" spans="18:50" x14ac:dyDescent="0.25">
      <c r="R634" s="509"/>
      <c r="S634" s="508"/>
      <c r="T634" s="508"/>
      <c r="U634" s="508"/>
      <c r="V634" s="508"/>
      <c r="W634" s="508"/>
      <c r="X634" s="508"/>
      <c r="Y634" s="508"/>
      <c r="Z634" s="508"/>
      <c r="AA634" s="508"/>
      <c r="AB634" s="508"/>
      <c r="AC634" s="508"/>
      <c r="AD634" s="508"/>
      <c r="AE634" s="455"/>
      <c r="AF634" s="455"/>
      <c r="AG634" s="455"/>
      <c r="AH634" s="455"/>
      <c r="AI634" s="455"/>
      <c r="AJ634" s="455"/>
      <c r="AK634" s="455"/>
      <c r="AL634" s="455"/>
      <c r="AM634" s="455"/>
      <c r="AN634" s="455"/>
      <c r="AO634" s="455"/>
      <c r="AP634" s="455"/>
      <c r="AQ634" s="455"/>
      <c r="AR634" s="455"/>
      <c r="AS634" s="455"/>
      <c r="AT634" s="455"/>
      <c r="AU634" s="455"/>
      <c r="AV634" s="455"/>
      <c r="AW634" s="455"/>
      <c r="AX634" s="455"/>
    </row>
    <row r="635" spans="18:50" x14ac:dyDescent="0.25">
      <c r="R635" s="509"/>
      <c r="S635" s="508"/>
      <c r="T635" s="508"/>
      <c r="U635" s="508"/>
      <c r="V635" s="508"/>
      <c r="W635" s="508"/>
      <c r="X635" s="508"/>
      <c r="Y635" s="508"/>
      <c r="Z635" s="508"/>
      <c r="AA635" s="508"/>
      <c r="AB635" s="508"/>
      <c r="AC635" s="508"/>
      <c r="AD635" s="508"/>
      <c r="AE635" s="455"/>
      <c r="AF635" s="455"/>
      <c r="AG635" s="455"/>
      <c r="AH635" s="455"/>
      <c r="AI635" s="455"/>
      <c r="AJ635" s="455"/>
      <c r="AK635" s="455"/>
      <c r="AL635" s="455"/>
      <c r="AM635" s="455"/>
      <c r="AN635" s="455"/>
      <c r="AO635" s="455"/>
      <c r="AP635" s="455"/>
      <c r="AQ635" s="455"/>
      <c r="AR635" s="455"/>
      <c r="AS635" s="455"/>
      <c r="AT635" s="455"/>
      <c r="AU635" s="455"/>
      <c r="AV635" s="455"/>
      <c r="AW635" s="455"/>
      <c r="AX635" s="455"/>
    </row>
    <row r="636" spans="18:50" x14ac:dyDescent="0.25">
      <c r="R636" s="509"/>
      <c r="S636" s="508"/>
      <c r="T636" s="508"/>
      <c r="U636" s="508"/>
      <c r="V636" s="508"/>
      <c r="W636" s="508"/>
      <c r="X636" s="508"/>
      <c r="Y636" s="508"/>
      <c r="Z636" s="508"/>
      <c r="AA636" s="508"/>
      <c r="AB636" s="508"/>
      <c r="AC636" s="508"/>
      <c r="AD636" s="508"/>
      <c r="AE636" s="455"/>
      <c r="AF636" s="455"/>
      <c r="AG636" s="455"/>
      <c r="AH636" s="455"/>
      <c r="AI636" s="455"/>
      <c r="AJ636" s="455"/>
      <c r="AK636" s="455"/>
      <c r="AL636" s="455"/>
      <c r="AM636" s="455"/>
      <c r="AN636" s="455"/>
      <c r="AO636" s="455"/>
      <c r="AP636" s="455"/>
      <c r="AQ636" s="455"/>
      <c r="AR636" s="455"/>
      <c r="AS636" s="455"/>
      <c r="AT636" s="455"/>
      <c r="AU636" s="455"/>
      <c r="AV636" s="455"/>
      <c r="AW636" s="455"/>
      <c r="AX636" s="455"/>
    </row>
    <row r="637" spans="18:50" x14ac:dyDescent="0.25">
      <c r="R637" s="509"/>
      <c r="S637" s="508"/>
      <c r="T637" s="508"/>
      <c r="U637" s="508"/>
      <c r="V637" s="508"/>
      <c r="W637" s="508"/>
      <c r="X637" s="508"/>
      <c r="Y637" s="508"/>
      <c r="Z637" s="508"/>
      <c r="AA637" s="508"/>
      <c r="AB637" s="508"/>
      <c r="AC637" s="508"/>
      <c r="AD637" s="508"/>
      <c r="AE637" s="455"/>
      <c r="AF637" s="455"/>
      <c r="AG637" s="455"/>
      <c r="AH637" s="455"/>
      <c r="AI637" s="455"/>
      <c r="AJ637" s="455"/>
      <c r="AK637" s="455"/>
      <c r="AL637" s="455"/>
      <c r="AM637" s="455"/>
      <c r="AN637" s="455"/>
      <c r="AO637" s="455"/>
      <c r="AP637" s="455"/>
      <c r="AQ637" s="455"/>
      <c r="AR637" s="455"/>
      <c r="AS637" s="455"/>
      <c r="AT637" s="455"/>
      <c r="AU637" s="455"/>
      <c r="AV637" s="455"/>
      <c r="AW637" s="455"/>
      <c r="AX637" s="455"/>
    </row>
    <row r="638" spans="18:50" x14ac:dyDescent="0.25">
      <c r="R638" s="509"/>
      <c r="S638" s="508"/>
      <c r="T638" s="508"/>
      <c r="U638" s="508"/>
      <c r="V638" s="508"/>
      <c r="W638" s="508"/>
      <c r="X638" s="508"/>
      <c r="Y638" s="508"/>
      <c r="Z638" s="508"/>
      <c r="AA638" s="508"/>
      <c r="AB638" s="508"/>
      <c r="AC638" s="508"/>
      <c r="AD638" s="508"/>
      <c r="AE638" s="455"/>
      <c r="AF638" s="455"/>
      <c r="AG638" s="455"/>
      <c r="AH638" s="455"/>
      <c r="AI638" s="455"/>
      <c r="AJ638" s="455"/>
      <c r="AK638" s="455"/>
      <c r="AL638" s="455"/>
      <c r="AM638" s="455"/>
      <c r="AN638" s="455"/>
      <c r="AO638" s="455"/>
      <c r="AP638" s="455"/>
      <c r="AQ638" s="455"/>
      <c r="AR638" s="455"/>
      <c r="AS638" s="455"/>
      <c r="AT638" s="455"/>
      <c r="AU638" s="455"/>
      <c r="AV638" s="455"/>
      <c r="AW638" s="455"/>
      <c r="AX638" s="455"/>
    </row>
    <row r="639" spans="18:50" x14ac:dyDescent="0.25">
      <c r="R639" s="509"/>
      <c r="S639" s="508"/>
      <c r="T639" s="508"/>
      <c r="U639" s="508"/>
      <c r="V639" s="508"/>
      <c r="W639" s="508"/>
      <c r="X639" s="508"/>
      <c r="Y639" s="508"/>
      <c r="Z639" s="508"/>
      <c r="AA639" s="508"/>
      <c r="AB639" s="508"/>
      <c r="AC639" s="508"/>
      <c r="AD639" s="508"/>
      <c r="AE639" s="455"/>
      <c r="AF639" s="455"/>
      <c r="AG639" s="455"/>
      <c r="AH639" s="455"/>
      <c r="AI639" s="455"/>
      <c r="AJ639" s="455"/>
      <c r="AK639" s="455"/>
      <c r="AL639" s="455"/>
      <c r="AM639" s="455"/>
      <c r="AN639" s="455"/>
      <c r="AO639" s="455"/>
      <c r="AP639" s="455"/>
      <c r="AQ639" s="455"/>
      <c r="AR639" s="455"/>
      <c r="AS639" s="455"/>
      <c r="AT639" s="455"/>
      <c r="AU639" s="455"/>
      <c r="AV639" s="455"/>
      <c r="AW639" s="455"/>
      <c r="AX639" s="455"/>
    </row>
    <row r="640" spans="18:50" x14ac:dyDescent="0.25">
      <c r="R640" s="509"/>
      <c r="S640" s="508"/>
      <c r="T640" s="508"/>
      <c r="U640" s="508"/>
      <c r="V640" s="508"/>
      <c r="W640" s="508"/>
      <c r="X640" s="508"/>
      <c r="Y640" s="508"/>
      <c r="Z640" s="508"/>
      <c r="AA640" s="508"/>
      <c r="AB640" s="508"/>
      <c r="AC640" s="508"/>
      <c r="AD640" s="508"/>
      <c r="AE640" s="455"/>
      <c r="AF640" s="455"/>
      <c r="AG640" s="455"/>
      <c r="AH640" s="455"/>
      <c r="AI640" s="455"/>
      <c r="AJ640" s="455"/>
      <c r="AK640" s="455"/>
      <c r="AL640" s="455"/>
      <c r="AM640" s="455"/>
      <c r="AN640" s="455"/>
      <c r="AO640" s="455"/>
      <c r="AP640" s="455"/>
      <c r="AQ640" s="455"/>
      <c r="AR640" s="455"/>
      <c r="AS640" s="455"/>
      <c r="AT640" s="455"/>
      <c r="AU640" s="455"/>
      <c r="AV640" s="455"/>
      <c r="AW640" s="455"/>
      <c r="AX640" s="455"/>
    </row>
    <row r="641" spans="18:50" x14ac:dyDescent="0.25">
      <c r="R641" s="509"/>
      <c r="S641" s="508"/>
      <c r="T641" s="508"/>
      <c r="U641" s="508"/>
      <c r="V641" s="508"/>
      <c r="W641" s="508"/>
      <c r="X641" s="508"/>
      <c r="Y641" s="508"/>
      <c r="Z641" s="508"/>
      <c r="AA641" s="508"/>
      <c r="AB641" s="508"/>
      <c r="AC641" s="508"/>
      <c r="AD641" s="508"/>
      <c r="AE641" s="455"/>
      <c r="AF641" s="455"/>
      <c r="AG641" s="455"/>
      <c r="AH641" s="455"/>
      <c r="AI641" s="455"/>
      <c r="AJ641" s="455"/>
      <c r="AK641" s="455"/>
      <c r="AL641" s="455"/>
      <c r="AM641" s="455"/>
      <c r="AN641" s="455"/>
      <c r="AO641" s="455"/>
      <c r="AP641" s="455"/>
      <c r="AQ641" s="455"/>
      <c r="AR641" s="455"/>
      <c r="AS641" s="455"/>
      <c r="AT641" s="455"/>
      <c r="AU641" s="455"/>
      <c r="AV641" s="455"/>
      <c r="AW641" s="455"/>
      <c r="AX641" s="455"/>
    </row>
    <row r="642" spans="18:50" x14ac:dyDescent="0.25">
      <c r="R642" s="509"/>
      <c r="S642" s="508"/>
      <c r="T642" s="508"/>
      <c r="U642" s="508"/>
      <c r="V642" s="508"/>
      <c r="W642" s="508"/>
      <c r="X642" s="508"/>
      <c r="Y642" s="508"/>
      <c r="Z642" s="508"/>
      <c r="AA642" s="508"/>
      <c r="AB642" s="508"/>
      <c r="AC642" s="508"/>
      <c r="AD642" s="508"/>
      <c r="AE642" s="455"/>
      <c r="AF642" s="455"/>
      <c r="AG642" s="455"/>
      <c r="AH642" s="455"/>
      <c r="AI642" s="455"/>
      <c r="AJ642" s="455"/>
      <c r="AK642" s="455"/>
      <c r="AL642" s="455"/>
      <c r="AM642" s="455"/>
      <c r="AN642" s="455"/>
      <c r="AO642" s="455"/>
      <c r="AP642" s="455"/>
      <c r="AQ642" s="455"/>
      <c r="AR642" s="455"/>
      <c r="AS642" s="455"/>
      <c r="AT642" s="455"/>
      <c r="AU642" s="455"/>
      <c r="AV642" s="455"/>
      <c r="AW642" s="455"/>
      <c r="AX642" s="455"/>
    </row>
    <row r="643" spans="18:50" x14ac:dyDescent="0.25">
      <c r="R643" s="509"/>
      <c r="S643" s="508"/>
      <c r="T643" s="508"/>
      <c r="U643" s="508"/>
      <c r="V643" s="508"/>
      <c r="W643" s="508"/>
      <c r="X643" s="508"/>
      <c r="Y643" s="508"/>
      <c r="Z643" s="508"/>
      <c r="AA643" s="508"/>
      <c r="AB643" s="508"/>
      <c r="AC643" s="508"/>
      <c r="AD643" s="508"/>
      <c r="AE643" s="455"/>
      <c r="AF643" s="455"/>
      <c r="AG643" s="455"/>
      <c r="AH643" s="455"/>
      <c r="AI643" s="455"/>
      <c r="AJ643" s="455"/>
      <c r="AK643" s="455"/>
      <c r="AL643" s="455"/>
      <c r="AM643" s="455"/>
      <c r="AN643" s="455"/>
      <c r="AO643" s="455"/>
      <c r="AP643" s="455"/>
      <c r="AQ643" s="455"/>
      <c r="AR643" s="455"/>
      <c r="AS643" s="455"/>
      <c r="AT643" s="455"/>
      <c r="AU643" s="455"/>
      <c r="AV643" s="455"/>
      <c r="AW643" s="455"/>
      <c r="AX643" s="455"/>
    </row>
    <row r="644" spans="18:50" x14ac:dyDescent="0.25">
      <c r="R644" s="509"/>
      <c r="S644" s="508"/>
      <c r="T644" s="508"/>
      <c r="U644" s="508"/>
      <c r="V644" s="508"/>
      <c r="W644" s="508"/>
      <c r="X644" s="508"/>
      <c r="Y644" s="508"/>
      <c r="Z644" s="508"/>
      <c r="AA644" s="508"/>
      <c r="AB644" s="508"/>
      <c r="AC644" s="508"/>
      <c r="AD644" s="508"/>
      <c r="AE644" s="455"/>
      <c r="AF644" s="455"/>
      <c r="AG644" s="455"/>
      <c r="AH644" s="455"/>
      <c r="AI644" s="455"/>
      <c r="AJ644" s="455"/>
      <c r="AK644" s="455"/>
      <c r="AL644" s="455"/>
      <c r="AM644" s="455"/>
      <c r="AN644" s="455"/>
      <c r="AO644" s="455"/>
      <c r="AP644" s="455"/>
      <c r="AQ644" s="455"/>
      <c r="AR644" s="455"/>
      <c r="AS644" s="455"/>
      <c r="AT644" s="455"/>
      <c r="AU644" s="455"/>
      <c r="AV644" s="455"/>
      <c r="AW644" s="455"/>
      <c r="AX644" s="455"/>
    </row>
    <row r="645" spans="18:50" x14ac:dyDescent="0.25">
      <c r="R645" s="509"/>
      <c r="S645" s="508"/>
      <c r="T645" s="508"/>
      <c r="U645" s="508"/>
      <c r="V645" s="508"/>
      <c r="W645" s="508"/>
      <c r="X645" s="508"/>
      <c r="Y645" s="508"/>
      <c r="Z645" s="508"/>
      <c r="AA645" s="508"/>
      <c r="AB645" s="508"/>
      <c r="AC645" s="508"/>
      <c r="AD645" s="508"/>
      <c r="AE645" s="455"/>
      <c r="AF645" s="455"/>
      <c r="AG645" s="455"/>
      <c r="AH645" s="455"/>
      <c r="AI645" s="455"/>
      <c r="AJ645" s="455"/>
      <c r="AK645" s="455"/>
      <c r="AL645" s="455"/>
      <c r="AM645" s="455"/>
      <c r="AN645" s="455"/>
      <c r="AO645" s="455"/>
      <c r="AP645" s="455"/>
      <c r="AQ645" s="455"/>
      <c r="AR645" s="455"/>
      <c r="AS645" s="455"/>
      <c r="AT645" s="455"/>
      <c r="AU645" s="455"/>
      <c r="AV645" s="455"/>
      <c r="AW645" s="455"/>
      <c r="AX645" s="455"/>
    </row>
    <row r="646" spans="18:50" x14ac:dyDescent="0.25">
      <c r="R646" s="509"/>
      <c r="S646" s="508"/>
      <c r="T646" s="508"/>
      <c r="U646" s="508"/>
      <c r="V646" s="508"/>
      <c r="W646" s="508"/>
      <c r="X646" s="508"/>
      <c r="Y646" s="508"/>
      <c r="Z646" s="508"/>
      <c r="AA646" s="508"/>
      <c r="AB646" s="508"/>
      <c r="AC646" s="508"/>
      <c r="AD646" s="508"/>
      <c r="AE646" s="455"/>
      <c r="AF646" s="455"/>
      <c r="AG646" s="455"/>
      <c r="AH646" s="455"/>
      <c r="AI646" s="455"/>
      <c r="AJ646" s="455"/>
      <c r="AK646" s="455"/>
      <c r="AL646" s="455"/>
      <c r="AM646" s="455"/>
      <c r="AN646" s="455"/>
      <c r="AO646" s="455"/>
      <c r="AP646" s="455"/>
      <c r="AQ646" s="455"/>
      <c r="AR646" s="455"/>
      <c r="AS646" s="455"/>
      <c r="AT646" s="455"/>
      <c r="AU646" s="455"/>
      <c r="AV646" s="455"/>
      <c r="AW646" s="455"/>
      <c r="AX646" s="455"/>
    </row>
    <row r="647" spans="18:50" x14ac:dyDescent="0.25">
      <c r="R647" s="509"/>
      <c r="S647" s="508"/>
      <c r="T647" s="508"/>
      <c r="U647" s="508"/>
      <c r="V647" s="508"/>
      <c r="W647" s="508"/>
      <c r="X647" s="508"/>
      <c r="Y647" s="508"/>
      <c r="Z647" s="508"/>
      <c r="AA647" s="508"/>
      <c r="AB647" s="508"/>
      <c r="AC647" s="508"/>
      <c r="AD647" s="508"/>
      <c r="AE647" s="455"/>
      <c r="AF647" s="455"/>
      <c r="AG647" s="455"/>
      <c r="AH647" s="455"/>
      <c r="AI647" s="455"/>
      <c r="AJ647" s="455"/>
      <c r="AK647" s="455"/>
      <c r="AL647" s="455"/>
      <c r="AM647" s="455"/>
      <c r="AN647" s="455"/>
      <c r="AO647" s="455"/>
      <c r="AP647" s="455"/>
      <c r="AQ647" s="455"/>
      <c r="AR647" s="455"/>
      <c r="AS647" s="455"/>
      <c r="AT647" s="455"/>
      <c r="AU647" s="455"/>
      <c r="AV647" s="455"/>
      <c r="AW647" s="455"/>
      <c r="AX647" s="455"/>
    </row>
    <row r="648" spans="18:50" x14ac:dyDescent="0.25">
      <c r="R648" s="509"/>
      <c r="S648" s="508"/>
      <c r="T648" s="508"/>
      <c r="U648" s="508"/>
      <c r="V648" s="508"/>
      <c r="W648" s="508"/>
      <c r="X648" s="508"/>
      <c r="Y648" s="508"/>
      <c r="Z648" s="508"/>
      <c r="AA648" s="508"/>
      <c r="AB648" s="508"/>
      <c r="AC648" s="508"/>
      <c r="AD648" s="508"/>
      <c r="AE648" s="455"/>
      <c r="AF648" s="455"/>
      <c r="AG648" s="455"/>
      <c r="AH648" s="455"/>
      <c r="AI648" s="455"/>
      <c r="AJ648" s="455"/>
      <c r="AK648" s="455"/>
      <c r="AL648" s="455"/>
      <c r="AM648" s="455"/>
      <c r="AN648" s="455"/>
      <c r="AO648" s="455"/>
      <c r="AP648" s="455"/>
      <c r="AQ648" s="455"/>
      <c r="AR648" s="455"/>
      <c r="AS648" s="455"/>
      <c r="AT648" s="455"/>
      <c r="AU648" s="455"/>
      <c r="AV648" s="455"/>
      <c r="AW648" s="455"/>
      <c r="AX648" s="455"/>
    </row>
    <row r="649" spans="18:50" x14ac:dyDescent="0.25">
      <c r="R649" s="509"/>
      <c r="S649" s="508"/>
      <c r="T649" s="508"/>
      <c r="U649" s="508"/>
      <c r="V649" s="508"/>
      <c r="W649" s="508"/>
      <c r="X649" s="508"/>
      <c r="Y649" s="508"/>
      <c r="Z649" s="508"/>
      <c r="AA649" s="508"/>
      <c r="AB649" s="508"/>
      <c r="AC649" s="508"/>
      <c r="AD649" s="508"/>
      <c r="AE649" s="455"/>
      <c r="AF649" s="455"/>
      <c r="AG649" s="455"/>
      <c r="AH649" s="455"/>
      <c r="AI649" s="455"/>
      <c r="AJ649" s="455"/>
      <c r="AK649" s="455"/>
      <c r="AL649" s="455"/>
      <c r="AM649" s="455"/>
      <c r="AN649" s="455"/>
      <c r="AO649" s="455"/>
      <c r="AP649" s="455"/>
      <c r="AQ649" s="455"/>
      <c r="AR649" s="455"/>
      <c r="AS649" s="455"/>
      <c r="AT649" s="455"/>
      <c r="AU649" s="455"/>
      <c r="AV649" s="455"/>
      <c r="AW649" s="455"/>
      <c r="AX649" s="455"/>
    </row>
    <row r="650" spans="18:50" x14ac:dyDescent="0.25">
      <c r="R650" s="509"/>
      <c r="S650" s="508"/>
      <c r="T650" s="508"/>
      <c r="U650" s="508"/>
      <c r="V650" s="508"/>
      <c r="W650" s="508"/>
      <c r="X650" s="508"/>
      <c r="Y650" s="508"/>
      <c r="Z650" s="508"/>
      <c r="AA650" s="508"/>
      <c r="AB650" s="508"/>
      <c r="AC650" s="508"/>
      <c r="AD650" s="508"/>
      <c r="AE650" s="455"/>
      <c r="AF650" s="455"/>
      <c r="AG650" s="455"/>
      <c r="AH650" s="455"/>
      <c r="AI650" s="455"/>
      <c r="AJ650" s="455"/>
      <c r="AK650" s="455"/>
      <c r="AL650" s="455"/>
      <c r="AM650" s="455"/>
      <c r="AN650" s="455"/>
      <c r="AO650" s="455"/>
      <c r="AP650" s="455"/>
      <c r="AQ650" s="455"/>
      <c r="AR650" s="455"/>
      <c r="AS650" s="455"/>
      <c r="AT650" s="455"/>
      <c r="AU650" s="455"/>
      <c r="AV650" s="455"/>
      <c r="AW650" s="455"/>
      <c r="AX650" s="455"/>
    </row>
    <row r="651" spans="18:50" x14ac:dyDescent="0.25">
      <c r="R651" s="509"/>
      <c r="S651" s="508"/>
      <c r="T651" s="508"/>
      <c r="U651" s="508"/>
      <c r="V651" s="508"/>
      <c r="W651" s="508"/>
      <c r="X651" s="508"/>
      <c r="Y651" s="508"/>
      <c r="Z651" s="508"/>
      <c r="AA651" s="508"/>
      <c r="AB651" s="508"/>
      <c r="AC651" s="508"/>
      <c r="AD651" s="508"/>
      <c r="AE651" s="455"/>
      <c r="AF651" s="455"/>
      <c r="AG651" s="455"/>
      <c r="AH651" s="455"/>
      <c r="AI651" s="455"/>
      <c r="AJ651" s="455"/>
      <c r="AK651" s="455"/>
      <c r="AL651" s="455"/>
      <c r="AM651" s="455"/>
      <c r="AN651" s="455"/>
      <c r="AO651" s="455"/>
      <c r="AP651" s="455"/>
      <c r="AQ651" s="455"/>
      <c r="AR651" s="455"/>
      <c r="AS651" s="455"/>
      <c r="AT651" s="455"/>
      <c r="AU651" s="455"/>
      <c r="AV651" s="455"/>
      <c r="AW651" s="455"/>
      <c r="AX651" s="455"/>
    </row>
    <row r="652" spans="18:50" x14ac:dyDescent="0.25">
      <c r="R652" s="509"/>
      <c r="S652" s="508"/>
      <c r="T652" s="508"/>
      <c r="U652" s="508"/>
      <c r="V652" s="508"/>
      <c r="W652" s="508"/>
      <c r="X652" s="508"/>
      <c r="Y652" s="508"/>
      <c r="Z652" s="508"/>
      <c r="AA652" s="508"/>
      <c r="AB652" s="508"/>
      <c r="AC652" s="508"/>
      <c r="AD652" s="508"/>
      <c r="AE652" s="455"/>
      <c r="AF652" s="455"/>
      <c r="AG652" s="455"/>
      <c r="AH652" s="455"/>
      <c r="AI652" s="455"/>
      <c r="AJ652" s="455"/>
      <c r="AK652" s="455"/>
      <c r="AL652" s="455"/>
      <c r="AM652" s="455"/>
      <c r="AN652" s="455"/>
      <c r="AO652" s="455"/>
      <c r="AP652" s="455"/>
      <c r="AQ652" s="455"/>
      <c r="AR652" s="455"/>
      <c r="AS652" s="455"/>
      <c r="AT652" s="455"/>
      <c r="AU652" s="455"/>
      <c r="AV652" s="455"/>
      <c r="AW652" s="455"/>
      <c r="AX652" s="455"/>
    </row>
    <row r="653" spans="18:50" x14ac:dyDescent="0.25">
      <c r="R653" s="509"/>
      <c r="S653" s="508"/>
      <c r="T653" s="508"/>
      <c r="U653" s="508"/>
      <c r="V653" s="508"/>
      <c r="W653" s="508"/>
      <c r="X653" s="508"/>
      <c r="Y653" s="508"/>
      <c r="Z653" s="508"/>
      <c r="AA653" s="508"/>
      <c r="AB653" s="508"/>
      <c r="AC653" s="508"/>
      <c r="AD653" s="508"/>
      <c r="AE653" s="455"/>
      <c r="AF653" s="455"/>
      <c r="AG653" s="455"/>
      <c r="AH653" s="455"/>
      <c r="AI653" s="455"/>
      <c r="AJ653" s="455"/>
      <c r="AK653" s="455"/>
      <c r="AL653" s="455"/>
      <c r="AM653" s="455"/>
      <c r="AN653" s="455"/>
      <c r="AO653" s="455"/>
      <c r="AP653" s="455"/>
      <c r="AQ653" s="455"/>
      <c r="AR653" s="455"/>
      <c r="AS653" s="455"/>
      <c r="AT653" s="455"/>
      <c r="AU653" s="455"/>
      <c r="AV653" s="455"/>
      <c r="AW653" s="455"/>
      <c r="AX653" s="455"/>
    </row>
    <row r="654" spans="18:50" x14ac:dyDescent="0.25">
      <c r="R654" s="509"/>
      <c r="S654" s="508"/>
      <c r="T654" s="508"/>
      <c r="U654" s="508"/>
      <c r="V654" s="508"/>
      <c r="W654" s="508"/>
      <c r="X654" s="508"/>
      <c r="Y654" s="508"/>
      <c r="Z654" s="508"/>
      <c r="AA654" s="508"/>
      <c r="AB654" s="508"/>
      <c r="AC654" s="508"/>
      <c r="AD654" s="508"/>
      <c r="AE654" s="455"/>
      <c r="AF654" s="455"/>
      <c r="AG654" s="455"/>
      <c r="AH654" s="455"/>
      <c r="AI654" s="455"/>
      <c r="AJ654" s="455"/>
      <c r="AK654" s="455"/>
      <c r="AL654" s="455"/>
      <c r="AM654" s="455"/>
      <c r="AN654" s="455"/>
      <c r="AO654" s="455"/>
      <c r="AP654" s="455"/>
      <c r="AQ654" s="455"/>
      <c r="AR654" s="455"/>
      <c r="AS654" s="455"/>
      <c r="AT654" s="455"/>
      <c r="AU654" s="455"/>
      <c r="AV654" s="455"/>
      <c r="AW654" s="455"/>
      <c r="AX654" s="455"/>
    </row>
    <row r="655" spans="18:50" x14ac:dyDescent="0.25">
      <c r="R655" s="509"/>
      <c r="S655" s="508"/>
      <c r="T655" s="508"/>
      <c r="U655" s="508"/>
      <c r="V655" s="508"/>
      <c r="W655" s="508"/>
      <c r="X655" s="508"/>
      <c r="Y655" s="508"/>
      <c r="Z655" s="508"/>
      <c r="AA655" s="508"/>
      <c r="AB655" s="508"/>
      <c r="AC655" s="508"/>
      <c r="AD655" s="508"/>
      <c r="AE655" s="455"/>
      <c r="AF655" s="455"/>
      <c r="AG655" s="455"/>
      <c r="AH655" s="455"/>
      <c r="AI655" s="455"/>
      <c r="AJ655" s="455"/>
      <c r="AK655" s="455"/>
      <c r="AL655" s="455"/>
      <c r="AM655" s="455"/>
      <c r="AN655" s="455"/>
      <c r="AO655" s="455"/>
      <c r="AP655" s="455"/>
      <c r="AQ655" s="455"/>
      <c r="AR655" s="455"/>
      <c r="AS655" s="455"/>
      <c r="AT655" s="455"/>
      <c r="AU655" s="455"/>
      <c r="AV655" s="455"/>
      <c r="AW655" s="455"/>
      <c r="AX655" s="455"/>
    </row>
    <row r="656" spans="18:50" x14ac:dyDescent="0.25">
      <c r="R656" s="509"/>
      <c r="S656" s="508"/>
      <c r="T656" s="508"/>
      <c r="U656" s="508"/>
      <c r="V656" s="508"/>
      <c r="W656" s="508"/>
      <c r="X656" s="508"/>
      <c r="Y656" s="508"/>
      <c r="Z656" s="508"/>
      <c r="AA656" s="508"/>
      <c r="AB656" s="508"/>
      <c r="AC656" s="508"/>
      <c r="AD656" s="508"/>
      <c r="AE656" s="455"/>
      <c r="AF656" s="455"/>
      <c r="AG656" s="455"/>
      <c r="AH656" s="455"/>
      <c r="AI656" s="455"/>
      <c r="AJ656" s="455"/>
      <c r="AK656" s="455"/>
      <c r="AL656" s="455"/>
      <c r="AM656" s="455"/>
      <c r="AN656" s="455"/>
      <c r="AO656" s="455"/>
      <c r="AP656" s="455"/>
      <c r="AQ656" s="455"/>
      <c r="AR656" s="455"/>
      <c r="AS656" s="455"/>
      <c r="AT656" s="455"/>
      <c r="AU656" s="455"/>
      <c r="AV656" s="455"/>
      <c r="AW656" s="455"/>
      <c r="AX656" s="455"/>
    </row>
    <row r="657" spans="18:50" x14ac:dyDescent="0.25">
      <c r="R657" s="509"/>
      <c r="S657" s="508"/>
      <c r="T657" s="508"/>
      <c r="U657" s="508"/>
      <c r="V657" s="508"/>
      <c r="W657" s="508"/>
      <c r="X657" s="508"/>
      <c r="Y657" s="508"/>
      <c r="Z657" s="508"/>
      <c r="AA657" s="508"/>
      <c r="AB657" s="508"/>
      <c r="AC657" s="508"/>
      <c r="AD657" s="508"/>
      <c r="AE657" s="455"/>
      <c r="AF657" s="455"/>
      <c r="AG657" s="455"/>
      <c r="AH657" s="455"/>
      <c r="AI657" s="455"/>
      <c r="AJ657" s="455"/>
      <c r="AK657" s="455"/>
      <c r="AL657" s="455"/>
      <c r="AM657" s="455"/>
      <c r="AN657" s="455"/>
      <c r="AO657" s="455"/>
      <c r="AP657" s="455"/>
      <c r="AQ657" s="455"/>
      <c r="AR657" s="455"/>
      <c r="AS657" s="455"/>
      <c r="AT657" s="455"/>
      <c r="AU657" s="455"/>
      <c r="AV657" s="455"/>
      <c r="AW657" s="455"/>
      <c r="AX657" s="455"/>
    </row>
    <row r="658" spans="18:50" x14ac:dyDescent="0.25">
      <c r="R658" s="509"/>
      <c r="S658" s="508"/>
      <c r="T658" s="508"/>
      <c r="U658" s="508"/>
      <c r="V658" s="508"/>
      <c r="W658" s="508"/>
      <c r="X658" s="508"/>
      <c r="Y658" s="508"/>
      <c r="Z658" s="508"/>
      <c r="AA658" s="508"/>
      <c r="AB658" s="508"/>
      <c r="AC658" s="508"/>
      <c r="AD658" s="508"/>
      <c r="AE658" s="455"/>
      <c r="AF658" s="455"/>
      <c r="AG658" s="455"/>
      <c r="AH658" s="455"/>
      <c r="AI658" s="455"/>
      <c r="AJ658" s="455"/>
      <c r="AK658" s="455"/>
      <c r="AL658" s="455"/>
      <c r="AM658" s="455"/>
      <c r="AN658" s="455"/>
      <c r="AO658" s="455"/>
      <c r="AP658" s="455"/>
      <c r="AQ658" s="455"/>
      <c r="AR658" s="455"/>
      <c r="AS658" s="455"/>
      <c r="AT658" s="455"/>
      <c r="AU658" s="455"/>
      <c r="AV658" s="455"/>
      <c r="AW658" s="455"/>
      <c r="AX658" s="455"/>
    </row>
    <row r="659" spans="18:50" x14ac:dyDescent="0.25">
      <c r="R659" s="509"/>
      <c r="S659" s="508"/>
      <c r="T659" s="508"/>
      <c r="U659" s="508"/>
      <c r="V659" s="508"/>
      <c r="W659" s="508"/>
      <c r="X659" s="508"/>
      <c r="Y659" s="508"/>
      <c r="Z659" s="508"/>
      <c r="AA659" s="508"/>
      <c r="AB659" s="508"/>
      <c r="AC659" s="508"/>
      <c r="AD659" s="508"/>
      <c r="AE659" s="455"/>
      <c r="AF659" s="455"/>
      <c r="AG659" s="455"/>
      <c r="AH659" s="455"/>
      <c r="AI659" s="455"/>
      <c r="AJ659" s="455"/>
      <c r="AK659" s="455"/>
      <c r="AL659" s="455"/>
      <c r="AM659" s="455"/>
      <c r="AN659" s="455"/>
      <c r="AO659" s="455"/>
      <c r="AP659" s="455"/>
      <c r="AQ659" s="455"/>
      <c r="AR659" s="455"/>
      <c r="AS659" s="455"/>
      <c r="AT659" s="455"/>
      <c r="AU659" s="455"/>
      <c r="AV659" s="455"/>
      <c r="AW659" s="455"/>
      <c r="AX659" s="455"/>
    </row>
    <row r="660" spans="18:50" x14ac:dyDescent="0.25">
      <c r="R660" s="509"/>
      <c r="S660" s="508"/>
      <c r="T660" s="508"/>
      <c r="U660" s="508"/>
      <c r="V660" s="508"/>
      <c r="W660" s="508"/>
      <c r="X660" s="508"/>
      <c r="Y660" s="508"/>
      <c r="Z660" s="508"/>
      <c r="AA660" s="508"/>
      <c r="AB660" s="508"/>
      <c r="AC660" s="508"/>
      <c r="AD660" s="508"/>
      <c r="AE660" s="455"/>
      <c r="AF660" s="455"/>
      <c r="AG660" s="455"/>
      <c r="AH660" s="455"/>
      <c r="AI660" s="455"/>
      <c r="AJ660" s="455"/>
      <c r="AK660" s="455"/>
      <c r="AL660" s="455"/>
      <c r="AM660" s="455"/>
      <c r="AN660" s="455"/>
      <c r="AO660" s="455"/>
      <c r="AP660" s="455"/>
      <c r="AQ660" s="455"/>
      <c r="AR660" s="455"/>
      <c r="AS660" s="455"/>
      <c r="AT660" s="455"/>
      <c r="AU660" s="455"/>
      <c r="AV660" s="455"/>
      <c r="AW660" s="455"/>
      <c r="AX660" s="455"/>
    </row>
    <row r="661" spans="18:50" x14ac:dyDescent="0.25">
      <c r="R661" s="509"/>
      <c r="S661" s="508"/>
      <c r="T661" s="508"/>
      <c r="U661" s="508"/>
      <c r="V661" s="508"/>
      <c r="W661" s="508"/>
      <c r="X661" s="508"/>
      <c r="Y661" s="508"/>
      <c r="Z661" s="508"/>
      <c r="AA661" s="508"/>
      <c r="AB661" s="508"/>
      <c r="AC661" s="508"/>
      <c r="AD661" s="508"/>
      <c r="AE661" s="455"/>
      <c r="AF661" s="455"/>
      <c r="AG661" s="455"/>
      <c r="AH661" s="455"/>
      <c r="AI661" s="455"/>
      <c r="AJ661" s="455"/>
      <c r="AK661" s="455"/>
      <c r="AL661" s="455"/>
      <c r="AM661" s="455"/>
      <c r="AN661" s="455"/>
      <c r="AO661" s="455"/>
      <c r="AP661" s="455"/>
      <c r="AQ661" s="455"/>
      <c r="AR661" s="455"/>
      <c r="AS661" s="455"/>
      <c r="AT661" s="455"/>
      <c r="AU661" s="455"/>
      <c r="AV661" s="455"/>
      <c r="AW661" s="455"/>
      <c r="AX661" s="455"/>
    </row>
    <row r="662" spans="18:50" x14ac:dyDescent="0.25">
      <c r="R662" s="509"/>
      <c r="S662" s="508"/>
      <c r="T662" s="508"/>
      <c r="U662" s="508"/>
      <c r="V662" s="508"/>
      <c r="W662" s="508"/>
      <c r="X662" s="508"/>
      <c r="Y662" s="508"/>
      <c r="Z662" s="508"/>
      <c r="AA662" s="508"/>
      <c r="AB662" s="508"/>
      <c r="AC662" s="508"/>
      <c r="AD662" s="508"/>
      <c r="AE662" s="455"/>
      <c r="AF662" s="455"/>
      <c r="AG662" s="455"/>
      <c r="AH662" s="455"/>
      <c r="AI662" s="455"/>
      <c r="AJ662" s="455"/>
      <c r="AK662" s="455"/>
      <c r="AL662" s="455"/>
      <c r="AM662" s="455"/>
      <c r="AN662" s="455"/>
      <c r="AO662" s="455"/>
      <c r="AP662" s="455"/>
      <c r="AQ662" s="455"/>
      <c r="AR662" s="455"/>
      <c r="AS662" s="455"/>
      <c r="AT662" s="455"/>
      <c r="AU662" s="455"/>
      <c r="AV662" s="455"/>
      <c r="AW662" s="455"/>
      <c r="AX662" s="455"/>
    </row>
    <row r="663" spans="18:50" x14ac:dyDescent="0.25">
      <c r="R663" s="509"/>
      <c r="S663" s="508"/>
      <c r="T663" s="508"/>
      <c r="U663" s="508"/>
      <c r="V663" s="508"/>
      <c r="W663" s="508"/>
      <c r="X663" s="508"/>
      <c r="Y663" s="508"/>
      <c r="Z663" s="508"/>
      <c r="AA663" s="508"/>
      <c r="AB663" s="508"/>
      <c r="AC663" s="508"/>
      <c r="AD663" s="508"/>
      <c r="AE663" s="455"/>
      <c r="AF663" s="455"/>
      <c r="AG663" s="455"/>
      <c r="AH663" s="455"/>
      <c r="AI663" s="455"/>
      <c r="AJ663" s="455"/>
      <c r="AK663" s="455"/>
      <c r="AL663" s="455"/>
      <c r="AM663" s="455"/>
      <c r="AN663" s="455"/>
      <c r="AO663" s="455"/>
      <c r="AP663" s="455"/>
      <c r="AQ663" s="455"/>
      <c r="AR663" s="455"/>
      <c r="AS663" s="455"/>
      <c r="AT663" s="455"/>
      <c r="AU663" s="455"/>
      <c r="AV663" s="455"/>
      <c r="AW663" s="455"/>
      <c r="AX663" s="455"/>
    </row>
    <row r="664" spans="18:50" x14ac:dyDescent="0.25">
      <c r="R664" s="509"/>
      <c r="S664" s="508"/>
      <c r="T664" s="508"/>
      <c r="U664" s="508"/>
      <c r="V664" s="508"/>
      <c r="W664" s="508"/>
      <c r="X664" s="508"/>
      <c r="Y664" s="508"/>
      <c r="Z664" s="508"/>
      <c r="AA664" s="508"/>
      <c r="AB664" s="508"/>
      <c r="AC664" s="508"/>
      <c r="AD664" s="508"/>
      <c r="AE664" s="455"/>
      <c r="AF664" s="455"/>
      <c r="AG664" s="455"/>
      <c r="AH664" s="455"/>
      <c r="AI664" s="455"/>
      <c r="AJ664" s="455"/>
      <c r="AK664" s="455"/>
      <c r="AL664" s="455"/>
      <c r="AM664" s="455"/>
      <c r="AN664" s="455"/>
      <c r="AO664" s="455"/>
      <c r="AP664" s="455"/>
      <c r="AQ664" s="455"/>
      <c r="AR664" s="455"/>
      <c r="AS664" s="455"/>
      <c r="AT664" s="455"/>
      <c r="AU664" s="455"/>
      <c r="AV664" s="455"/>
      <c r="AW664" s="455"/>
      <c r="AX664" s="455"/>
    </row>
    <row r="665" spans="18:50" x14ac:dyDescent="0.25">
      <c r="R665" s="509"/>
      <c r="S665" s="508"/>
      <c r="T665" s="508"/>
      <c r="U665" s="508"/>
      <c r="V665" s="508"/>
      <c r="W665" s="508"/>
      <c r="X665" s="508"/>
      <c r="Y665" s="508"/>
      <c r="Z665" s="508"/>
      <c r="AA665" s="508"/>
      <c r="AB665" s="508"/>
      <c r="AC665" s="508"/>
      <c r="AD665" s="508"/>
      <c r="AE665" s="455"/>
      <c r="AF665" s="455"/>
      <c r="AG665" s="455"/>
      <c r="AH665" s="455"/>
      <c r="AI665" s="455"/>
      <c r="AJ665" s="455"/>
      <c r="AK665" s="455"/>
      <c r="AL665" s="455"/>
      <c r="AM665" s="455"/>
      <c r="AN665" s="455"/>
      <c r="AO665" s="455"/>
      <c r="AP665" s="455"/>
      <c r="AQ665" s="455"/>
      <c r="AR665" s="455"/>
      <c r="AS665" s="455"/>
      <c r="AT665" s="455"/>
      <c r="AU665" s="455"/>
      <c r="AV665" s="455"/>
      <c r="AW665" s="455"/>
      <c r="AX665" s="455"/>
    </row>
    <row r="666" spans="18:50" x14ac:dyDescent="0.25">
      <c r="R666" s="509"/>
      <c r="S666" s="508"/>
      <c r="T666" s="508"/>
      <c r="U666" s="508"/>
      <c r="V666" s="508"/>
      <c r="W666" s="508"/>
      <c r="X666" s="508"/>
      <c r="Y666" s="508"/>
      <c r="Z666" s="508"/>
      <c r="AA666" s="508"/>
      <c r="AB666" s="508"/>
      <c r="AC666" s="508"/>
      <c r="AD666" s="508"/>
      <c r="AE666" s="455"/>
      <c r="AF666" s="455"/>
      <c r="AG666" s="455"/>
      <c r="AH666" s="455"/>
      <c r="AI666" s="455"/>
      <c r="AJ666" s="455"/>
      <c r="AK666" s="455"/>
      <c r="AL666" s="455"/>
      <c r="AM666" s="455"/>
      <c r="AN666" s="455"/>
      <c r="AO666" s="455"/>
      <c r="AP666" s="455"/>
      <c r="AQ666" s="455"/>
      <c r="AR666" s="455"/>
      <c r="AS666" s="455"/>
      <c r="AT666" s="455"/>
      <c r="AU666" s="455"/>
      <c r="AV666" s="455"/>
      <c r="AW666" s="455"/>
      <c r="AX666" s="455"/>
    </row>
    <row r="667" spans="18:50" x14ac:dyDescent="0.25">
      <c r="R667" s="509"/>
      <c r="S667" s="508"/>
      <c r="T667" s="508"/>
      <c r="U667" s="508"/>
      <c r="V667" s="508"/>
      <c r="W667" s="508"/>
      <c r="X667" s="508"/>
      <c r="Y667" s="508"/>
      <c r="Z667" s="508"/>
      <c r="AA667" s="508"/>
      <c r="AB667" s="508"/>
      <c r="AC667" s="508"/>
      <c r="AD667" s="508"/>
      <c r="AE667" s="455"/>
      <c r="AF667" s="455"/>
      <c r="AG667" s="455"/>
      <c r="AH667" s="455"/>
      <c r="AI667" s="455"/>
      <c r="AJ667" s="455"/>
      <c r="AK667" s="455"/>
      <c r="AL667" s="455"/>
      <c r="AM667" s="455"/>
      <c r="AN667" s="455"/>
      <c r="AO667" s="455"/>
      <c r="AP667" s="455"/>
      <c r="AQ667" s="455"/>
      <c r="AR667" s="455"/>
      <c r="AS667" s="455"/>
      <c r="AT667" s="455"/>
      <c r="AU667" s="455"/>
      <c r="AV667" s="455"/>
      <c r="AW667" s="455"/>
      <c r="AX667" s="455"/>
    </row>
    <row r="668" spans="18:50" x14ac:dyDescent="0.25">
      <c r="R668" s="509"/>
      <c r="S668" s="508"/>
      <c r="T668" s="508"/>
      <c r="U668" s="508"/>
      <c r="V668" s="508"/>
      <c r="W668" s="508"/>
      <c r="X668" s="508"/>
      <c r="Y668" s="508"/>
      <c r="Z668" s="508"/>
      <c r="AA668" s="508"/>
      <c r="AB668" s="508"/>
      <c r="AC668" s="508"/>
      <c r="AD668" s="508"/>
      <c r="AE668" s="455"/>
      <c r="AF668" s="455"/>
      <c r="AG668" s="455"/>
      <c r="AH668" s="455"/>
      <c r="AI668" s="455"/>
      <c r="AJ668" s="455"/>
      <c r="AK668" s="455"/>
      <c r="AL668" s="455"/>
      <c r="AM668" s="455"/>
      <c r="AN668" s="455"/>
      <c r="AO668" s="455"/>
      <c r="AP668" s="455"/>
      <c r="AQ668" s="455"/>
      <c r="AR668" s="455"/>
      <c r="AS668" s="455"/>
      <c r="AT668" s="455"/>
      <c r="AU668" s="455"/>
      <c r="AV668" s="455"/>
      <c r="AW668" s="455"/>
      <c r="AX668" s="455"/>
    </row>
    <row r="669" spans="18:50" x14ac:dyDescent="0.25">
      <c r="R669" s="509"/>
      <c r="S669" s="508"/>
      <c r="T669" s="508"/>
      <c r="U669" s="508"/>
      <c r="V669" s="508"/>
      <c r="W669" s="508"/>
      <c r="X669" s="508"/>
      <c r="Y669" s="508"/>
      <c r="Z669" s="508"/>
      <c r="AA669" s="508"/>
      <c r="AB669" s="508"/>
      <c r="AC669" s="508"/>
      <c r="AD669" s="508"/>
      <c r="AE669" s="455"/>
      <c r="AF669" s="455"/>
      <c r="AG669" s="455"/>
      <c r="AH669" s="455"/>
      <c r="AI669" s="455"/>
      <c r="AJ669" s="455"/>
      <c r="AK669" s="455"/>
      <c r="AL669" s="455"/>
      <c r="AM669" s="455"/>
      <c r="AN669" s="455"/>
      <c r="AO669" s="455"/>
      <c r="AP669" s="455"/>
      <c r="AQ669" s="455"/>
      <c r="AR669" s="455"/>
      <c r="AS669" s="455"/>
      <c r="AT669" s="455"/>
      <c r="AU669" s="455"/>
      <c r="AV669" s="455"/>
      <c r="AW669" s="455"/>
      <c r="AX669" s="455"/>
    </row>
    <row r="670" spans="18:50" x14ac:dyDescent="0.25">
      <c r="R670" s="509"/>
      <c r="S670" s="508"/>
      <c r="T670" s="508"/>
      <c r="U670" s="508"/>
      <c r="V670" s="508"/>
      <c r="W670" s="508"/>
      <c r="X670" s="508"/>
      <c r="Y670" s="508"/>
      <c r="Z670" s="508"/>
      <c r="AA670" s="508"/>
      <c r="AB670" s="508"/>
      <c r="AC670" s="508"/>
      <c r="AD670" s="508"/>
      <c r="AE670" s="455"/>
      <c r="AF670" s="455"/>
      <c r="AG670" s="455"/>
      <c r="AH670" s="455"/>
      <c r="AI670" s="455"/>
      <c r="AJ670" s="455"/>
      <c r="AK670" s="455"/>
      <c r="AL670" s="455"/>
      <c r="AM670" s="455"/>
      <c r="AN670" s="455"/>
      <c r="AO670" s="455"/>
      <c r="AP670" s="455"/>
      <c r="AQ670" s="455"/>
      <c r="AR670" s="455"/>
      <c r="AS670" s="455"/>
      <c r="AT670" s="455"/>
      <c r="AU670" s="455"/>
      <c r="AV670" s="455"/>
      <c r="AW670" s="455"/>
      <c r="AX670" s="455"/>
    </row>
    <row r="671" spans="18:50" x14ac:dyDescent="0.25">
      <c r="R671" s="509"/>
      <c r="S671" s="508"/>
      <c r="T671" s="508"/>
      <c r="U671" s="508"/>
      <c r="V671" s="508"/>
      <c r="W671" s="508"/>
      <c r="X671" s="508"/>
      <c r="Y671" s="508"/>
      <c r="Z671" s="508"/>
      <c r="AA671" s="508"/>
      <c r="AB671" s="508"/>
      <c r="AC671" s="508"/>
      <c r="AD671" s="508"/>
      <c r="AE671" s="455"/>
      <c r="AF671" s="455"/>
      <c r="AG671" s="455"/>
      <c r="AH671" s="455"/>
      <c r="AI671" s="455"/>
      <c r="AJ671" s="455"/>
      <c r="AK671" s="455"/>
      <c r="AL671" s="455"/>
      <c r="AM671" s="455"/>
      <c r="AN671" s="455"/>
      <c r="AO671" s="455"/>
      <c r="AP671" s="455"/>
      <c r="AQ671" s="455"/>
      <c r="AR671" s="455"/>
      <c r="AS671" s="455"/>
      <c r="AT671" s="455"/>
      <c r="AU671" s="455"/>
      <c r="AV671" s="455"/>
      <c r="AW671" s="455"/>
      <c r="AX671" s="455"/>
    </row>
    <row r="672" spans="18:50" x14ac:dyDescent="0.25">
      <c r="R672" s="509"/>
      <c r="S672" s="508"/>
      <c r="T672" s="508"/>
      <c r="U672" s="508"/>
      <c r="V672" s="508"/>
      <c r="W672" s="508"/>
      <c r="X672" s="508"/>
      <c r="Y672" s="508"/>
      <c r="Z672" s="508"/>
      <c r="AA672" s="508"/>
      <c r="AB672" s="508"/>
      <c r="AC672" s="508"/>
      <c r="AD672" s="508"/>
      <c r="AE672" s="455"/>
      <c r="AF672" s="455"/>
      <c r="AG672" s="455"/>
      <c r="AH672" s="455"/>
      <c r="AI672" s="455"/>
      <c r="AJ672" s="455"/>
      <c r="AK672" s="455"/>
      <c r="AL672" s="455"/>
      <c r="AM672" s="455"/>
      <c r="AN672" s="455"/>
      <c r="AO672" s="455"/>
      <c r="AP672" s="455"/>
      <c r="AQ672" s="455"/>
      <c r="AR672" s="455"/>
      <c r="AS672" s="455"/>
      <c r="AT672" s="455"/>
      <c r="AU672" s="455"/>
      <c r="AV672" s="455"/>
      <c r="AW672" s="455"/>
      <c r="AX672" s="455"/>
    </row>
    <row r="673" spans="18:50" x14ac:dyDescent="0.25">
      <c r="R673" s="509"/>
      <c r="S673" s="508"/>
      <c r="T673" s="508"/>
      <c r="U673" s="508"/>
      <c r="V673" s="508"/>
      <c r="W673" s="508"/>
      <c r="X673" s="508"/>
      <c r="Y673" s="508"/>
      <c r="Z673" s="508"/>
      <c r="AA673" s="508"/>
      <c r="AB673" s="508"/>
      <c r="AC673" s="508"/>
      <c r="AD673" s="508"/>
      <c r="AE673" s="455"/>
      <c r="AF673" s="455"/>
      <c r="AG673" s="455"/>
      <c r="AH673" s="455"/>
      <c r="AI673" s="455"/>
      <c r="AJ673" s="455"/>
      <c r="AK673" s="455"/>
      <c r="AL673" s="455"/>
      <c r="AM673" s="455"/>
      <c r="AN673" s="455"/>
      <c r="AO673" s="455"/>
      <c r="AP673" s="455"/>
      <c r="AQ673" s="455"/>
      <c r="AR673" s="455"/>
      <c r="AS673" s="455"/>
      <c r="AT673" s="455"/>
      <c r="AU673" s="455"/>
      <c r="AV673" s="455"/>
      <c r="AW673" s="455"/>
      <c r="AX673" s="455"/>
    </row>
    <row r="674" spans="18:50" x14ac:dyDescent="0.25">
      <c r="R674" s="509"/>
      <c r="S674" s="508"/>
      <c r="T674" s="508"/>
      <c r="U674" s="508"/>
      <c r="V674" s="508"/>
      <c r="W674" s="508"/>
      <c r="X674" s="508"/>
      <c r="Y674" s="508"/>
      <c r="Z674" s="508"/>
      <c r="AA674" s="508"/>
      <c r="AB674" s="508"/>
      <c r="AC674" s="508"/>
      <c r="AD674" s="508"/>
      <c r="AE674" s="455"/>
      <c r="AF674" s="455"/>
      <c r="AG674" s="455"/>
      <c r="AH674" s="455"/>
      <c r="AI674" s="455"/>
      <c r="AJ674" s="455"/>
      <c r="AK674" s="455"/>
      <c r="AL674" s="455"/>
      <c r="AM674" s="455"/>
      <c r="AN674" s="455"/>
      <c r="AO674" s="455"/>
      <c r="AP674" s="455"/>
      <c r="AQ674" s="455"/>
      <c r="AR674" s="455"/>
      <c r="AS674" s="455"/>
      <c r="AT674" s="455"/>
      <c r="AU674" s="455"/>
      <c r="AV674" s="455"/>
      <c r="AW674" s="455"/>
      <c r="AX674" s="455"/>
    </row>
    <row r="675" spans="18:50" x14ac:dyDescent="0.25">
      <c r="R675" s="509"/>
      <c r="S675" s="508"/>
      <c r="T675" s="508"/>
      <c r="U675" s="508"/>
      <c r="V675" s="508"/>
      <c r="W675" s="508"/>
      <c r="X675" s="508"/>
      <c r="Y675" s="508"/>
      <c r="Z675" s="508"/>
      <c r="AA675" s="508"/>
      <c r="AB675" s="508"/>
      <c r="AC675" s="508"/>
      <c r="AD675" s="508"/>
      <c r="AE675" s="455"/>
      <c r="AF675" s="455"/>
      <c r="AG675" s="455"/>
      <c r="AH675" s="455"/>
      <c r="AI675" s="455"/>
      <c r="AJ675" s="455"/>
      <c r="AK675" s="455"/>
      <c r="AL675" s="455"/>
      <c r="AM675" s="455"/>
      <c r="AN675" s="455"/>
      <c r="AO675" s="455"/>
      <c r="AP675" s="455"/>
      <c r="AQ675" s="455"/>
      <c r="AR675" s="455"/>
      <c r="AS675" s="455"/>
      <c r="AT675" s="455"/>
      <c r="AU675" s="455"/>
      <c r="AV675" s="455"/>
      <c r="AW675" s="455"/>
      <c r="AX675" s="455"/>
    </row>
    <row r="676" spans="18:50" x14ac:dyDescent="0.25">
      <c r="R676" s="509"/>
      <c r="S676" s="508"/>
      <c r="T676" s="508"/>
      <c r="U676" s="508"/>
      <c r="V676" s="508"/>
      <c r="W676" s="508"/>
      <c r="X676" s="508"/>
      <c r="Y676" s="508"/>
      <c r="Z676" s="508"/>
      <c r="AA676" s="508"/>
      <c r="AB676" s="508"/>
      <c r="AC676" s="508"/>
      <c r="AD676" s="508"/>
      <c r="AE676" s="455"/>
      <c r="AF676" s="455"/>
      <c r="AG676" s="455"/>
      <c r="AH676" s="455"/>
      <c r="AI676" s="455"/>
      <c r="AJ676" s="455"/>
      <c r="AK676" s="455"/>
      <c r="AL676" s="455"/>
      <c r="AM676" s="455"/>
      <c r="AN676" s="455"/>
      <c r="AO676" s="455"/>
      <c r="AP676" s="455"/>
      <c r="AQ676" s="455"/>
      <c r="AR676" s="455"/>
      <c r="AS676" s="455"/>
      <c r="AT676" s="455"/>
      <c r="AU676" s="455"/>
      <c r="AV676" s="455"/>
      <c r="AW676" s="455"/>
      <c r="AX676" s="455"/>
    </row>
    <row r="677" spans="18:50" x14ac:dyDescent="0.25">
      <c r="R677" s="509"/>
      <c r="S677" s="508"/>
      <c r="T677" s="508"/>
      <c r="U677" s="508"/>
      <c r="V677" s="508"/>
      <c r="W677" s="508"/>
      <c r="X677" s="508"/>
      <c r="Y677" s="508"/>
      <c r="Z677" s="508"/>
      <c r="AA677" s="508"/>
      <c r="AB677" s="508"/>
      <c r="AC677" s="508"/>
      <c r="AD677" s="508"/>
      <c r="AE677" s="455"/>
      <c r="AF677" s="455"/>
      <c r="AG677" s="455"/>
      <c r="AH677" s="455"/>
      <c r="AI677" s="455"/>
      <c r="AJ677" s="455"/>
      <c r="AK677" s="455"/>
      <c r="AL677" s="455"/>
      <c r="AM677" s="455"/>
      <c r="AN677" s="455"/>
      <c r="AO677" s="455"/>
      <c r="AP677" s="455"/>
      <c r="AQ677" s="455"/>
      <c r="AR677" s="455"/>
      <c r="AS677" s="455"/>
      <c r="AT677" s="455"/>
      <c r="AU677" s="455"/>
      <c r="AV677" s="455"/>
      <c r="AW677" s="455"/>
      <c r="AX677" s="455"/>
    </row>
    <row r="678" spans="18:50" x14ac:dyDescent="0.25">
      <c r="R678" s="509"/>
      <c r="S678" s="508"/>
      <c r="T678" s="508"/>
      <c r="U678" s="508"/>
      <c r="V678" s="508"/>
      <c r="W678" s="508"/>
      <c r="X678" s="508"/>
      <c r="Y678" s="508"/>
      <c r="Z678" s="508"/>
      <c r="AA678" s="508"/>
      <c r="AB678" s="508"/>
      <c r="AC678" s="508"/>
      <c r="AD678" s="508"/>
      <c r="AE678" s="455"/>
      <c r="AF678" s="455"/>
      <c r="AG678" s="455"/>
      <c r="AH678" s="455"/>
      <c r="AI678" s="455"/>
      <c r="AJ678" s="455"/>
      <c r="AK678" s="455"/>
      <c r="AL678" s="455"/>
      <c r="AM678" s="455"/>
      <c r="AN678" s="455"/>
      <c r="AO678" s="455"/>
      <c r="AP678" s="455"/>
      <c r="AQ678" s="455"/>
      <c r="AR678" s="455"/>
      <c r="AS678" s="455"/>
      <c r="AT678" s="455"/>
      <c r="AU678" s="455"/>
      <c r="AV678" s="455"/>
      <c r="AW678" s="455"/>
      <c r="AX678" s="455"/>
    </row>
    <row r="679" spans="18:50" x14ac:dyDescent="0.25">
      <c r="R679" s="509"/>
      <c r="S679" s="508"/>
      <c r="T679" s="508"/>
      <c r="U679" s="508"/>
      <c r="V679" s="508"/>
      <c r="W679" s="508"/>
      <c r="X679" s="508"/>
      <c r="Y679" s="508"/>
      <c r="Z679" s="508"/>
      <c r="AA679" s="508"/>
      <c r="AB679" s="508"/>
      <c r="AC679" s="508"/>
      <c r="AD679" s="508"/>
      <c r="AE679" s="455"/>
      <c r="AF679" s="455"/>
      <c r="AG679" s="455"/>
      <c r="AH679" s="455"/>
      <c r="AI679" s="455"/>
      <c r="AJ679" s="455"/>
      <c r="AK679" s="455"/>
      <c r="AL679" s="455"/>
      <c r="AM679" s="455"/>
      <c r="AN679" s="455"/>
      <c r="AO679" s="455"/>
      <c r="AP679" s="455"/>
      <c r="AQ679" s="455"/>
      <c r="AR679" s="455"/>
      <c r="AS679" s="455"/>
      <c r="AT679" s="455"/>
      <c r="AU679" s="455"/>
      <c r="AV679" s="455"/>
      <c r="AW679" s="455"/>
      <c r="AX679" s="455"/>
    </row>
    <row r="680" spans="18:50" x14ac:dyDescent="0.25">
      <c r="R680" s="509"/>
      <c r="S680" s="508"/>
      <c r="T680" s="508"/>
      <c r="U680" s="508"/>
      <c r="V680" s="508"/>
      <c r="W680" s="508"/>
      <c r="X680" s="508"/>
      <c r="Y680" s="508"/>
      <c r="Z680" s="508"/>
      <c r="AA680" s="508"/>
      <c r="AB680" s="508"/>
      <c r="AC680" s="508"/>
      <c r="AD680" s="508"/>
      <c r="AE680" s="455"/>
      <c r="AF680" s="455"/>
      <c r="AG680" s="455"/>
      <c r="AH680" s="455"/>
      <c r="AI680" s="455"/>
      <c r="AJ680" s="455"/>
      <c r="AK680" s="455"/>
      <c r="AL680" s="455"/>
      <c r="AM680" s="455"/>
      <c r="AN680" s="455"/>
      <c r="AO680" s="455"/>
      <c r="AP680" s="455"/>
      <c r="AQ680" s="455"/>
      <c r="AR680" s="455"/>
      <c r="AS680" s="455"/>
      <c r="AT680" s="455"/>
      <c r="AU680" s="455"/>
      <c r="AV680" s="455"/>
      <c r="AW680" s="455"/>
      <c r="AX680" s="455"/>
    </row>
    <row r="681" spans="18:50" x14ac:dyDescent="0.25">
      <c r="R681" s="509"/>
      <c r="S681" s="508"/>
      <c r="T681" s="508"/>
      <c r="U681" s="508"/>
      <c r="V681" s="508"/>
      <c r="W681" s="508"/>
      <c r="X681" s="508"/>
      <c r="Y681" s="508"/>
      <c r="Z681" s="508"/>
      <c r="AA681" s="508"/>
      <c r="AB681" s="508"/>
      <c r="AC681" s="508"/>
      <c r="AD681" s="508"/>
      <c r="AE681" s="455"/>
      <c r="AF681" s="455"/>
      <c r="AG681" s="455"/>
      <c r="AH681" s="455"/>
      <c r="AI681" s="455"/>
      <c r="AJ681" s="455"/>
      <c r="AK681" s="455"/>
      <c r="AL681" s="455"/>
      <c r="AM681" s="455"/>
      <c r="AN681" s="455"/>
      <c r="AO681" s="455"/>
      <c r="AP681" s="455"/>
      <c r="AQ681" s="455"/>
      <c r="AR681" s="455"/>
      <c r="AS681" s="455"/>
      <c r="AT681" s="455"/>
      <c r="AU681" s="455"/>
      <c r="AV681" s="455"/>
      <c r="AW681" s="455"/>
      <c r="AX681" s="455"/>
    </row>
    <row r="682" spans="18:50" x14ac:dyDescent="0.25">
      <c r="R682" s="509"/>
      <c r="S682" s="508"/>
      <c r="T682" s="508"/>
      <c r="U682" s="508"/>
      <c r="V682" s="508"/>
      <c r="W682" s="508"/>
      <c r="X682" s="508"/>
      <c r="Y682" s="508"/>
      <c r="Z682" s="508"/>
      <c r="AA682" s="508"/>
      <c r="AB682" s="508"/>
      <c r="AC682" s="508"/>
      <c r="AD682" s="508"/>
      <c r="AE682" s="455"/>
      <c r="AF682" s="455"/>
      <c r="AG682" s="455"/>
      <c r="AH682" s="455"/>
      <c r="AI682" s="455"/>
      <c r="AJ682" s="455"/>
      <c r="AK682" s="455"/>
      <c r="AL682" s="455"/>
      <c r="AM682" s="455"/>
      <c r="AN682" s="455"/>
      <c r="AO682" s="455"/>
      <c r="AP682" s="455"/>
      <c r="AQ682" s="455"/>
      <c r="AR682" s="455"/>
      <c r="AS682" s="455"/>
      <c r="AT682" s="455"/>
      <c r="AU682" s="455"/>
      <c r="AV682" s="455"/>
      <c r="AW682" s="455"/>
      <c r="AX682" s="455"/>
    </row>
    <row r="683" spans="18:50" x14ac:dyDescent="0.25">
      <c r="R683" s="509"/>
      <c r="S683" s="508"/>
      <c r="T683" s="508"/>
      <c r="U683" s="508"/>
      <c r="V683" s="508"/>
      <c r="W683" s="508"/>
      <c r="X683" s="508"/>
      <c r="Y683" s="508"/>
      <c r="Z683" s="508"/>
      <c r="AA683" s="508"/>
      <c r="AB683" s="508"/>
      <c r="AC683" s="508"/>
      <c r="AD683" s="508"/>
      <c r="AE683" s="455"/>
      <c r="AF683" s="455"/>
      <c r="AG683" s="455"/>
      <c r="AH683" s="455"/>
      <c r="AI683" s="455"/>
      <c r="AJ683" s="455"/>
      <c r="AK683" s="455"/>
      <c r="AL683" s="455"/>
      <c r="AM683" s="455"/>
      <c r="AN683" s="455"/>
      <c r="AO683" s="455"/>
      <c r="AP683" s="455"/>
      <c r="AQ683" s="455"/>
      <c r="AR683" s="455"/>
      <c r="AS683" s="455"/>
      <c r="AT683" s="455"/>
      <c r="AU683" s="455"/>
      <c r="AV683" s="455"/>
      <c r="AW683" s="455"/>
      <c r="AX683" s="455"/>
    </row>
    <row r="684" spans="18:50" x14ac:dyDescent="0.25">
      <c r="R684" s="509"/>
      <c r="S684" s="508"/>
      <c r="T684" s="508"/>
      <c r="U684" s="508"/>
      <c r="V684" s="508"/>
      <c r="W684" s="508"/>
      <c r="X684" s="508"/>
      <c r="Y684" s="508"/>
      <c r="Z684" s="508"/>
      <c r="AA684" s="508"/>
      <c r="AB684" s="508"/>
      <c r="AC684" s="508"/>
      <c r="AD684" s="508"/>
      <c r="AE684" s="455"/>
      <c r="AF684" s="455"/>
      <c r="AG684" s="455"/>
      <c r="AH684" s="455"/>
      <c r="AI684" s="455"/>
      <c r="AJ684" s="455"/>
      <c r="AK684" s="455"/>
      <c r="AL684" s="455"/>
      <c r="AM684" s="455"/>
      <c r="AN684" s="455"/>
      <c r="AO684" s="455"/>
      <c r="AP684" s="455"/>
      <c r="AQ684" s="455"/>
      <c r="AR684" s="455"/>
      <c r="AS684" s="455"/>
      <c r="AT684" s="455"/>
      <c r="AU684" s="455"/>
      <c r="AV684" s="455"/>
      <c r="AW684" s="455"/>
      <c r="AX684" s="455"/>
    </row>
    <row r="685" spans="18:50" x14ac:dyDescent="0.25">
      <c r="R685" s="509"/>
      <c r="S685" s="508"/>
      <c r="T685" s="508"/>
      <c r="U685" s="508"/>
      <c r="V685" s="508"/>
      <c r="W685" s="508"/>
      <c r="X685" s="508"/>
      <c r="Y685" s="508"/>
      <c r="Z685" s="508"/>
      <c r="AA685" s="508"/>
      <c r="AB685" s="508"/>
      <c r="AC685" s="508"/>
      <c r="AD685" s="508"/>
      <c r="AE685" s="455"/>
      <c r="AF685" s="455"/>
      <c r="AG685" s="455"/>
      <c r="AH685" s="455"/>
      <c r="AI685" s="455"/>
      <c r="AJ685" s="455"/>
      <c r="AK685" s="455"/>
      <c r="AL685" s="455"/>
      <c r="AM685" s="455"/>
      <c r="AN685" s="455"/>
      <c r="AO685" s="455"/>
      <c r="AP685" s="455"/>
      <c r="AQ685" s="455"/>
      <c r="AR685" s="455"/>
      <c r="AS685" s="455"/>
      <c r="AT685" s="455"/>
      <c r="AU685" s="455"/>
      <c r="AV685" s="455"/>
      <c r="AW685" s="455"/>
      <c r="AX685" s="455"/>
    </row>
    <row r="686" spans="18:50" x14ac:dyDescent="0.25">
      <c r="R686" s="509"/>
      <c r="S686" s="508"/>
      <c r="T686" s="508"/>
      <c r="U686" s="508"/>
      <c r="V686" s="508"/>
      <c r="W686" s="508"/>
      <c r="X686" s="508"/>
      <c r="Y686" s="508"/>
      <c r="Z686" s="508"/>
      <c r="AA686" s="508"/>
      <c r="AB686" s="508"/>
      <c r="AC686" s="508"/>
      <c r="AD686" s="508"/>
      <c r="AE686" s="455"/>
      <c r="AF686" s="455"/>
      <c r="AG686" s="455"/>
      <c r="AH686" s="455"/>
      <c r="AI686" s="455"/>
      <c r="AJ686" s="455"/>
      <c r="AK686" s="455"/>
      <c r="AL686" s="455"/>
      <c r="AM686" s="455"/>
      <c r="AN686" s="455"/>
      <c r="AO686" s="455"/>
      <c r="AP686" s="455"/>
      <c r="AQ686" s="455"/>
      <c r="AR686" s="455"/>
      <c r="AS686" s="455"/>
      <c r="AT686" s="455"/>
      <c r="AU686" s="455"/>
      <c r="AV686" s="455"/>
      <c r="AW686" s="455"/>
      <c r="AX686" s="455"/>
    </row>
    <row r="687" spans="18:50" x14ac:dyDescent="0.25">
      <c r="R687" s="509"/>
      <c r="S687" s="508"/>
      <c r="T687" s="508"/>
      <c r="U687" s="508"/>
      <c r="V687" s="508"/>
      <c r="W687" s="508"/>
      <c r="X687" s="508"/>
      <c r="Y687" s="508"/>
      <c r="Z687" s="508"/>
      <c r="AA687" s="508"/>
      <c r="AB687" s="508"/>
      <c r="AC687" s="508"/>
      <c r="AD687" s="508"/>
      <c r="AE687" s="455"/>
      <c r="AF687" s="455"/>
      <c r="AG687" s="455"/>
      <c r="AH687" s="455"/>
      <c r="AI687" s="455"/>
      <c r="AJ687" s="455"/>
      <c r="AK687" s="455"/>
      <c r="AL687" s="455"/>
      <c r="AM687" s="455"/>
      <c r="AN687" s="455"/>
      <c r="AO687" s="455"/>
      <c r="AP687" s="455"/>
      <c r="AQ687" s="455"/>
      <c r="AR687" s="455"/>
      <c r="AS687" s="455"/>
      <c r="AT687" s="455"/>
      <c r="AU687" s="455"/>
      <c r="AV687" s="455"/>
      <c r="AW687" s="455"/>
      <c r="AX687" s="455"/>
    </row>
    <row r="688" spans="18:50" x14ac:dyDescent="0.25">
      <c r="R688" s="509"/>
      <c r="S688" s="508"/>
      <c r="T688" s="508"/>
      <c r="U688" s="508"/>
      <c r="V688" s="508"/>
      <c r="W688" s="508"/>
      <c r="X688" s="508"/>
      <c r="Y688" s="508"/>
      <c r="Z688" s="508"/>
      <c r="AA688" s="508"/>
      <c r="AB688" s="508"/>
      <c r="AC688" s="508"/>
      <c r="AD688" s="508"/>
      <c r="AE688" s="455"/>
      <c r="AF688" s="455"/>
      <c r="AG688" s="455"/>
      <c r="AH688" s="455"/>
      <c r="AI688" s="455"/>
      <c r="AJ688" s="455"/>
      <c r="AK688" s="455"/>
      <c r="AL688" s="455"/>
      <c r="AM688" s="455"/>
      <c r="AN688" s="455"/>
      <c r="AO688" s="455"/>
      <c r="AP688" s="455"/>
      <c r="AQ688" s="455"/>
      <c r="AR688" s="455"/>
      <c r="AS688" s="455"/>
      <c r="AT688" s="455"/>
      <c r="AU688" s="455"/>
      <c r="AV688" s="455"/>
      <c r="AW688" s="455"/>
      <c r="AX688" s="455"/>
    </row>
    <row r="689" spans="18:50" x14ac:dyDescent="0.25">
      <c r="R689" s="509"/>
      <c r="S689" s="508"/>
      <c r="T689" s="508"/>
      <c r="U689" s="508"/>
      <c r="V689" s="508"/>
      <c r="W689" s="508"/>
      <c r="X689" s="508"/>
      <c r="Y689" s="508"/>
      <c r="Z689" s="508"/>
      <c r="AA689" s="508"/>
      <c r="AB689" s="508"/>
      <c r="AC689" s="508"/>
      <c r="AD689" s="508"/>
      <c r="AE689" s="455"/>
      <c r="AF689" s="455"/>
      <c r="AG689" s="455"/>
      <c r="AH689" s="455"/>
      <c r="AI689" s="455"/>
      <c r="AJ689" s="455"/>
      <c r="AK689" s="455"/>
      <c r="AL689" s="455"/>
      <c r="AM689" s="455"/>
      <c r="AN689" s="455"/>
      <c r="AO689" s="455"/>
      <c r="AP689" s="455"/>
      <c r="AQ689" s="455"/>
      <c r="AR689" s="455"/>
      <c r="AS689" s="455"/>
      <c r="AT689" s="455"/>
      <c r="AU689" s="455"/>
      <c r="AV689" s="455"/>
      <c r="AW689" s="455"/>
      <c r="AX689" s="455"/>
    </row>
    <row r="690" spans="18:50" x14ac:dyDescent="0.25">
      <c r="R690" s="509"/>
      <c r="S690" s="508"/>
      <c r="T690" s="508"/>
      <c r="U690" s="508"/>
      <c r="V690" s="508"/>
      <c r="W690" s="508"/>
      <c r="X690" s="508"/>
      <c r="Y690" s="508"/>
      <c r="Z690" s="508"/>
      <c r="AA690" s="508"/>
      <c r="AB690" s="508"/>
      <c r="AC690" s="508"/>
      <c r="AD690" s="508"/>
      <c r="AE690" s="455"/>
      <c r="AF690" s="455"/>
      <c r="AG690" s="455"/>
      <c r="AH690" s="455"/>
      <c r="AI690" s="455"/>
      <c r="AJ690" s="455"/>
      <c r="AK690" s="455"/>
      <c r="AL690" s="455"/>
      <c r="AM690" s="455"/>
      <c r="AN690" s="455"/>
      <c r="AO690" s="455"/>
      <c r="AP690" s="455"/>
      <c r="AQ690" s="455"/>
      <c r="AR690" s="455"/>
      <c r="AS690" s="455"/>
      <c r="AT690" s="455"/>
      <c r="AU690" s="455"/>
      <c r="AV690" s="455"/>
      <c r="AW690" s="455"/>
      <c r="AX690" s="455"/>
    </row>
    <row r="691" spans="18:50" x14ac:dyDescent="0.25">
      <c r="R691" s="509"/>
      <c r="S691" s="508"/>
      <c r="T691" s="508"/>
      <c r="U691" s="508"/>
      <c r="V691" s="508"/>
      <c r="W691" s="508"/>
      <c r="X691" s="508"/>
      <c r="Y691" s="508"/>
      <c r="Z691" s="508"/>
      <c r="AA691" s="508"/>
      <c r="AB691" s="508"/>
      <c r="AC691" s="508"/>
      <c r="AD691" s="508"/>
      <c r="AE691" s="455"/>
      <c r="AF691" s="455"/>
      <c r="AG691" s="455"/>
      <c r="AH691" s="455"/>
      <c r="AI691" s="455"/>
      <c r="AJ691" s="455"/>
      <c r="AK691" s="455"/>
      <c r="AL691" s="455"/>
      <c r="AM691" s="455"/>
      <c r="AN691" s="455"/>
      <c r="AO691" s="455"/>
      <c r="AP691" s="455"/>
      <c r="AQ691" s="455"/>
      <c r="AR691" s="455"/>
      <c r="AS691" s="455"/>
      <c r="AT691" s="455"/>
      <c r="AU691" s="455"/>
      <c r="AV691" s="455"/>
      <c r="AW691" s="455"/>
      <c r="AX691" s="455"/>
    </row>
    <row r="692" spans="18:50" x14ac:dyDescent="0.25">
      <c r="R692" s="509"/>
      <c r="S692" s="508"/>
      <c r="T692" s="508"/>
      <c r="U692" s="508"/>
      <c r="V692" s="508"/>
      <c r="W692" s="508"/>
      <c r="X692" s="508"/>
      <c r="Y692" s="508"/>
      <c r="Z692" s="508"/>
      <c r="AA692" s="508"/>
      <c r="AB692" s="508"/>
      <c r="AC692" s="508"/>
      <c r="AD692" s="508"/>
      <c r="AE692" s="455"/>
      <c r="AF692" s="455"/>
      <c r="AG692" s="455"/>
      <c r="AH692" s="455"/>
      <c r="AI692" s="455"/>
      <c r="AJ692" s="455"/>
      <c r="AK692" s="455"/>
      <c r="AL692" s="455"/>
      <c r="AM692" s="455"/>
      <c r="AN692" s="455"/>
      <c r="AO692" s="455"/>
      <c r="AP692" s="455"/>
      <c r="AQ692" s="455"/>
      <c r="AR692" s="455"/>
      <c r="AS692" s="455"/>
      <c r="AT692" s="455"/>
      <c r="AU692" s="455"/>
      <c r="AV692" s="455"/>
      <c r="AW692" s="455"/>
      <c r="AX692" s="455"/>
    </row>
    <row r="693" spans="18:50" x14ac:dyDescent="0.25">
      <c r="R693" s="509"/>
      <c r="S693" s="508"/>
      <c r="T693" s="508"/>
      <c r="U693" s="508"/>
      <c r="V693" s="508"/>
      <c r="W693" s="508"/>
      <c r="X693" s="508"/>
      <c r="Y693" s="508"/>
      <c r="Z693" s="508"/>
      <c r="AA693" s="508"/>
      <c r="AB693" s="508"/>
      <c r="AC693" s="508"/>
      <c r="AD693" s="508"/>
      <c r="AE693" s="455"/>
      <c r="AF693" s="455"/>
      <c r="AG693" s="455"/>
      <c r="AH693" s="455"/>
      <c r="AI693" s="455"/>
      <c r="AJ693" s="455"/>
      <c r="AK693" s="455"/>
      <c r="AL693" s="455"/>
      <c r="AM693" s="455"/>
      <c r="AN693" s="455"/>
      <c r="AO693" s="455"/>
      <c r="AP693" s="455"/>
      <c r="AQ693" s="455"/>
      <c r="AR693" s="455"/>
      <c r="AS693" s="455"/>
      <c r="AT693" s="455"/>
      <c r="AU693" s="455"/>
      <c r="AV693" s="455"/>
      <c r="AW693" s="455"/>
      <c r="AX693" s="455"/>
    </row>
    <row r="694" spans="18:50" x14ac:dyDescent="0.25">
      <c r="R694" s="509"/>
      <c r="S694" s="508"/>
      <c r="T694" s="508"/>
      <c r="U694" s="508"/>
      <c r="V694" s="508"/>
      <c r="W694" s="508"/>
      <c r="X694" s="508"/>
      <c r="Y694" s="508"/>
      <c r="Z694" s="508"/>
      <c r="AA694" s="508"/>
      <c r="AB694" s="508"/>
      <c r="AC694" s="508"/>
      <c r="AD694" s="508"/>
      <c r="AE694" s="455"/>
      <c r="AF694" s="455"/>
      <c r="AG694" s="455"/>
      <c r="AH694" s="455"/>
      <c r="AI694" s="455"/>
      <c r="AJ694" s="455"/>
      <c r="AK694" s="455"/>
      <c r="AL694" s="455"/>
      <c r="AM694" s="455"/>
      <c r="AN694" s="455"/>
      <c r="AO694" s="455"/>
      <c r="AP694" s="455"/>
      <c r="AQ694" s="455"/>
      <c r="AR694" s="455"/>
      <c r="AS694" s="455"/>
      <c r="AT694" s="455"/>
      <c r="AU694" s="455"/>
      <c r="AV694" s="455"/>
      <c r="AW694" s="455"/>
      <c r="AX694" s="455"/>
    </row>
    <row r="695" spans="18:50" x14ac:dyDescent="0.25">
      <c r="R695" s="509"/>
      <c r="S695" s="508"/>
      <c r="T695" s="508"/>
      <c r="U695" s="508"/>
      <c r="V695" s="508"/>
      <c r="W695" s="508"/>
      <c r="X695" s="508"/>
      <c r="Y695" s="508"/>
      <c r="Z695" s="508"/>
      <c r="AA695" s="508"/>
      <c r="AB695" s="508"/>
      <c r="AC695" s="508"/>
      <c r="AD695" s="508"/>
      <c r="AE695" s="455"/>
      <c r="AF695" s="455"/>
      <c r="AG695" s="455"/>
      <c r="AH695" s="455"/>
      <c r="AI695" s="455"/>
      <c r="AJ695" s="455"/>
      <c r="AK695" s="455"/>
      <c r="AL695" s="455"/>
      <c r="AM695" s="455"/>
      <c r="AN695" s="455"/>
      <c r="AO695" s="455"/>
      <c r="AP695" s="455"/>
      <c r="AQ695" s="455"/>
      <c r="AR695" s="455"/>
      <c r="AS695" s="455"/>
      <c r="AT695" s="455"/>
      <c r="AU695" s="455"/>
      <c r="AV695" s="455"/>
      <c r="AW695" s="455"/>
      <c r="AX695" s="455"/>
    </row>
    <row r="696" spans="18:50" x14ac:dyDescent="0.25">
      <c r="R696" s="509"/>
      <c r="S696" s="508"/>
      <c r="T696" s="508"/>
      <c r="U696" s="508"/>
      <c r="V696" s="508"/>
      <c r="W696" s="508"/>
      <c r="X696" s="508"/>
      <c r="Y696" s="508"/>
      <c r="Z696" s="508"/>
      <c r="AA696" s="508"/>
      <c r="AB696" s="508"/>
      <c r="AC696" s="508"/>
      <c r="AD696" s="508"/>
      <c r="AE696" s="455"/>
      <c r="AF696" s="455"/>
      <c r="AG696" s="455"/>
      <c r="AH696" s="455"/>
      <c r="AI696" s="455"/>
      <c r="AJ696" s="455"/>
      <c r="AK696" s="455"/>
      <c r="AL696" s="455"/>
      <c r="AM696" s="455"/>
      <c r="AN696" s="455"/>
      <c r="AO696" s="455"/>
      <c r="AP696" s="455"/>
      <c r="AQ696" s="455"/>
      <c r="AR696" s="455"/>
      <c r="AS696" s="455"/>
      <c r="AT696" s="455"/>
      <c r="AU696" s="455"/>
      <c r="AV696" s="455"/>
      <c r="AW696" s="455"/>
      <c r="AX696" s="455"/>
    </row>
    <row r="697" spans="18:50" x14ac:dyDescent="0.25">
      <c r="R697" s="509"/>
      <c r="S697" s="508"/>
      <c r="T697" s="508"/>
      <c r="U697" s="508"/>
      <c r="V697" s="508"/>
      <c r="W697" s="508"/>
      <c r="X697" s="508"/>
      <c r="Y697" s="508"/>
      <c r="Z697" s="508"/>
      <c r="AA697" s="508"/>
      <c r="AB697" s="508"/>
      <c r="AC697" s="508"/>
      <c r="AD697" s="508"/>
      <c r="AE697" s="455"/>
      <c r="AF697" s="455"/>
      <c r="AG697" s="455"/>
      <c r="AH697" s="455"/>
      <c r="AI697" s="455"/>
      <c r="AJ697" s="455"/>
      <c r="AK697" s="455"/>
      <c r="AL697" s="455"/>
      <c r="AM697" s="455"/>
      <c r="AN697" s="455"/>
      <c r="AO697" s="455"/>
      <c r="AP697" s="455"/>
      <c r="AQ697" s="455"/>
      <c r="AR697" s="455"/>
      <c r="AS697" s="455"/>
      <c r="AT697" s="455"/>
      <c r="AU697" s="455"/>
      <c r="AV697" s="455"/>
      <c r="AW697" s="455"/>
      <c r="AX697" s="455"/>
    </row>
    <row r="698" spans="18:50" x14ac:dyDescent="0.25">
      <c r="R698" s="509"/>
      <c r="S698" s="508"/>
      <c r="T698" s="508"/>
      <c r="U698" s="508"/>
      <c r="V698" s="508"/>
      <c r="W698" s="508"/>
      <c r="X698" s="508"/>
      <c r="Y698" s="508"/>
      <c r="Z698" s="508"/>
      <c r="AA698" s="508"/>
      <c r="AB698" s="508"/>
      <c r="AC698" s="508"/>
      <c r="AD698" s="508"/>
      <c r="AE698" s="455"/>
      <c r="AF698" s="455"/>
      <c r="AG698" s="455"/>
      <c r="AH698" s="455"/>
      <c r="AI698" s="455"/>
      <c r="AJ698" s="455"/>
      <c r="AK698" s="455"/>
      <c r="AL698" s="455"/>
      <c r="AM698" s="455"/>
      <c r="AN698" s="455"/>
      <c r="AO698" s="455"/>
      <c r="AP698" s="455"/>
      <c r="AQ698" s="455"/>
      <c r="AR698" s="455"/>
      <c r="AS698" s="455"/>
      <c r="AT698" s="455"/>
      <c r="AU698" s="455"/>
      <c r="AV698" s="455"/>
      <c r="AW698" s="455"/>
      <c r="AX698" s="455"/>
    </row>
    <row r="699" spans="18:50" x14ac:dyDescent="0.25">
      <c r="R699" s="509"/>
      <c r="S699" s="508"/>
      <c r="T699" s="508"/>
      <c r="U699" s="508"/>
      <c r="V699" s="508"/>
      <c r="W699" s="508"/>
      <c r="X699" s="508"/>
      <c r="Y699" s="508"/>
      <c r="Z699" s="508"/>
      <c r="AA699" s="508"/>
      <c r="AB699" s="508"/>
      <c r="AC699" s="508"/>
      <c r="AD699" s="508"/>
      <c r="AE699" s="455"/>
      <c r="AF699" s="455"/>
      <c r="AG699" s="455"/>
      <c r="AH699" s="455"/>
      <c r="AI699" s="455"/>
      <c r="AJ699" s="455"/>
      <c r="AK699" s="455"/>
      <c r="AL699" s="455"/>
      <c r="AM699" s="455"/>
      <c r="AN699" s="455"/>
      <c r="AO699" s="455"/>
      <c r="AP699" s="455"/>
      <c r="AQ699" s="455"/>
      <c r="AR699" s="455"/>
      <c r="AS699" s="455"/>
      <c r="AT699" s="455"/>
      <c r="AU699" s="455"/>
      <c r="AV699" s="455"/>
      <c r="AW699" s="455"/>
      <c r="AX699" s="455"/>
    </row>
    <row r="700" spans="18:50" x14ac:dyDescent="0.25">
      <c r="R700" s="509"/>
      <c r="S700" s="508"/>
      <c r="T700" s="508"/>
      <c r="U700" s="508"/>
      <c r="V700" s="508"/>
      <c r="W700" s="508"/>
      <c r="X700" s="508"/>
      <c r="Y700" s="508"/>
      <c r="Z700" s="508"/>
      <c r="AA700" s="508"/>
      <c r="AB700" s="508"/>
      <c r="AC700" s="508"/>
      <c r="AD700" s="508"/>
      <c r="AE700" s="455"/>
      <c r="AF700" s="455"/>
      <c r="AG700" s="455"/>
      <c r="AH700" s="455"/>
      <c r="AI700" s="455"/>
      <c r="AJ700" s="455"/>
      <c r="AK700" s="455"/>
      <c r="AL700" s="455"/>
      <c r="AM700" s="455"/>
      <c r="AN700" s="455"/>
      <c r="AO700" s="455"/>
      <c r="AP700" s="455"/>
      <c r="AQ700" s="455"/>
      <c r="AR700" s="455"/>
      <c r="AS700" s="455"/>
      <c r="AT700" s="455"/>
      <c r="AU700" s="455"/>
      <c r="AV700" s="455"/>
      <c r="AW700" s="455"/>
      <c r="AX700" s="455"/>
    </row>
    <row r="701" spans="18:50" x14ac:dyDescent="0.25">
      <c r="R701" s="509"/>
      <c r="S701" s="508"/>
      <c r="T701" s="508"/>
      <c r="U701" s="508"/>
      <c r="V701" s="508"/>
      <c r="W701" s="508"/>
      <c r="X701" s="508"/>
      <c r="Y701" s="508"/>
      <c r="Z701" s="508"/>
      <c r="AA701" s="508"/>
      <c r="AB701" s="508"/>
      <c r="AC701" s="508"/>
      <c r="AD701" s="508"/>
      <c r="AE701" s="455"/>
      <c r="AF701" s="455"/>
      <c r="AG701" s="455"/>
      <c r="AH701" s="455"/>
      <c r="AI701" s="455"/>
      <c r="AJ701" s="455"/>
      <c r="AK701" s="455"/>
      <c r="AL701" s="455"/>
      <c r="AM701" s="455"/>
      <c r="AN701" s="455"/>
      <c r="AO701" s="455"/>
      <c r="AP701" s="455"/>
      <c r="AQ701" s="455"/>
      <c r="AR701" s="455"/>
      <c r="AS701" s="455"/>
      <c r="AT701" s="455"/>
      <c r="AU701" s="455"/>
      <c r="AV701" s="455"/>
      <c r="AW701" s="455"/>
      <c r="AX701" s="455"/>
    </row>
    <row r="702" spans="18:50" x14ac:dyDescent="0.25">
      <c r="R702" s="509"/>
      <c r="S702" s="508"/>
      <c r="T702" s="508"/>
      <c r="U702" s="508"/>
      <c r="V702" s="508"/>
      <c r="W702" s="508"/>
      <c r="X702" s="508"/>
      <c r="Y702" s="508"/>
      <c r="Z702" s="508"/>
      <c r="AA702" s="508"/>
      <c r="AB702" s="508"/>
      <c r="AC702" s="508"/>
      <c r="AD702" s="508"/>
      <c r="AE702" s="455"/>
      <c r="AF702" s="455"/>
      <c r="AG702" s="455"/>
      <c r="AH702" s="455"/>
      <c r="AI702" s="455"/>
      <c r="AJ702" s="455"/>
      <c r="AK702" s="455"/>
      <c r="AL702" s="455"/>
      <c r="AM702" s="455"/>
      <c r="AN702" s="455"/>
      <c r="AO702" s="455"/>
      <c r="AP702" s="455"/>
      <c r="AQ702" s="455"/>
      <c r="AR702" s="455"/>
      <c r="AS702" s="455"/>
      <c r="AT702" s="455"/>
      <c r="AU702" s="455"/>
      <c r="AV702" s="455"/>
      <c r="AW702" s="455"/>
      <c r="AX702" s="455"/>
    </row>
    <row r="703" spans="18:50" x14ac:dyDescent="0.25">
      <c r="R703" s="509"/>
      <c r="S703" s="508"/>
      <c r="T703" s="508"/>
      <c r="U703" s="508"/>
      <c r="V703" s="508"/>
      <c r="W703" s="508"/>
      <c r="X703" s="508"/>
      <c r="Y703" s="508"/>
      <c r="Z703" s="508"/>
      <c r="AA703" s="508"/>
      <c r="AB703" s="508"/>
      <c r="AC703" s="508"/>
      <c r="AD703" s="508"/>
      <c r="AE703" s="455"/>
      <c r="AF703" s="455"/>
      <c r="AG703" s="455"/>
      <c r="AH703" s="455"/>
      <c r="AI703" s="455"/>
      <c r="AJ703" s="455"/>
      <c r="AK703" s="455"/>
      <c r="AL703" s="455"/>
      <c r="AM703" s="455"/>
      <c r="AN703" s="455"/>
      <c r="AO703" s="455"/>
      <c r="AP703" s="455"/>
      <c r="AQ703" s="455"/>
      <c r="AR703" s="455"/>
      <c r="AS703" s="455"/>
      <c r="AT703" s="455"/>
      <c r="AU703" s="455"/>
      <c r="AV703" s="455"/>
      <c r="AW703" s="455"/>
      <c r="AX703" s="455"/>
    </row>
    <row r="704" spans="18:50" x14ac:dyDescent="0.25">
      <c r="R704" s="509"/>
      <c r="S704" s="508"/>
      <c r="T704" s="508"/>
      <c r="U704" s="508"/>
      <c r="V704" s="508"/>
      <c r="W704" s="508"/>
      <c r="X704" s="508"/>
      <c r="Y704" s="508"/>
      <c r="Z704" s="508"/>
      <c r="AA704" s="508"/>
      <c r="AB704" s="508"/>
      <c r="AC704" s="508"/>
      <c r="AD704" s="508"/>
      <c r="AE704" s="455"/>
      <c r="AF704" s="455"/>
      <c r="AG704" s="455"/>
      <c r="AH704" s="455"/>
      <c r="AI704" s="455"/>
      <c r="AJ704" s="455"/>
      <c r="AK704" s="455"/>
      <c r="AL704" s="455"/>
      <c r="AM704" s="455"/>
      <c r="AN704" s="455"/>
      <c r="AO704" s="455"/>
      <c r="AP704" s="455"/>
      <c r="AQ704" s="455"/>
      <c r="AR704" s="455"/>
      <c r="AS704" s="455"/>
      <c r="AT704" s="455"/>
      <c r="AU704" s="455"/>
      <c r="AV704" s="455"/>
      <c r="AW704" s="455"/>
      <c r="AX704" s="455"/>
    </row>
    <row r="705" spans="18:50" x14ac:dyDescent="0.25">
      <c r="R705" s="509"/>
      <c r="S705" s="508"/>
      <c r="T705" s="508"/>
      <c r="U705" s="508"/>
      <c r="V705" s="508"/>
      <c r="W705" s="508"/>
      <c r="X705" s="508"/>
      <c r="Y705" s="508"/>
      <c r="Z705" s="508"/>
      <c r="AA705" s="508"/>
      <c r="AB705" s="508"/>
      <c r="AC705" s="508"/>
      <c r="AD705" s="508"/>
      <c r="AE705" s="455"/>
      <c r="AF705" s="455"/>
      <c r="AG705" s="455"/>
      <c r="AH705" s="455"/>
      <c r="AI705" s="455"/>
      <c r="AJ705" s="455"/>
      <c r="AK705" s="455"/>
      <c r="AL705" s="455"/>
      <c r="AM705" s="455"/>
      <c r="AN705" s="455"/>
      <c r="AO705" s="455"/>
      <c r="AP705" s="455"/>
      <c r="AQ705" s="455"/>
      <c r="AR705" s="455"/>
      <c r="AS705" s="455"/>
      <c r="AT705" s="455"/>
      <c r="AU705" s="455"/>
      <c r="AV705" s="455"/>
      <c r="AW705" s="455"/>
      <c r="AX705" s="455"/>
    </row>
    <row r="706" spans="18:50" x14ac:dyDescent="0.25">
      <c r="R706" s="509"/>
      <c r="S706" s="508"/>
      <c r="T706" s="508"/>
      <c r="U706" s="508"/>
      <c r="V706" s="508"/>
      <c r="W706" s="508"/>
      <c r="X706" s="508"/>
      <c r="Y706" s="508"/>
      <c r="Z706" s="508"/>
      <c r="AA706" s="508"/>
      <c r="AB706" s="508"/>
      <c r="AC706" s="508"/>
      <c r="AD706" s="508"/>
      <c r="AE706" s="455"/>
      <c r="AF706" s="455"/>
      <c r="AG706" s="455"/>
      <c r="AH706" s="455"/>
      <c r="AI706" s="455"/>
      <c r="AJ706" s="455"/>
      <c r="AK706" s="455"/>
      <c r="AL706" s="455"/>
      <c r="AM706" s="455"/>
      <c r="AN706" s="455"/>
      <c r="AO706" s="455"/>
      <c r="AP706" s="455"/>
      <c r="AQ706" s="455"/>
      <c r="AR706" s="455"/>
      <c r="AS706" s="455"/>
      <c r="AT706" s="455"/>
      <c r="AU706" s="455"/>
      <c r="AV706" s="455"/>
      <c r="AW706" s="455"/>
      <c r="AX706" s="455"/>
    </row>
    <row r="707" spans="18:50" x14ac:dyDescent="0.25">
      <c r="R707" s="509"/>
      <c r="S707" s="508"/>
      <c r="T707" s="508"/>
      <c r="U707" s="508"/>
      <c r="V707" s="508"/>
      <c r="W707" s="508"/>
      <c r="X707" s="508"/>
      <c r="Y707" s="508"/>
      <c r="Z707" s="508"/>
      <c r="AA707" s="508"/>
      <c r="AB707" s="508"/>
      <c r="AC707" s="508"/>
      <c r="AD707" s="508"/>
      <c r="AE707" s="455"/>
      <c r="AF707" s="455"/>
      <c r="AG707" s="455"/>
      <c r="AH707" s="455"/>
      <c r="AI707" s="455"/>
      <c r="AJ707" s="455"/>
      <c r="AK707" s="455"/>
      <c r="AL707" s="455"/>
      <c r="AM707" s="455"/>
      <c r="AN707" s="455"/>
      <c r="AO707" s="455"/>
      <c r="AP707" s="455"/>
      <c r="AQ707" s="455"/>
      <c r="AR707" s="455"/>
      <c r="AS707" s="455"/>
      <c r="AT707" s="455"/>
      <c r="AU707" s="455"/>
      <c r="AV707" s="455"/>
      <c r="AW707" s="455"/>
      <c r="AX707" s="455"/>
    </row>
    <row r="708" spans="18:50" x14ac:dyDescent="0.25">
      <c r="R708" s="509"/>
      <c r="S708" s="508"/>
      <c r="T708" s="508"/>
      <c r="U708" s="508"/>
      <c r="V708" s="508"/>
      <c r="W708" s="508"/>
      <c r="X708" s="508"/>
      <c r="Y708" s="508"/>
      <c r="Z708" s="508"/>
      <c r="AA708" s="508"/>
      <c r="AB708" s="508"/>
      <c r="AC708" s="508"/>
      <c r="AD708" s="508"/>
      <c r="AE708" s="455"/>
      <c r="AF708" s="455"/>
      <c r="AG708" s="455"/>
      <c r="AH708" s="455"/>
      <c r="AI708" s="455"/>
      <c r="AJ708" s="455"/>
      <c r="AK708" s="455"/>
      <c r="AL708" s="455"/>
      <c r="AM708" s="455"/>
      <c r="AN708" s="455"/>
      <c r="AO708" s="455"/>
      <c r="AP708" s="455"/>
      <c r="AQ708" s="455"/>
      <c r="AR708" s="455"/>
      <c r="AS708" s="455"/>
      <c r="AT708" s="455"/>
      <c r="AU708" s="455"/>
      <c r="AV708" s="455"/>
      <c r="AW708" s="455"/>
      <c r="AX708" s="455"/>
    </row>
    <row r="709" spans="18:50" x14ac:dyDescent="0.25">
      <c r="R709" s="509"/>
      <c r="S709" s="508"/>
      <c r="T709" s="508"/>
      <c r="U709" s="508"/>
      <c r="V709" s="508"/>
      <c r="W709" s="508"/>
      <c r="X709" s="508"/>
      <c r="Y709" s="508"/>
      <c r="Z709" s="508"/>
      <c r="AA709" s="508"/>
      <c r="AB709" s="508"/>
      <c r="AC709" s="508"/>
      <c r="AD709" s="508"/>
      <c r="AE709" s="455"/>
      <c r="AF709" s="455"/>
      <c r="AG709" s="455"/>
      <c r="AH709" s="455"/>
      <c r="AI709" s="455"/>
      <c r="AJ709" s="455"/>
      <c r="AK709" s="455"/>
      <c r="AL709" s="455"/>
      <c r="AM709" s="455"/>
      <c r="AN709" s="455"/>
      <c r="AO709" s="455"/>
      <c r="AP709" s="455"/>
      <c r="AQ709" s="455"/>
      <c r="AR709" s="455"/>
      <c r="AS709" s="455"/>
      <c r="AT709" s="455"/>
      <c r="AU709" s="455"/>
      <c r="AV709" s="455"/>
      <c r="AW709" s="455"/>
      <c r="AX709" s="455"/>
    </row>
    <row r="710" spans="18:50" x14ac:dyDescent="0.25">
      <c r="R710" s="509"/>
      <c r="S710" s="508"/>
      <c r="T710" s="508"/>
      <c r="U710" s="508"/>
      <c r="V710" s="508"/>
      <c r="W710" s="508"/>
      <c r="X710" s="508"/>
      <c r="Y710" s="508"/>
      <c r="Z710" s="508"/>
      <c r="AA710" s="508"/>
      <c r="AB710" s="508"/>
      <c r="AC710" s="508"/>
      <c r="AD710" s="508"/>
      <c r="AE710" s="455"/>
      <c r="AF710" s="455"/>
      <c r="AG710" s="455"/>
      <c r="AH710" s="455"/>
      <c r="AI710" s="455"/>
      <c r="AJ710" s="455"/>
      <c r="AK710" s="455"/>
      <c r="AL710" s="455"/>
      <c r="AM710" s="455"/>
      <c r="AN710" s="455"/>
      <c r="AO710" s="455"/>
      <c r="AP710" s="455"/>
      <c r="AQ710" s="455"/>
      <c r="AR710" s="455"/>
      <c r="AS710" s="455"/>
      <c r="AT710" s="455"/>
      <c r="AU710" s="455"/>
      <c r="AV710" s="455"/>
      <c r="AW710" s="455"/>
      <c r="AX710" s="455"/>
    </row>
    <row r="711" spans="18:50" x14ac:dyDescent="0.25">
      <c r="R711" s="509"/>
      <c r="S711" s="508"/>
      <c r="T711" s="508"/>
      <c r="U711" s="508"/>
      <c r="V711" s="508"/>
      <c r="W711" s="508"/>
      <c r="X711" s="508"/>
      <c r="Y711" s="508"/>
      <c r="Z711" s="508"/>
      <c r="AA711" s="508"/>
      <c r="AB711" s="508"/>
      <c r="AC711" s="508"/>
      <c r="AD711" s="508"/>
      <c r="AE711" s="455"/>
      <c r="AF711" s="455"/>
      <c r="AG711" s="455"/>
      <c r="AH711" s="455"/>
      <c r="AI711" s="455"/>
      <c r="AJ711" s="455"/>
      <c r="AK711" s="455"/>
      <c r="AL711" s="455"/>
      <c r="AM711" s="455"/>
      <c r="AN711" s="455"/>
      <c r="AO711" s="455"/>
      <c r="AP711" s="455"/>
      <c r="AQ711" s="455"/>
      <c r="AR711" s="455"/>
      <c r="AS711" s="455"/>
      <c r="AT711" s="455"/>
      <c r="AU711" s="455"/>
      <c r="AV711" s="455"/>
      <c r="AW711" s="455"/>
      <c r="AX711" s="455"/>
    </row>
    <row r="712" spans="18:50" x14ac:dyDescent="0.25">
      <c r="R712" s="509"/>
      <c r="S712" s="508"/>
      <c r="T712" s="508"/>
      <c r="U712" s="508"/>
      <c r="V712" s="508"/>
      <c r="W712" s="508"/>
      <c r="X712" s="508"/>
      <c r="Y712" s="508"/>
      <c r="Z712" s="508"/>
      <c r="AA712" s="508"/>
      <c r="AB712" s="508"/>
      <c r="AC712" s="508"/>
      <c r="AD712" s="508"/>
      <c r="AE712" s="455"/>
      <c r="AF712" s="455"/>
      <c r="AG712" s="455"/>
      <c r="AH712" s="455"/>
      <c r="AI712" s="455"/>
      <c r="AJ712" s="455"/>
      <c r="AK712" s="455"/>
      <c r="AL712" s="455"/>
      <c r="AM712" s="455"/>
      <c r="AN712" s="455"/>
      <c r="AO712" s="455"/>
      <c r="AP712" s="455"/>
      <c r="AQ712" s="455"/>
      <c r="AR712" s="455"/>
      <c r="AS712" s="455"/>
      <c r="AT712" s="455"/>
      <c r="AU712" s="455"/>
      <c r="AV712" s="455"/>
      <c r="AW712" s="455"/>
      <c r="AX712" s="455"/>
    </row>
    <row r="713" spans="18:50" x14ac:dyDescent="0.25">
      <c r="R713" s="509"/>
      <c r="S713" s="508"/>
      <c r="T713" s="508"/>
      <c r="U713" s="508"/>
      <c r="V713" s="508"/>
      <c r="W713" s="508"/>
      <c r="X713" s="508"/>
      <c r="Y713" s="508"/>
      <c r="Z713" s="508"/>
      <c r="AA713" s="508"/>
      <c r="AB713" s="508"/>
      <c r="AC713" s="508"/>
      <c r="AD713" s="508"/>
      <c r="AE713" s="455"/>
      <c r="AF713" s="455"/>
      <c r="AG713" s="455"/>
      <c r="AH713" s="455"/>
      <c r="AI713" s="455"/>
      <c r="AJ713" s="455"/>
      <c r="AK713" s="455"/>
      <c r="AL713" s="455"/>
      <c r="AM713" s="455"/>
      <c r="AN713" s="455"/>
      <c r="AO713" s="455"/>
      <c r="AP713" s="455"/>
      <c r="AQ713" s="455"/>
      <c r="AR713" s="455"/>
      <c r="AS713" s="455"/>
      <c r="AT713" s="455"/>
      <c r="AU713" s="455"/>
      <c r="AV713" s="455"/>
      <c r="AW713" s="455"/>
      <c r="AX713" s="455"/>
    </row>
    <row r="714" spans="18:50" x14ac:dyDescent="0.25">
      <c r="R714" s="509"/>
      <c r="S714" s="508"/>
      <c r="T714" s="508"/>
      <c r="U714" s="508"/>
      <c r="V714" s="508"/>
      <c r="W714" s="508"/>
      <c r="X714" s="508"/>
      <c r="Y714" s="508"/>
      <c r="Z714" s="508"/>
      <c r="AA714" s="508"/>
      <c r="AB714" s="508"/>
      <c r="AC714" s="508"/>
      <c r="AD714" s="508"/>
      <c r="AE714" s="455"/>
      <c r="AF714" s="455"/>
      <c r="AG714" s="455"/>
      <c r="AH714" s="455"/>
      <c r="AI714" s="455"/>
      <c r="AJ714" s="455"/>
      <c r="AK714" s="455"/>
      <c r="AL714" s="455"/>
      <c r="AM714" s="455"/>
      <c r="AN714" s="455"/>
      <c r="AO714" s="455"/>
      <c r="AP714" s="455"/>
      <c r="AQ714" s="455"/>
      <c r="AR714" s="455"/>
      <c r="AS714" s="455"/>
      <c r="AT714" s="455"/>
      <c r="AU714" s="455"/>
      <c r="AV714" s="455"/>
      <c r="AW714" s="455"/>
      <c r="AX714" s="455"/>
    </row>
    <row r="715" spans="18:50" x14ac:dyDescent="0.25">
      <c r="R715" s="509"/>
      <c r="S715" s="508"/>
      <c r="T715" s="508"/>
      <c r="U715" s="508"/>
      <c r="V715" s="508"/>
      <c r="W715" s="508"/>
      <c r="X715" s="508"/>
      <c r="Y715" s="508"/>
      <c r="Z715" s="508"/>
      <c r="AA715" s="508"/>
      <c r="AB715" s="508"/>
      <c r="AC715" s="508"/>
      <c r="AD715" s="508"/>
      <c r="AE715" s="455"/>
      <c r="AF715" s="455"/>
      <c r="AG715" s="455"/>
      <c r="AH715" s="455"/>
      <c r="AI715" s="455"/>
      <c r="AJ715" s="455"/>
      <c r="AK715" s="455"/>
      <c r="AL715" s="455"/>
      <c r="AM715" s="455"/>
      <c r="AN715" s="455"/>
      <c r="AO715" s="455"/>
      <c r="AP715" s="455"/>
      <c r="AQ715" s="455"/>
      <c r="AR715" s="455"/>
      <c r="AS715" s="455"/>
      <c r="AT715" s="455"/>
      <c r="AU715" s="455"/>
      <c r="AV715" s="455"/>
      <c r="AW715" s="455"/>
      <c r="AX715" s="455"/>
    </row>
    <row r="716" spans="18:50" x14ac:dyDescent="0.25">
      <c r="R716" s="509"/>
      <c r="S716" s="508"/>
      <c r="T716" s="508"/>
      <c r="U716" s="508"/>
      <c r="V716" s="508"/>
      <c r="W716" s="508"/>
      <c r="X716" s="508"/>
      <c r="Y716" s="508"/>
      <c r="Z716" s="508"/>
      <c r="AA716" s="508"/>
      <c r="AB716" s="508"/>
      <c r="AC716" s="508"/>
      <c r="AD716" s="508"/>
      <c r="AE716" s="455"/>
      <c r="AF716" s="455"/>
      <c r="AG716" s="455"/>
      <c r="AH716" s="455"/>
      <c r="AI716" s="455"/>
      <c r="AJ716" s="455"/>
      <c r="AK716" s="455"/>
      <c r="AL716" s="455"/>
      <c r="AM716" s="455"/>
      <c r="AN716" s="455"/>
      <c r="AO716" s="455"/>
      <c r="AP716" s="455"/>
      <c r="AQ716" s="455"/>
      <c r="AR716" s="455"/>
      <c r="AS716" s="455"/>
      <c r="AT716" s="455"/>
      <c r="AU716" s="455"/>
      <c r="AV716" s="455"/>
      <c r="AW716" s="455"/>
      <c r="AX716" s="455"/>
    </row>
    <row r="717" spans="18:50" x14ac:dyDescent="0.25">
      <c r="R717" s="509"/>
      <c r="S717" s="508"/>
      <c r="T717" s="508"/>
      <c r="U717" s="508"/>
      <c r="V717" s="508"/>
      <c r="W717" s="508"/>
      <c r="X717" s="508"/>
      <c r="Y717" s="508"/>
      <c r="Z717" s="508"/>
      <c r="AA717" s="508"/>
      <c r="AB717" s="508"/>
      <c r="AC717" s="508"/>
      <c r="AD717" s="508"/>
      <c r="AE717" s="455"/>
      <c r="AF717" s="455"/>
      <c r="AG717" s="455"/>
      <c r="AH717" s="455"/>
      <c r="AI717" s="455"/>
      <c r="AJ717" s="455"/>
      <c r="AK717" s="455"/>
      <c r="AL717" s="455"/>
      <c r="AM717" s="455"/>
      <c r="AN717" s="455"/>
      <c r="AO717" s="455"/>
      <c r="AP717" s="455"/>
      <c r="AQ717" s="455"/>
      <c r="AR717" s="455"/>
      <c r="AS717" s="455"/>
      <c r="AT717" s="455"/>
      <c r="AU717" s="455"/>
      <c r="AV717" s="455"/>
      <c r="AW717" s="455"/>
      <c r="AX717" s="455"/>
    </row>
    <row r="718" spans="18:50" x14ac:dyDescent="0.25">
      <c r="R718" s="509"/>
      <c r="S718" s="508"/>
      <c r="T718" s="508"/>
      <c r="U718" s="508"/>
      <c r="V718" s="508"/>
      <c r="W718" s="508"/>
      <c r="X718" s="508"/>
      <c r="Y718" s="508"/>
      <c r="Z718" s="508"/>
      <c r="AA718" s="508"/>
      <c r="AB718" s="508"/>
      <c r="AC718" s="508"/>
      <c r="AD718" s="508"/>
      <c r="AE718" s="455"/>
      <c r="AF718" s="455"/>
      <c r="AG718" s="455"/>
      <c r="AH718" s="455"/>
      <c r="AI718" s="455"/>
      <c r="AJ718" s="455"/>
      <c r="AK718" s="455"/>
      <c r="AL718" s="455"/>
      <c r="AM718" s="455"/>
      <c r="AN718" s="455"/>
      <c r="AO718" s="455"/>
      <c r="AP718" s="455"/>
      <c r="AQ718" s="455"/>
      <c r="AR718" s="455"/>
      <c r="AS718" s="455"/>
      <c r="AT718" s="455"/>
      <c r="AU718" s="455"/>
      <c r="AV718" s="455"/>
      <c r="AW718" s="455"/>
      <c r="AX718" s="455"/>
    </row>
    <row r="719" spans="18:50" x14ac:dyDescent="0.25">
      <c r="R719" s="509"/>
      <c r="S719" s="508"/>
      <c r="T719" s="508"/>
      <c r="U719" s="508"/>
      <c r="V719" s="508"/>
      <c r="W719" s="508"/>
      <c r="X719" s="508"/>
      <c r="Y719" s="508"/>
      <c r="Z719" s="508"/>
      <c r="AA719" s="508"/>
      <c r="AB719" s="508"/>
      <c r="AC719" s="508"/>
      <c r="AD719" s="508"/>
      <c r="AE719" s="455"/>
      <c r="AF719" s="455"/>
      <c r="AG719" s="455"/>
      <c r="AH719" s="455"/>
      <c r="AI719" s="455"/>
      <c r="AJ719" s="455"/>
      <c r="AK719" s="455"/>
      <c r="AL719" s="455"/>
      <c r="AM719" s="455"/>
      <c r="AN719" s="455"/>
      <c r="AO719" s="455"/>
      <c r="AP719" s="455"/>
      <c r="AQ719" s="455"/>
      <c r="AR719" s="455"/>
      <c r="AS719" s="455"/>
      <c r="AT719" s="455"/>
      <c r="AU719" s="455"/>
      <c r="AV719" s="455"/>
      <c r="AW719" s="455"/>
      <c r="AX719" s="455"/>
    </row>
    <row r="720" spans="18:50" x14ac:dyDescent="0.25">
      <c r="R720" s="509"/>
      <c r="S720" s="508"/>
      <c r="T720" s="508"/>
      <c r="U720" s="508"/>
      <c r="V720" s="508"/>
      <c r="W720" s="508"/>
      <c r="X720" s="508"/>
      <c r="Y720" s="508"/>
      <c r="Z720" s="508"/>
      <c r="AA720" s="508"/>
      <c r="AB720" s="508"/>
      <c r="AC720" s="508"/>
      <c r="AD720" s="508"/>
      <c r="AE720" s="455"/>
      <c r="AF720" s="455"/>
      <c r="AG720" s="455"/>
      <c r="AH720" s="455"/>
      <c r="AI720" s="455"/>
      <c r="AJ720" s="455"/>
      <c r="AK720" s="455"/>
      <c r="AL720" s="455"/>
      <c r="AM720" s="455"/>
      <c r="AN720" s="455"/>
      <c r="AO720" s="455"/>
      <c r="AP720" s="455"/>
      <c r="AQ720" s="455"/>
      <c r="AR720" s="455"/>
      <c r="AS720" s="455"/>
      <c r="AT720" s="455"/>
      <c r="AU720" s="455"/>
      <c r="AV720" s="455"/>
      <c r="AW720" s="455"/>
      <c r="AX720" s="455"/>
    </row>
    <row r="721" spans="18:50" x14ac:dyDescent="0.25">
      <c r="R721" s="509"/>
      <c r="S721" s="508"/>
      <c r="T721" s="508"/>
      <c r="U721" s="508"/>
      <c r="V721" s="508"/>
      <c r="W721" s="508"/>
      <c r="X721" s="508"/>
      <c r="Y721" s="508"/>
      <c r="Z721" s="508"/>
      <c r="AA721" s="508"/>
      <c r="AB721" s="508"/>
      <c r="AC721" s="508"/>
      <c r="AD721" s="508"/>
      <c r="AE721" s="455"/>
      <c r="AF721" s="455"/>
      <c r="AG721" s="455"/>
      <c r="AH721" s="455"/>
      <c r="AI721" s="455"/>
      <c r="AJ721" s="455"/>
      <c r="AK721" s="455"/>
      <c r="AL721" s="455"/>
      <c r="AM721" s="455"/>
      <c r="AN721" s="455"/>
      <c r="AO721" s="455"/>
      <c r="AP721" s="455"/>
      <c r="AQ721" s="455"/>
      <c r="AR721" s="455"/>
      <c r="AS721" s="455"/>
      <c r="AT721" s="455"/>
      <c r="AU721" s="455"/>
      <c r="AV721" s="455"/>
      <c r="AW721" s="455"/>
      <c r="AX721" s="455"/>
    </row>
    <row r="722" spans="18:50" x14ac:dyDescent="0.25">
      <c r="R722" s="509"/>
      <c r="S722" s="508"/>
      <c r="T722" s="508"/>
      <c r="U722" s="508"/>
      <c r="V722" s="508"/>
      <c r="W722" s="508"/>
      <c r="X722" s="508"/>
      <c r="Y722" s="508"/>
      <c r="Z722" s="508"/>
      <c r="AA722" s="508"/>
      <c r="AB722" s="508"/>
      <c r="AC722" s="508"/>
      <c r="AD722" s="508"/>
      <c r="AE722" s="455"/>
      <c r="AF722" s="455"/>
      <c r="AG722" s="455"/>
      <c r="AH722" s="455"/>
      <c r="AI722" s="455"/>
      <c r="AJ722" s="455"/>
      <c r="AK722" s="455"/>
      <c r="AL722" s="455"/>
      <c r="AM722" s="455"/>
      <c r="AN722" s="455"/>
      <c r="AO722" s="455"/>
      <c r="AP722" s="455"/>
      <c r="AQ722" s="455"/>
      <c r="AR722" s="455"/>
      <c r="AS722" s="455"/>
      <c r="AT722" s="455"/>
      <c r="AU722" s="455"/>
      <c r="AV722" s="455"/>
      <c r="AW722" s="455"/>
      <c r="AX722" s="455"/>
    </row>
    <row r="723" spans="18:50" x14ac:dyDescent="0.25">
      <c r="R723" s="509"/>
      <c r="S723" s="508"/>
      <c r="T723" s="508"/>
      <c r="U723" s="508"/>
      <c r="V723" s="508"/>
      <c r="W723" s="508"/>
      <c r="X723" s="508"/>
      <c r="Y723" s="508"/>
      <c r="Z723" s="508"/>
      <c r="AA723" s="508"/>
      <c r="AB723" s="508"/>
      <c r="AC723" s="508"/>
      <c r="AD723" s="508"/>
      <c r="AE723" s="455"/>
      <c r="AF723" s="455"/>
      <c r="AG723" s="455"/>
      <c r="AH723" s="455"/>
      <c r="AI723" s="455"/>
      <c r="AJ723" s="455"/>
      <c r="AK723" s="455"/>
      <c r="AL723" s="455"/>
      <c r="AM723" s="455"/>
      <c r="AN723" s="455"/>
      <c r="AO723" s="455"/>
      <c r="AP723" s="455"/>
      <c r="AQ723" s="455"/>
      <c r="AR723" s="455"/>
      <c r="AS723" s="455"/>
      <c r="AT723" s="455"/>
      <c r="AU723" s="455"/>
      <c r="AV723" s="455"/>
      <c r="AW723" s="455"/>
      <c r="AX723" s="455"/>
    </row>
    <row r="724" spans="18:50" x14ac:dyDescent="0.25">
      <c r="R724" s="509"/>
      <c r="S724" s="508"/>
      <c r="T724" s="508"/>
      <c r="U724" s="508"/>
      <c r="V724" s="508"/>
      <c r="W724" s="508"/>
      <c r="X724" s="508"/>
      <c r="Y724" s="508"/>
      <c r="Z724" s="508"/>
      <c r="AA724" s="508"/>
      <c r="AB724" s="508"/>
      <c r="AC724" s="508"/>
      <c r="AD724" s="508"/>
      <c r="AE724" s="455"/>
      <c r="AF724" s="455"/>
      <c r="AG724" s="455"/>
      <c r="AH724" s="455"/>
      <c r="AI724" s="455"/>
      <c r="AJ724" s="455"/>
      <c r="AK724" s="455"/>
      <c r="AL724" s="455"/>
      <c r="AM724" s="455"/>
      <c r="AN724" s="455"/>
      <c r="AO724" s="455"/>
      <c r="AP724" s="455"/>
      <c r="AQ724" s="455"/>
      <c r="AR724" s="455"/>
      <c r="AS724" s="455"/>
      <c r="AT724" s="455"/>
      <c r="AU724" s="455"/>
      <c r="AV724" s="455"/>
      <c r="AW724" s="455"/>
      <c r="AX724" s="455"/>
    </row>
    <row r="725" spans="18:50" x14ac:dyDescent="0.25">
      <c r="R725" s="509"/>
      <c r="S725" s="508"/>
      <c r="T725" s="508"/>
      <c r="U725" s="508"/>
      <c r="V725" s="508"/>
      <c r="W725" s="508"/>
      <c r="X725" s="508"/>
      <c r="Y725" s="508"/>
      <c r="Z725" s="508"/>
      <c r="AA725" s="508"/>
      <c r="AB725" s="508"/>
      <c r="AC725" s="508"/>
      <c r="AD725" s="508"/>
      <c r="AE725" s="455"/>
      <c r="AF725" s="455"/>
      <c r="AG725" s="455"/>
      <c r="AH725" s="455"/>
      <c r="AI725" s="455"/>
      <c r="AJ725" s="455"/>
      <c r="AK725" s="455"/>
      <c r="AL725" s="455"/>
      <c r="AM725" s="455"/>
      <c r="AN725" s="455"/>
      <c r="AO725" s="455"/>
      <c r="AP725" s="455"/>
      <c r="AQ725" s="455"/>
      <c r="AR725" s="455"/>
      <c r="AS725" s="455"/>
      <c r="AT725" s="455"/>
      <c r="AU725" s="455"/>
      <c r="AV725" s="455"/>
      <c r="AW725" s="455"/>
      <c r="AX725" s="455"/>
    </row>
    <row r="726" spans="18:50" x14ac:dyDescent="0.25">
      <c r="R726" s="509"/>
      <c r="S726" s="508"/>
      <c r="T726" s="508"/>
      <c r="U726" s="508"/>
      <c r="V726" s="508"/>
      <c r="W726" s="508"/>
      <c r="X726" s="508"/>
      <c r="Y726" s="508"/>
      <c r="Z726" s="508"/>
      <c r="AA726" s="508"/>
      <c r="AB726" s="508"/>
      <c r="AC726" s="508"/>
      <c r="AD726" s="508"/>
      <c r="AE726" s="455"/>
      <c r="AF726" s="455"/>
      <c r="AG726" s="455"/>
      <c r="AH726" s="455"/>
      <c r="AI726" s="455"/>
      <c r="AJ726" s="455"/>
      <c r="AK726" s="455"/>
      <c r="AL726" s="455"/>
      <c r="AM726" s="455"/>
      <c r="AN726" s="455"/>
      <c r="AO726" s="455"/>
      <c r="AP726" s="455"/>
      <c r="AQ726" s="455"/>
      <c r="AR726" s="455"/>
      <c r="AS726" s="455"/>
      <c r="AT726" s="455"/>
      <c r="AU726" s="455"/>
      <c r="AV726" s="455"/>
      <c r="AW726" s="455"/>
      <c r="AX726" s="455"/>
    </row>
    <row r="727" spans="18:50" x14ac:dyDescent="0.25">
      <c r="R727" s="509"/>
      <c r="S727" s="508"/>
      <c r="T727" s="508"/>
      <c r="U727" s="508"/>
      <c r="V727" s="508"/>
      <c r="W727" s="508"/>
      <c r="X727" s="508"/>
      <c r="Y727" s="508"/>
      <c r="Z727" s="508"/>
      <c r="AA727" s="508"/>
      <c r="AB727" s="508"/>
      <c r="AC727" s="508"/>
      <c r="AD727" s="508"/>
      <c r="AE727" s="455"/>
      <c r="AF727" s="455"/>
      <c r="AG727" s="455"/>
      <c r="AH727" s="455"/>
      <c r="AI727" s="455"/>
      <c r="AJ727" s="455"/>
      <c r="AK727" s="455"/>
      <c r="AL727" s="455"/>
      <c r="AM727" s="455"/>
      <c r="AN727" s="455"/>
      <c r="AO727" s="455"/>
      <c r="AP727" s="455"/>
      <c r="AQ727" s="455"/>
      <c r="AR727" s="455"/>
      <c r="AS727" s="455"/>
      <c r="AT727" s="455"/>
      <c r="AU727" s="455"/>
      <c r="AV727" s="455"/>
      <c r="AW727" s="455"/>
      <c r="AX727" s="455"/>
    </row>
    <row r="728" spans="18:50" x14ac:dyDescent="0.25">
      <c r="R728" s="509"/>
      <c r="S728" s="508"/>
      <c r="T728" s="508"/>
      <c r="U728" s="508"/>
      <c r="V728" s="508"/>
      <c r="W728" s="508"/>
      <c r="X728" s="508"/>
      <c r="Y728" s="508"/>
      <c r="Z728" s="508"/>
      <c r="AA728" s="508"/>
      <c r="AB728" s="508"/>
      <c r="AC728" s="508"/>
      <c r="AD728" s="508"/>
      <c r="AE728" s="455"/>
      <c r="AF728" s="455"/>
      <c r="AG728" s="455"/>
      <c r="AH728" s="455"/>
      <c r="AI728" s="455"/>
      <c r="AJ728" s="455"/>
      <c r="AK728" s="455"/>
      <c r="AL728" s="455"/>
      <c r="AM728" s="455"/>
      <c r="AN728" s="455"/>
      <c r="AO728" s="455"/>
      <c r="AP728" s="455"/>
      <c r="AQ728" s="455"/>
      <c r="AR728" s="455"/>
      <c r="AS728" s="455"/>
      <c r="AT728" s="455"/>
      <c r="AU728" s="455"/>
      <c r="AV728" s="455"/>
      <c r="AW728" s="455"/>
      <c r="AX728" s="455"/>
    </row>
    <row r="729" spans="18:50" x14ac:dyDescent="0.25">
      <c r="R729" s="509"/>
      <c r="S729" s="508"/>
      <c r="T729" s="508"/>
      <c r="U729" s="508"/>
      <c r="V729" s="508"/>
      <c r="W729" s="508"/>
      <c r="X729" s="508"/>
      <c r="Y729" s="508"/>
      <c r="Z729" s="508"/>
      <c r="AA729" s="508"/>
      <c r="AB729" s="508"/>
      <c r="AC729" s="508"/>
      <c r="AD729" s="508"/>
      <c r="AE729" s="455"/>
      <c r="AF729" s="455"/>
      <c r="AG729" s="455"/>
      <c r="AH729" s="455"/>
      <c r="AI729" s="455"/>
      <c r="AJ729" s="455"/>
      <c r="AK729" s="455"/>
      <c r="AL729" s="455"/>
      <c r="AM729" s="455"/>
      <c r="AN729" s="455"/>
      <c r="AO729" s="455"/>
      <c r="AP729" s="455"/>
      <c r="AQ729" s="455"/>
      <c r="AR729" s="455"/>
      <c r="AS729" s="455"/>
      <c r="AT729" s="455"/>
      <c r="AU729" s="455"/>
      <c r="AV729" s="455"/>
      <c r="AW729" s="455"/>
      <c r="AX729" s="455"/>
    </row>
    <row r="730" spans="18:50" x14ac:dyDescent="0.25">
      <c r="R730" s="509"/>
      <c r="S730" s="508"/>
      <c r="T730" s="508"/>
      <c r="U730" s="508"/>
      <c r="V730" s="508"/>
      <c r="W730" s="508"/>
      <c r="X730" s="508"/>
      <c r="Y730" s="508"/>
      <c r="Z730" s="508"/>
      <c r="AA730" s="508"/>
      <c r="AB730" s="508"/>
      <c r="AC730" s="508"/>
      <c r="AD730" s="508"/>
      <c r="AE730" s="455"/>
      <c r="AF730" s="455"/>
      <c r="AG730" s="455"/>
      <c r="AH730" s="455"/>
      <c r="AI730" s="455"/>
      <c r="AJ730" s="455"/>
      <c r="AK730" s="455"/>
      <c r="AL730" s="455"/>
      <c r="AM730" s="455"/>
      <c r="AN730" s="455"/>
      <c r="AO730" s="455"/>
      <c r="AP730" s="455"/>
      <c r="AQ730" s="455"/>
      <c r="AR730" s="455"/>
      <c r="AS730" s="455"/>
      <c r="AT730" s="455"/>
      <c r="AU730" s="455"/>
      <c r="AV730" s="455"/>
      <c r="AW730" s="455"/>
      <c r="AX730" s="455"/>
    </row>
    <row r="731" spans="18:50" x14ac:dyDescent="0.25">
      <c r="R731" s="509"/>
      <c r="S731" s="508"/>
      <c r="T731" s="508"/>
      <c r="U731" s="508"/>
      <c r="V731" s="508"/>
      <c r="W731" s="508"/>
      <c r="X731" s="508"/>
      <c r="Y731" s="508"/>
      <c r="Z731" s="508"/>
      <c r="AA731" s="508"/>
      <c r="AB731" s="508"/>
      <c r="AC731" s="508"/>
      <c r="AD731" s="508"/>
      <c r="AE731" s="455"/>
      <c r="AF731" s="455"/>
      <c r="AG731" s="455"/>
      <c r="AH731" s="455"/>
      <c r="AI731" s="455"/>
      <c r="AJ731" s="455"/>
      <c r="AK731" s="455"/>
      <c r="AL731" s="455"/>
      <c r="AM731" s="455"/>
      <c r="AN731" s="455"/>
      <c r="AO731" s="455"/>
      <c r="AP731" s="455"/>
      <c r="AQ731" s="455"/>
      <c r="AR731" s="455"/>
      <c r="AS731" s="455"/>
      <c r="AT731" s="455"/>
      <c r="AU731" s="455"/>
      <c r="AV731" s="455"/>
      <c r="AW731" s="455"/>
      <c r="AX731" s="455"/>
    </row>
    <row r="732" spans="18:50" x14ac:dyDescent="0.25">
      <c r="R732" s="509"/>
      <c r="S732" s="508"/>
      <c r="T732" s="508"/>
      <c r="U732" s="508"/>
      <c r="V732" s="508"/>
      <c r="W732" s="508"/>
      <c r="X732" s="508"/>
      <c r="Y732" s="508"/>
      <c r="Z732" s="508"/>
      <c r="AA732" s="508"/>
      <c r="AB732" s="508"/>
      <c r="AC732" s="508"/>
      <c r="AD732" s="508"/>
      <c r="AE732" s="455"/>
      <c r="AF732" s="455"/>
      <c r="AG732" s="455"/>
      <c r="AH732" s="455"/>
      <c r="AI732" s="455"/>
      <c r="AJ732" s="455"/>
      <c r="AK732" s="455"/>
      <c r="AL732" s="455"/>
      <c r="AM732" s="455"/>
      <c r="AN732" s="455"/>
      <c r="AO732" s="455"/>
      <c r="AP732" s="455"/>
      <c r="AQ732" s="455"/>
      <c r="AR732" s="455"/>
      <c r="AS732" s="455"/>
      <c r="AT732" s="455"/>
      <c r="AU732" s="455"/>
      <c r="AV732" s="455"/>
      <c r="AW732" s="455"/>
      <c r="AX732" s="455"/>
    </row>
    <row r="733" spans="18:50" x14ac:dyDescent="0.25">
      <c r="R733" s="509"/>
      <c r="S733" s="508"/>
      <c r="T733" s="508"/>
      <c r="U733" s="508"/>
      <c r="V733" s="508"/>
      <c r="W733" s="508"/>
      <c r="X733" s="508"/>
      <c r="Y733" s="508"/>
      <c r="Z733" s="508"/>
      <c r="AA733" s="508"/>
      <c r="AB733" s="508"/>
      <c r="AC733" s="508"/>
      <c r="AD733" s="508"/>
      <c r="AE733" s="455"/>
      <c r="AF733" s="455"/>
      <c r="AG733" s="455"/>
      <c r="AH733" s="455"/>
      <c r="AI733" s="455"/>
      <c r="AJ733" s="455"/>
      <c r="AK733" s="455"/>
      <c r="AL733" s="455"/>
      <c r="AM733" s="455"/>
      <c r="AN733" s="455"/>
      <c r="AO733" s="455"/>
      <c r="AP733" s="455"/>
      <c r="AQ733" s="455"/>
      <c r="AR733" s="455"/>
      <c r="AS733" s="455"/>
      <c r="AT733" s="455"/>
      <c r="AU733" s="455"/>
      <c r="AV733" s="455"/>
      <c r="AW733" s="455"/>
      <c r="AX733" s="455"/>
    </row>
    <row r="734" spans="18:50" x14ac:dyDescent="0.25">
      <c r="R734" s="509"/>
      <c r="S734" s="508"/>
      <c r="T734" s="508"/>
      <c r="U734" s="508"/>
      <c r="V734" s="508"/>
      <c r="W734" s="508"/>
      <c r="X734" s="508"/>
      <c r="Y734" s="508"/>
      <c r="Z734" s="508"/>
      <c r="AA734" s="508"/>
      <c r="AB734" s="508"/>
      <c r="AC734" s="508"/>
      <c r="AD734" s="508"/>
      <c r="AE734" s="455"/>
      <c r="AF734" s="455"/>
      <c r="AG734" s="455"/>
      <c r="AH734" s="455"/>
      <c r="AI734" s="455"/>
      <c r="AJ734" s="455"/>
      <c r="AK734" s="455"/>
      <c r="AL734" s="455"/>
      <c r="AM734" s="455"/>
      <c r="AN734" s="455"/>
      <c r="AO734" s="455"/>
      <c r="AP734" s="455"/>
      <c r="AQ734" s="455"/>
      <c r="AR734" s="455"/>
      <c r="AS734" s="455"/>
      <c r="AT734" s="455"/>
      <c r="AU734" s="455"/>
      <c r="AV734" s="455"/>
      <c r="AW734" s="455"/>
      <c r="AX734" s="455"/>
    </row>
    <row r="735" spans="18:50" x14ac:dyDescent="0.25">
      <c r="R735" s="509"/>
      <c r="S735" s="508"/>
      <c r="T735" s="508"/>
      <c r="U735" s="508"/>
      <c r="V735" s="508"/>
      <c r="W735" s="508"/>
      <c r="X735" s="508"/>
      <c r="Y735" s="508"/>
      <c r="Z735" s="508"/>
      <c r="AA735" s="508"/>
      <c r="AB735" s="508"/>
      <c r="AC735" s="508"/>
      <c r="AD735" s="508"/>
      <c r="AE735" s="455"/>
      <c r="AF735" s="455"/>
      <c r="AG735" s="455"/>
      <c r="AH735" s="455"/>
      <c r="AI735" s="455"/>
      <c r="AJ735" s="455"/>
      <c r="AK735" s="455"/>
      <c r="AL735" s="455"/>
      <c r="AM735" s="455"/>
      <c r="AN735" s="455"/>
      <c r="AO735" s="455"/>
      <c r="AP735" s="455"/>
      <c r="AQ735" s="455"/>
      <c r="AR735" s="455"/>
      <c r="AS735" s="455"/>
      <c r="AT735" s="455"/>
      <c r="AU735" s="455"/>
      <c r="AV735" s="455"/>
      <c r="AW735" s="455"/>
      <c r="AX735" s="455"/>
    </row>
    <row r="736" spans="18:50" x14ac:dyDescent="0.25">
      <c r="R736" s="509"/>
      <c r="S736" s="508"/>
      <c r="T736" s="508"/>
      <c r="U736" s="508"/>
      <c r="V736" s="508"/>
      <c r="W736" s="508"/>
      <c r="X736" s="508"/>
      <c r="Y736" s="508"/>
      <c r="Z736" s="508"/>
      <c r="AA736" s="508"/>
      <c r="AB736" s="508"/>
      <c r="AC736" s="508"/>
      <c r="AD736" s="508"/>
      <c r="AE736" s="455"/>
      <c r="AF736" s="455"/>
      <c r="AG736" s="455"/>
      <c r="AH736" s="455"/>
      <c r="AI736" s="455"/>
      <c r="AJ736" s="455"/>
      <c r="AK736" s="455"/>
      <c r="AL736" s="455"/>
      <c r="AM736" s="455"/>
      <c r="AN736" s="455"/>
      <c r="AO736" s="455"/>
      <c r="AP736" s="455"/>
      <c r="AQ736" s="455"/>
      <c r="AR736" s="455"/>
      <c r="AS736" s="455"/>
      <c r="AT736" s="455"/>
      <c r="AU736" s="455"/>
      <c r="AV736" s="455"/>
      <c r="AW736" s="455"/>
      <c r="AX736" s="455"/>
    </row>
    <row r="737" spans="18:50" x14ac:dyDescent="0.25">
      <c r="R737" s="509"/>
      <c r="S737" s="508"/>
      <c r="T737" s="508"/>
      <c r="U737" s="508"/>
      <c r="V737" s="508"/>
      <c r="W737" s="508"/>
      <c r="X737" s="508"/>
      <c r="Y737" s="508"/>
      <c r="Z737" s="508"/>
      <c r="AA737" s="508"/>
      <c r="AB737" s="508"/>
      <c r="AC737" s="508"/>
      <c r="AD737" s="508"/>
      <c r="AE737" s="455"/>
      <c r="AF737" s="455"/>
      <c r="AG737" s="455"/>
      <c r="AH737" s="455"/>
      <c r="AI737" s="455"/>
      <c r="AJ737" s="455"/>
      <c r="AK737" s="455"/>
      <c r="AL737" s="455"/>
      <c r="AM737" s="455"/>
      <c r="AN737" s="455"/>
      <c r="AO737" s="455"/>
      <c r="AP737" s="455"/>
      <c r="AQ737" s="455"/>
      <c r="AR737" s="455"/>
      <c r="AS737" s="455"/>
      <c r="AT737" s="455"/>
      <c r="AU737" s="455"/>
      <c r="AV737" s="455"/>
      <c r="AW737" s="455"/>
      <c r="AX737" s="455"/>
    </row>
    <row r="738" spans="18:50" x14ac:dyDescent="0.25">
      <c r="R738" s="509"/>
      <c r="S738" s="508"/>
      <c r="T738" s="508"/>
      <c r="U738" s="508"/>
      <c r="V738" s="508"/>
      <c r="W738" s="508"/>
      <c r="X738" s="508"/>
      <c r="Y738" s="508"/>
      <c r="Z738" s="508"/>
      <c r="AA738" s="508"/>
      <c r="AB738" s="508"/>
      <c r="AC738" s="508"/>
      <c r="AD738" s="508"/>
      <c r="AE738" s="455"/>
      <c r="AF738" s="455"/>
      <c r="AG738" s="455"/>
      <c r="AH738" s="455"/>
      <c r="AI738" s="455"/>
      <c r="AJ738" s="455"/>
      <c r="AK738" s="455"/>
      <c r="AL738" s="455"/>
      <c r="AM738" s="455"/>
      <c r="AN738" s="455"/>
      <c r="AO738" s="455"/>
      <c r="AP738" s="455"/>
      <c r="AQ738" s="455"/>
      <c r="AR738" s="455"/>
      <c r="AS738" s="455"/>
      <c r="AT738" s="455"/>
      <c r="AU738" s="455"/>
      <c r="AV738" s="455"/>
      <c r="AW738" s="455"/>
      <c r="AX738" s="455"/>
    </row>
    <row r="739" spans="18:50" x14ac:dyDescent="0.25">
      <c r="R739" s="509"/>
      <c r="S739" s="508"/>
      <c r="T739" s="508"/>
      <c r="U739" s="508"/>
      <c r="V739" s="508"/>
      <c r="W739" s="508"/>
      <c r="X739" s="508"/>
      <c r="Y739" s="508"/>
      <c r="Z739" s="508"/>
      <c r="AA739" s="508"/>
      <c r="AB739" s="508"/>
      <c r="AC739" s="508"/>
      <c r="AD739" s="508"/>
      <c r="AE739" s="455"/>
      <c r="AF739" s="455"/>
      <c r="AG739" s="455"/>
      <c r="AH739" s="455"/>
      <c r="AI739" s="455"/>
      <c r="AJ739" s="455"/>
      <c r="AK739" s="455"/>
      <c r="AL739" s="455"/>
      <c r="AM739" s="455"/>
      <c r="AN739" s="455"/>
      <c r="AO739" s="455"/>
      <c r="AP739" s="455"/>
      <c r="AQ739" s="455"/>
      <c r="AR739" s="455"/>
      <c r="AS739" s="455"/>
      <c r="AT739" s="455"/>
      <c r="AU739" s="455"/>
      <c r="AV739" s="455"/>
      <c r="AW739" s="455"/>
      <c r="AX739" s="455"/>
    </row>
    <row r="740" spans="18:50" x14ac:dyDescent="0.25">
      <c r="R740" s="509"/>
      <c r="S740" s="508"/>
      <c r="T740" s="508"/>
      <c r="U740" s="508"/>
      <c r="V740" s="508"/>
      <c r="W740" s="508"/>
      <c r="X740" s="508"/>
      <c r="Y740" s="508"/>
      <c r="Z740" s="508"/>
      <c r="AA740" s="508"/>
      <c r="AB740" s="508"/>
      <c r="AC740" s="508"/>
      <c r="AD740" s="508"/>
      <c r="AE740" s="455"/>
      <c r="AF740" s="455"/>
      <c r="AG740" s="455"/>
      <c r="AH740" s="455"/>
      <c r="AI740" s="455"/>
      <c r="AJ740" s="455"/>
      <c r="AK740" s="455"/>
      <c r="AL740" s="455"/>
      <c r="AM740" s="455"/>
      <c r="AN740" s="455"/>
      <c r="AO740" s="455"/>
      <c r="AP740" s="455"/>
      <c r="AQ740" s="455"/>
      <c r="AR740" s="455"/>
      <c r="AS740" s="455"/>
      <c r="AT740" s="455"/>
      <c r="AU740" s="455"/>
      <c r="AV740" s="455"/>
      <c r="AW740" s="455"/>
      <c r="AX740" s="455"/>
    </row>
    <row r="741" spans="18:50" x14ac:dyDescent="0.25">
      <c r="R741" s="509"/>
      <c r="S741" s="508"/>
      <c r="T741" s="508"/>
      <c r="U741" s="508"/>
      <c r="V741" s="508"/>
      <c r="W741" s="508"/>
      <c r="X741" s="508"/>
      <c r="Y741" s="508"/>
      <c r="Z741" s="508"/>
      <c r="AA741" s="508"/>
      <c r="AB741" s="508"/>
      <c r="AC741" s="508"/>
      <c r="AD741" s="508"/>
      <c r="AE741" s="455"/>
      <c r="AF741" s="455"/>
      <c r="AG741" s="455"/>
      <c r="AH741" s="455"/>
      <c r="AI741" s="455"/>
      <c r="AJ741" s="455"/>
      <c r="AK741" s="455"/>
      <c r="AL741" s="455"/>
      <c r="AM741" s="455"/>
      <c r="AN741" s="455"/>
      <c r="AO741" s="455"/>
      <c r="AP741" s="455"/>
      <c r="AQ741" s="455"/>
      <c r="AR741" s="455"/>
      <c r="AS741" s="455"/>
      <c r="AT741" s="455"/>
      <c r="AU741" s="455"/>
      <c r="AV741" s="455"/>
      <c r="AW741" s="455"/>
      <c r="AX741" s="455"/>
    </row>
    <row r="742" spans="18:50" x14ac:dyDescent="0.25">
      <c r="R742" s="509"/>
      <c r="S742" s="508"/>
      <c r="T742" s="508"/>
      <c r="U742" s="508"/>
      <c r="V742" s="508"/>
      <c r="W742" s="508"/>
      <c r="X742" s="508"/>
      <c r="Y742" s="508"/>
      <c r="Z742" s="508"/>
      <c r="AA742" s="508"/>
      <c r="AB742" s="508"/>
      <c r="AC742" s="508"/>
      <c r="AD742" s="508"/>
      <c r="AE742" s="455"/>
      <c r="AF742" s="455"/>
      <c r="AG742" s="455"/>
      <c r="AH742" s="455"/>
      <c r="AI742" s="455"/>
      <c r="AJ742" s="455"/>
      <c r="AK742" s="455"/>
      <c r="AL742" s="455"/>
      <c r="AM742" s="455"/>
      <c r="AN742" s="455"/>
      <c r="AO742" s="455"/>
      <c r="AP742" s="455"/>
      <c r="AQ742" s="455"/>
      <c r="AR742" s="455"/>
      <c r="AS742" s="455"/>
      <c r="AT742" s="455"/>
      <c r="AU742" s="455"/>
      <c r="AV742" s="455"/>
      <c r="AW742" s="455"/>
      <c r="AX742" s="455"/>
    </row>
    <row r="743" spans="18:50" x14ac:dyDescent="0.25">
      <c r="R743" s="509"/>
      <c r="S743" s="508"/>
      <c r="T743" s="508"/>
      <c r="U743" s="508"/>
      <c r="V743" s="508"/>
      <c r="W743" s="508"/>
      <c r="X743" s="508"/>
      <c r="Y743" s="508"/>
      <c r="Z743" s="508"/>
      <c r="AA743" s="508"/>
      <c r="AB743" s="508"/>
      <c r="AC743" s="508"/>
      <c r="AD743" s="508"/>
      <c r="AE743" s="455"/>
      <c r="AF743" s="455"/>
      <c r="AG743" s="455"/>
      <c r="AH743" s="455"/>
      <c r="AI743" s="455"/>
      <c r="AJ743" s="455"/>
      <c r="AK743" s="455"/>
      <c r="AL743" s="455"/>
      <c r="AM743" s="455"/>
      <c r="AN743" s="455"/>
      <c r="AO743" s="455"/>
      <c r="AP743" s="455"/>
      <c r="AQ743" s="455"/>
      <c r="AR743" s="455"/>
      <c r="AS743" s="455"/>
      <c r="AT743" s="455"/>
      <c r="AU743" s="455"/>
      <c r="AV743" s="455"/>
      <c r="AW743" s="455"/>
      <c r="AX743" s="455"/>
    </row>
    <row r="744" spans="18:50" x14ac:dyDescent="0.25">
      <c r="R744" s="509"/>
      <c r="S744" s="508"/>
      <c r="T744" s="508"/>
      <c r="U744" s="508"/>
      <c r="V744" s="508"/>
      <c r="W744" s="508"/>
      <c r="X744" s="508"/>
      <c r="Y744" s="508"/>
      <c r="Z744" s="508"/>
      <c r="AA744" s="508"/>
      <c r="AB744" s="508"/>
      <c r="AC744" s="508"/>
      <c r="AD744" s="508"/>
      <c r="AE744" s="455"/>
      <c r="AF744" s="455"/>
      <c r="AG744" s="455"/>
      <c r="AH744" s="455"/>
      <c r="AI744" s="455"/>
      <c r="AJ744" s="455"/>
      <c r="AK744" s="455"/>
      <c r="AL744" s="455"/>
      <c r="AM744" s="455"/>
      <c r="AN744" s="455"/>
      <c r="AO744" s="455"/>
      <c r="AP744" s="455"/>
      <c r="AQ744" s="455"/>
      <c r="AR744" s="455"/>
      <c r="AS744" s="455"/>
      <c r="AT744" s="455"/>
      <c r="AU744" s="455"/>
      <c r="AV744" s="455"/>
      <c r="AW744" s="455"/>
      <c r="AX744" s="455"/>
    </row>
    <row r="745" spans="18:50" x14ac:dyDescent="0.25">
      <c r="R745" s="509"/>
      <c r="S745" s="508"/>
      <c r="T745" s="508"/>
      <c r="U745" s="508"/>
      <c r="V745" s="508"/>
      <c r="W745" s="508"/>
      <c r="X745" s="508"/>
      <c r="Y745" s="508"/>
      <c r="Z745" s="508"/>
      <c r="AA745" s="508"/>
      <c r="AB745" s="508"/>
      <c r="AC745" s="508"/>
      <c r="AD745" s="508"/>
      <c r="AE745" s="455"/>
      <c r="AF745" s="455"/>
      <c r="AG745" s="455"/>
      <c r="AH745" s="455"/>
      <c r="AI745" s="455"/>
      <c r="AJ745" s="455"/>
      <c r="AK745" s="455"/>
      <c r="AL745" s="455"/>
      <c r="AM745" s="455"/>
      <c r="AN745" s="455"/>
      <c r="AO745" s="455"/>
      <c r="AP745" s="455"/>
      <c r="AQ745" s="455"/>
      <c r="AR745" s="455"/>
      <c r="AS745" s="455"/>
      <c r="AT745" s="455"/>
      <c r="AU745" s="455"/>
      <c r="AV745" s="455"/>
      <c r="AW745" s="455"/>
      <c r="AX745" s="455"/>
    </row>
    <row r="746" spans="18:50" x14ac:dyDescent="0.25">
      <c r="R746" s="509"/>
      <c r="S746" s="508"/>
      <c r="T746" s="508"/>
      <c r="U746" s="508"/>
      <c r="V746" s="508"/>
      <c r="W746" s="508"/>
      <c r="X746" s="508"/>
      <c r="Y746" s="508"/>
      <c r="Z746" s="508"/>
      <c r="AA746" s="508"/>
      <c r="AB746" s="508"/>
      <c r="AC746" s="508"/>
      <c r="AD746" s="508"/>
      <c r="AE746" s="455"/>
      <c r="AF746" s="455"/>
      <c r="AG746" s="455"/>
      <c r="AH746" s="455"/>
      <c r="AI746" s="455"/>
      <c r="AJ746" s="455"/>
      <c r="AK746" s="455"/>
      <c r="AL746" s="455"/>
      <c r="AM746" s="455"/>
      <c r="AN746" s="455"/>
      <c r="AO746" s="455"/>
      <c r="AP746" s="455"/>
      <c r="AQ746" s="455"/>
      <c r="AR746" s="455"/>
      <c r="AS746" s="455"/>
      <c r="AT746" s="455"/>
      <c r="AU746" s="455"/>
      <c r="AV746" s="455"/>
      <c r="AW746" s="455"/>
      <c r="AX746" s="455"/>
    </row>
    <row r="747" spans="18:50" x14ac:dyDescent="0.25">
      <c r="R747" s="509"/>
      <c r="S747" s="508"/>
      <c r="T747" s="508"/>
      <c r="U747" s="508"/>
      <c r="V747" s="508"/>
      <c r="W747" s="508"/>
      <c r="X747" s="508"/>
      <c r="Y747" s="508"/>
      <c r="Z747" s="508"/>
      <c r="AA747" s="508"/>
      <c r="AB747" s="508"/>
      <c r="AC747" s="508"/>
      <c r="AD747" s="508"/>
      <c r="AE747" s="455"/>
      <c r="AF747" s="455"/>
      <c r="AG747" s="455"/>
      <c r="AH747" s="455"/>
      <c r="AI747" s="455"/>
      <c r="AJ747" s="455"/>
      <c r="AK747" s="455"/>
      <c r="AL747" s="455"/>
      <c r="AM747" s="455"/>
      <c r="AN747" s="455"/>
      <c r="AO747" s="455"/>
      <c r="AP747" s="455"/>
      <c r="AQ747" s="455"/>
      <c r="AR747" s="455"/>
      <c r="AS747" s="455"/>
      <c r="AT747" s="455"/>
      <c r="AU747" s="455"/>
      <c r="AV747" s="455"/>
      <c r="AW747" s="455"/>
      <c r="AX747" s="455"/>
    </row>
    <row r="748" spans="18:50" x14ac:dyDescent="0.25">
      <c r="R748" s="509"/>
      <c r="S748" s="508"/>
      <c r="T748" s="508"/>
      <c r="U748" s="508"/>
      <c r="V748" s="508"/>
      <c r="W748" s="508"/>
      <c r="X748" s="508"/>
      <c r="Y748" s="508"/>
      <c r="Z748" s="508"/>
      <c r="AA748" s="508"/>
      <c r="AB748" s="508"/>
      <c r="AC748" s="508"/>
      <c r="AD748" s="508"/>
      <c r="AE748" s="455"/>
      <c r="AF748" s="455"/>
      <c r="AG748" s="455"/>
      <c r="AH748" s="455"/>
      <c r="AI748" s="455"/>
      <c r="AJ748" s="455"/>
      <c r="AK748" s="455"/>
      <c r="AL748" s="455"/>
      <c r="AM748" s="455"/>
      <c r="AN748" s="455"/>
      <c r="AO748" s="455"/>
      <c r="AP748" s="455"/>
      <c r="AQ748" s="455"/>
      <c r="AR748" s="455"/>
      <c r="AS748" s="455"/>
      <c r="AT748" s="455"/>
      <c r="AU748" s="455"/>
      <c r="AV748" s="455"/>
      <c r="AW748" s="455"/>
      <c r="AX748" s="455"/>
    </row>
    <row r="749" spans="18:50" x14ac:dyDescent="0.25">
      <c r="R749" s="509"/>
      <c r="S749" s="508"/>
      <c r="T749" s="508"/>
      <c r="U749" s="508"/>
      <c r="V749" s="508"/>
      <c r="W749" s="508"/>
      <c r="X749" s="508"/>
      <c r="Y749" s="508"/>
      <c r="Z749" s="508"/>
      <c r="AA749" s="508"/>
      <c r="AB749" s="508"/>
      <c r="AC749" s="508"/>
      <c r="AD749" s="508"/>
      <c r="AE749" s="455"/>
      <c r="AF749" s="455"/>
      <c r="AG749" s="455"/>
      <c r="AH749" s="455"/>
      <c r="AI749" s="455"/>
      <c r="AJ749" s="455"/>
      <c r="AK749" s="455"/>
      <c r="AL749" s="455"/>
      <c r="AM749" s="455"/>
      <c r="AN749" s="455"/>
      <c r="AO749" s="455"/>
      <c r="AP749" s="455"/>
      <c r="AQ749" s="455"/>
      <c r="AR749" s="455"/>
      <c r="AS749" s="455"/>
      <c r="AT749" s="455"/>
      <c r="AU749" s="455"/>
      <c r="AV749" s="455"/>
      <c r="AW749" s="455"/>
      <c r="AX749" s="455"/>
    </row>
    <row r="750" spans="18:50" x14ac:dyDescent="0.25">
      <c r="R750" s="509"/>
      <c r="S750" s="508"/>
      <c r="T750" s="508"/>
      <c r="U750" s="508"/>
      <c r="V750" s="508"/>
      <c r="W750" s="508"/>
      <c r="X750" s="508"/>
      <c r="Y750" s="508"/>
      <c r="Z750" s="508"/>
      <c r="AA750" s="508"/>
      <c r="AB750" s="508"/>
      <c r="AC750" s="508"/>
      <c r="AD750" s="508"/>
      <c r="AE750" s="455"/>
      <c r="AF750" s="455"/>
      <c r="AG750" s="455"/>
      <c r="AH750" s="455"/>
      <c r="AI750" s="455"/>
      <c r="AJ750" s="455"/>
      <c r="AK750" s="455"/>
      <c r="AL750" s="455"/>
      <c r="AM750" s="455"/>
      <c r="AN750" s="455"/>
      <c r="AO750" s="455"/>
      <c r="AP750" s="455"/>
      <c r="AQ750" s="455"/>
      <c r="AR750" s="455"/>
      <c r="AS750" s="455"/>
      <c r="AT750" s="455"/>
      <c r="AU750" s="455"/>
      <c r="AV750" s="455"/>
      <c r="AW750" s="455"/>
      <c r="AX750" s="455"/>
    </row>
    <row r="751" spans="18:50" x14ac:dyDescent="0.25">
      <c r="R751" s="509"/>
      <c r="S751" s="508"/>
      <c r="T751" s="508"/>
      <c r="U751" s="508"/>
      <c r="V751" s="508"/>
      <c r="W751" s="508"/>
      <c r="X751" s="508"/>
      <c r="Y751" s="508"/>
      <c r="Z751" s="508"/>
      <c r="AA751" s="508"/>
      <c r="AB751" s="508"/>
      <c r="AC751" s="508"/>
      <c r="AD751" s="508"/>
      <c r="AE751" s="455"/>
      <c r="AF751" s="455"/>
      <c r="AG751" s="455"/>
      <c r="AH751" s="455"/>
      <c r="AI751" s="455"/>
      <c r="AJ751" s="455"/>
      <c r="AK751" s="455"/>
      <c r="AL751" s="455"/>
      <c r="AM751" s="455"/>
      <c r="AN751" s="455"/>
      <c r="AO751" s="455"/>
      <c r="AP751" s="455"/>
      <c r="AQ751" s="455"/>
      <c r="AR751" s="455"/>
      <c r="AS751" s="455"/>
      <c r="AT751" s="455"/>
      <c r="AU751" s="455"/>
      <c r="AV751" s="455"/>
      <c r="AW751" s="455"/>
      <c r="AX751" s="455"/>
    </row>
    <row r="752" spans="18:50" x14ac:dyDescent="0.25">
      <c r="R752" s="509"/>
      <c r="S752" s="508"/>
      <c r="T752" s="508"/>
      <c r="U752" s="508"/>
      <c r="V752" s="508"/>
      <c r="W752" s="508"/>
      <c r="X752" s="508"/>
      <c r="Y752" s="508"/>
      <c r="Z752" s="508"/>
      <c r="AA752" s="508"/>
      <c r="AB752" s="508"/>
      <c r="AC752" s="508"/>
      <c r="AD752" s="508"/>
      <c r="AE752" s="455"/>
      <c r="AF752" s="455"/>
      <c r="AG752" s="455"/>
      <c r="AH752" s="455"/>
      <c r="AI752" s="455"/>
      <c r="AJ752" s="455"/>
      <c r="AK752" s="455"/>
      <c r="AL752" s="455"/>
      <c r="AM752" s="455"/>
      <c r="AN752" s="455"/>
      <c r="AO752" s="455"/>
      <c r="AP752" s="455"/>
      <c r="AQ752" s="455"/>
      <c r="AR752" s="455"/>
      <c r="AS752" s="455"/>
      <c r="AT752" s="455"/>
      <c r="AU752" s="455"/>
      <c r="AV752" s="455"/>
      <c r="AW752" s="455"/>
      <c r="AX752" s="455"/>
    </row>
    <row r="753" spans="18:50" x14ac:dyDescent="0.25">
      <c r="R753" s="509"/>
      <c r="S753" s="508"/>
      <c r="T753" s="508"/>
      <c r="U753" s="508"/>
      <c r="V753" s="508"/>
      <c r="W753" s="508"/>
      <c r="X753" s="508"/>
      <c r="Y753" s="508"/>
      <c r="Z753" s="508"/>
      <c r="AA753" s="508"/>
      <c r="AB753" s="508"/>
      <c r="AC753" s="508"/>
      <c r="AD753" s="508"/>
      <c r="AE753" s="455"/>
      <c r="AF753" s="455"/>
      <c r="AG753" s="455"/>
      <c r="AH753" s="455"/>
      <c r="AI753" s="455"/>
      <c r="AJ753" s="455"/>
      <c r="AK753" s="455"/>
      <c r="AL753" s="455"/>
      <c r="AM753" s="455"/>
      <c r="AN753" s="455"/>
      <c r="AO753" s="455"/>
      <c r="AP753" s="455"/>
      <c r="AQ753" s="455"/>
      <c r="AR753" s="455"/>
      <c r="AS753" s="455"/>
      <c r="AT753" s="455"/>
      <c r="AU753" s="455"/>
      <c r="AV753" s="455"/>
      <c r="AW753" s="455"/>
      <c r="AX753" s="455"/>
    </row>
    <row r="754" spans="18:50" x14ac:dyDescent="0.25">
      <c r="R754" s="509"/>
      <c r="S754" s="508"/>
      <c r="T754" s="508"/>
      <c r="U754" s="508"/>
      <c r="V754" s="508"/>
      <c r="W754" s="508"/>
      <c r="X754" s="508"/>
      <c r="Y754" s="508"/>
      <c r="Z754" s="508"/>
      <c r="AA754" s="508"/>
      <c r="AB754" s="508"/>
      <c r="AC754" s="508"/>
      <c r="AD754" s="508"/>
      <c r="AE754" s="455"/>
      <c r="AF754" s="455"/>
      <c r="AG754" s="455"/>
      <c r="AH754" s="455"/>
      <c r="AI754" s="455"/>
      <c r="AJ754" s="455"/>
      <c r="AK754" s="455"/>
      <c r="AL754" s="455"/>
      <c r="AM754" s="455"/>
      <c r="AN754" s="455"/>
      <c r="AO754" s="455"/>
      <c r="AP754" s="455"/>
      <c r="AQ754" s="455"/>
      <c r="AR754" s="455"/>
      <c r="AS754" s="455"/>
      <c r="AT754" s="455"/>
      <c r="AU754" s="455"/>
      <c r="AV754" s="455"/>
      <c r="AW754" s="455"/>
      <c r="AX754" s="455"/>
    </row>
    <row r="755" spans="18:50" x14ac:dyDescent="0.25">
      <c r="R755" s="509"/>
      <c r="S755" s="508"/>
      <c r="T755" s="508"/>
      <c r="U755" s="508"/>
      <c r="V755" s="508"/>
      <c r="W755" s="508"/>
      <c r="X755" s="508"/>
      <c r="Y755" s="508"/>
      <c r="Z755" s="508"/>
      <c r="AA755" s="508"/>
      <c r="AB755" s="508"/>
      <c r="AC755" s="508"/>
      <c r="AD755" s="508"/>
      <c r="AE755" s="455"/>
      <c r="AF755" s="455"/>
      <c r="AG755" s="455"/>
      <c r="AH755" s="455"/>
      <c r="AI755" s="455"/>
      <c r="AJ755" s="455"/>
      <c r="AK755" s="455"/>
      <c r="AL755" s="455"/>
      <c r="AM755" s="455"/>
      <c r="AN755" s="455"/>
      <c r="AO755" s="455"/>
      <c r="AP755" s="455"/>
      <c r="AQ755" s="455"/>
      <c r="AR755" s="455"/>
      <c r="AS755" s="455"/>
      <c r="AT755" s="455"/>
      <c r="AU755" s="455"/>
      <c r="AV755" s="455"/>
      <c r="AW755" s="455"/>
      <c r="AX755" s="455"/>
    </row>
    <row r="756" spans="18:50" x14ac:dyDescent="0.25">
      <c r="R756" s="509"/>
      <c r="S756" s="508"/>
      <c r="T756" s="508"/>
      <c r="U756" s="508"/>
      <c r="V756" s="508"/>
      <c r="W756" s="508"/>
      <c r="X756" s="508"/>
      <c r="Y756" s="508"/>
      <c r="Z756" s="508"/>
      <c r="AA756" s="508"/>
      <c r="AB756" s="508"/>
      <c r="AC756" s="508"/>
      <c r="AD756" s="508"/>
      <c r="AE756" s="455"/>
      <c r="AF756" s="455"/>
      <c r="AG756" s="455"/>
      <c r="AH756" s="455"/>
      <c r="AI756" s="455"/>
      <c r="AJ756" s="455"/>
      <c r="AK756" s="455"/>
      <c r="AL756" s="455"/>
      <c r="AM756" s="455"/>
      <c r="AN756" s="455"/>
      <c r="AO756" s="455"/>
      <c r="AP756" s="455"/>
      <c r="AQ756" s="455"/>
      <c r="AR756" s="455"/>
      <c r="AS756" s="455"/>
      <c r="AT756" s="455"/>
      <c r="AU756" s="455"/>
      <c r="AV756" s="455"/>
      <c r="AW756" s="455"/>
      <c r="AX756" s="455"/>
    </row>
    <row r="757" spans="18:50" x14ac:dyDescent="0.25">
      <c r="R757" s="509"/>
      <c r="S757" s="508"/>
      <c r="T757" s="508"/>
      <c r="U757" s="508"/>
      <c r="V757" s="508"/>
      <c r="W757" s="508"/>
      <c r="X757" s="508"/>
      <c r="Y757" s="508"/>
      <c r="Z757" s="508"/>
      <c r="AA757" s="508"/>
      <c r="AB757" s="508"/>
      <c r="AC757" s="508"/>
      <c r="AD757" s="508"/>
      <c r="AE757" s="455"/>
      <c r="AF757" s="455"/>
      <c r="AG757" s="455"/>
      <c r="AH757" s="455"/>
      <c r="AI757" s="455"/>
      <c r="AJ757" s="455"/>
      <c r="AK757" s="455"/>
      <c r="AL757" s="455"/>
      <c r="AM757" s="455"/>
      <c r="AN757" s="455"/>
      <c r="AO757" s="455"/>
      <c r="AP757" s="455"/>
      <c r="AQ757" s="455"/>
      <c r="AR757" s="455"/>
      <c r="AS757" s="455"/>
      <c r="AT757" s="455"/>
      <c r="AU757" s="455"/>
      <c r="AV757" s="455"/>
      <c r="AW757" s="455"/>
      <c r="AX757" s="455"/>
    </row>
    <row r="758" spans="18:50" x14ac:dyDescent="0.25">
      <c r="R758" s="509"/>
      <c r="S758" s="508"/>
      <c r="T758" s="508"/>
      <c r="U758" s="508"/>
      <c r="V758" s="508"/>
      <c r="W758" s="508"/>
      <c r="X758" s="508"/>
      <c r="Y758" s="508"/>
      <c r="Z758" s="508"/>
      <c r="AA758" s="508"/>
      <c r="AB758" s="508"/>
      <c r="AC758" s="508"/>
      <c r="AD758" s="508"/>
      <c r="AE758" s="455"/>
      <c r="AF758" s="455"/>
      <c r="AG758" s="455"/>
      <c r="AH758" s="455"/>
      <c r="AI758" s="455"/>
      <c r="AJ758" s="455"/>
      <c r="AK758" s="455"/>
      <c r="AL758" s="455"/>
      <c r="AM758" s="455"/>
      <c r="AN758" s="455"/>
      <c r="AO758" s="455"/>
      <c r="AP758" s="455"/>
      <c r="AQ758" s="455"/>
      <c r="AR758" s="455"/>
      <c r="AS758" s="455"/>
      <c r="AT758" s="455"/>
      <c r="AU758" s="455"/>
      <c r="AV758" s="455"/>
      <c r="AW758" s="455"/>
      <c r="AX758" s="455"/>
    </row>
    <row r="759" spans="18:50" x14ac:dyDescent="0.25">
      <c r="R759" s="509"/>
      <c r="S759" s="508"/>
      <c r="T759" s="508"/>
      <c r="U759" s="508"/>
      <c r="V759" s="508"/>
      <c r="W759" s="508"/>
      <c r="X759" s="508"/>
      <c r="Y759" s="508"/>
      <c r="Z759" s="508"/>
      <c r="AA759" s="508"/>
      <c r="AB759" s="508"/>
      <c r="AC759" s="508"/>
      <c r="AD759" s="508"/>
      <c r="AE759" s="455"/>
      <c r="AF759" s="455"/>
      <c r="AG759" s="455"/>
      <c r="AH759" s="455"/>
      <c r="AI759" s="455"/>
      <c r="AJ759" s="455"/>
      <c r="AK759" s="455"/>
      <c r="AL759" s="455"/>
      <c r="AM759" s="455"/>
      <c r="AN759" s="455"/>
      <c r="AO759" s="455"/>
      <c r="AP759" s="455"/>
      <c r="AQ759" s="455"/>
      <c r="AR759" s="455"/>
      <c r="AS759" s="455"/>
      <c r="AT759" s="455"/>
      <c r="AU759" s="455"/>
      <c r="AV759" s="455"/>
      <c r="AW759" s="455"/>
      <c r="AX759" s="455"/>
    </row>
    <row r="760" spans="18:50" x14ac:dyDescent="0.25">
      <c r="R760" s="509"/>
      <c r="S760" s="508"/>
      <c r="T760" s="508"/>
      <c r="U760" s="508"/>
      <c r="V760" s="508"/>
      <c r="W760" s="508"/>
      <c r="X760" s="508"/>
      <c r="Y760" s="508"/>
      <c r="Z760" s="508"/>
      <c r="AA760" s="508"/>
      <c r="AB760" s="508"/>
      <c r="AC760" s="508"/>
      <c r="AD760" s="508"/>
      <c r="AE760" s="455"/>
      <c r="AF760" s="455"/>
      <c r="AG760" s="455"/>
      <c r="AH760" s="455"/>
      <c r="AI760" s="455"/>
      <c r="AJ760" s="455"/>
      <c r="AK760" s="455"/>
      <c r="AL760" s="455"/>
      <c r="AM760" s="455"/>
      <c r="AN760" s="455"/>
      <c r="AO760" s="455"/>
      <c r="AP760" s="455"/>
      <c r="AQ760" s="455"/>
      <c r="AR760" s="455"/>
      <c r="AS760" s="455"/>
      <c r="AT760" s="455"/>
      <c r="AU760" s="455"/>
      <c r="AV760" s="455"/>
      <c r="AW760" s="455"/>
      <c r="AX760" s="455"/>
    </row>
    <row r="761" spans="18:50" x14ac:dyDescent="0.25">
      <c r="R761" s="509"/>
      <c r="S761" s="508"/>
      <c r="T761" s="508"/>
      <c r="U761" s="508"/>
      <c r="V761" s="508"/>
      <c r="W761" s="508"/>
      <c r="X761" s="508"/>
      <c r="Y761" s="508"/>
      <c r="Z761" s="508"/>
      <c r="AA761" s="508"/>
      <c r="AB761" s="508"/>
      <c r="AC761" s="508"/>
      <c r="AD761" s="508"/>
      <c r="AE761" s="455"/>
      <c r="AF761" s="455"/>
      <c r="AG761" s="455"/>
      <c r="AH761" s="455"/>
      <c r="AI761" s="455"/>
      <c r="AJ761" s="455"/>
      <c r="AK761" s="455"/>
      <c r="AL761" s="455"/>
      <c r="AM761" s="455"/>
      <c r="AN761" s="455"/>
      <c r="AO761" s="455"/>
      <c r="AP761" s="455"/>
      <c r="AQ761" s="455"/>
      <c r="AR761" s="455"/>
      <c r="AS761" s="455"/>
      <c r="AT761" s="455"/>
      <c r="AU761" s="455"/>
      <c r="AV761" s="455"/>
      <c r="AW761" s="455"/>
      <c r="AX761" s="455"/>
    </row>
    <row r="762" spans="18:50" x14ac:dyDescent="0.25">
      <c r="R762" s="509"/>
      <c r="S762" s="508"/>
      <c r="T762" s="508"/>
      <c r="U762" s="508"/>
      <c r="V762" s="508"/>
      <c r="W762" s="508"/>
      <c r="X762" s="508"/>
      <c r="Y762" s="508"/>
      <c r="Z762" s="508"/>
      <c r="AA762" s="508"/>
      <c r="AB762" s="508"/>
      <c r="AC762" s="508"/>
      <c r="AD762" s="508"/>
      <c r="AE762" s="455"/>
      <c r="AF762" s="455"/>
      <c r="AG762" s="455"/>
      <c r="AH762" s="455"/>
      <c r="AI762" s="455"/>
      <c r="AJ762" s="455"/>
      <c r="AK762" s="455"/>
      <c r="AL762" s="455"/>
      <c r="AM762" s="455"/>
      <c r="AN762" s="455"/>
      <c r="AO762" s="455"/>
      <c r="AP762" s="455"/>
      <c r="AQ762" s="455"/>
      <c r="AR762" s="455"/>
      <c r="AS762" s="455"/>
      <c r="AT762" s="455"/>
      <c r="AU762" s="455"/>
      <c r="AV762" s="455"/>
      <c r="AW762" s="455"/>
      <c r="AX762" s="455"/>
    </row>
    <row r="763" spans="18:50" x14ac:dyDescent="0.25">
      <c r="R763" s="509"/>
      <c r="S763" s="508"/>
      <c r="T763" s="508"/>
      <c r="U763" s="508"/>
      <c r="V763" s="508"/>
      <c r="W763" s="508"/>
      <c r="X763" s="508"/>
      <c r="Y763" s="508"/>
      <c r="Z763" s="508"/>
      <c r="AA763" s="508"/>
      <c r="AB763" s="508"/>
      <c r="AC763" s="508"/>
      <c r="AD763" s="508"/>
      <c r="AE763" s="455"/>
      <c r="AF763" s="455"/>
      <c r="AG763" s="455"/>
      <c r="AH763" s="455"/>
      <c r="AI763" s="455"/>
      <c r="AJ763" s="455"/>
      <c r="AK763" s="455"/>
      <c r="AL763" s="455"/>
      <c r="AM763" s="455"/>
      <c r="AN763" s="455"/>
      <c r="AO763" s="455"/>
      <c r="AP763" s="455"/>
      <c r="AQ763" s="455"/>
      <c r="AR763" s="455"/>
      <c r="AS763" s="455"/>
      <c r="AT763" s="455"/>
      <c r="AU763" s="455"/>
      <c r="AV763" s="455"/>
      <c r="AW763" s="455"/>
      <c r="AX763" s="455"/>
    </row>
    <row r="764" spans="18:50" x14ac:dyDescent="0.25">
      <c r="R764" s="509"/>
      <c r="S764" s="508"/>
      <c r="T764" s="508"/>
      <c r="U764" s="508"/>
      <c r="V764" s="508"/>
      <c r="W764" s="508"/>
      <c r="X764" s="508"/>
      <c r="Y764" s="508"/>
      <c r="Z764" s="508"/>
      <c r="AA764" s="508"/>
      <c r="AB764" s="508"/>
      <c r="AC764" s="508"/>
      <c r="AD764" s="508"/>
      <c r="AE764" s="455"/>
      <c r="AF764" s="455"/>
      <c r="AG764" s="455"/>
      <c r="AH764" s="455"/>
      <c r="AI764" s="455"/>
      <c r="AJ764" s="455"/>
      <c r="AK764" s="455"/>
      <c r="AL764" s="455"/>
      <c r="AM764" s="455"/>
      <c r="AN764" s="455"/>
      <c r="AO764" s="455"/>
      <c r="AP764" s="455"/>
      <c r="AQ764" s="455"/>
      <c r="AR764" s="455"/>
      <c r="AS764" s="455"/>
      <c r="AT764" s="455"/>
      <c r="AU764" s="455"/>
      <c r="AV764" s="455"/>
      <c r="AW764" s="455"/>
      <c r="AX764" s="455"/>
    </row>
    <row r="765" spans="18:50" x14ac:dyDescent="0.25">
      <c r="R765" s="509"/>
      <c r="S765" s="508"/>
      <c r="T765" s="508"/>
      <c r="U765" s="508"/>
      <c r="V765" s="508"/>
      <c r="W765" s="508"/>
      <c r="X765" s="508"/>
      <c r="Y765" s="508"/>
      <c r="Z765" s="508"/>
      <c r="AA765" s="508"/>
      <c r="AB765" s="508"/>
      <c r="AC765" s="508"/>
      <c r="AD765" s="508"/>
      <c r="AE765" s="455"/>
      <c r="AF765" s="455"/>
      <c r="AG765" s="455"/>
      <c r="AH765" s="455"/>
      <c r="AI765" s="455"/>
      <c r="AJ765" s="455"/>
      <c r="AK765" s="455"/>
      <c r="AL765" s="455"/>
      <c r="AM765" s="455"/>
      <c r="AN765" s="455"/>
      <c r="AO765" s="455"/>
      <c r="AP765" s="455"/>
      <c r="AQ765" s="455"/>
      <c r="AR765" s="455"/>
      <c r="AS765" s="455"/>
      <c r="AT765" s="455"/>
      <c r="AU765" s="455"/>
      <c r="AV765" s="455"/>
      <c r="AW765" s="455"/>
      <c r="AX765" s="455"/>
    </row>
    <row r="766" spans="18:50" x14ac:dyDescent="0.25">
      <c r="R766" s="509"/>
      <c r="S766" s="508"/>
      <c r="T766" s="508"/>
      <c r="U766" s="508"/>
      <c r="V766" s="508"/>
      <c r="W766" s="508"/>
      <c r="X766" s="508"/>
      <c r="Y766" s="508"/>
      <c r="Z766" s="508"/>
      <c r="AA766" s="508"/>
      <c r="AB766" s="508"/>
      <c r="AC766" s="508"/>
      <c r="AD766" s="508"/>
      <c r="AE766" s="455"/>
      <c r="AF766" s="455"/>
      <c r="AG766" s="455"/>
      <c r="AH766" s="455"/>
      <c r="AI766" s="455"/>
      <c r="AJ766" s="455"/>
      <c r="AK766" s="455"/>
      <c r="AL766" s="455"/>
      <c r="AM766" s="455"/>
      <c r="AN766" s="455"/>
      <c r="AO766" s="455"/>
      <c r="AP766" s="455"/>
      <c r="AQ766" s="455"/>
      <c r="AR766" s="455"/>
      <c r="AS766" s="455"/>
      <c r="AT766" s="455"/>
      <c r="AU766" s="455"/>
      <c r="AV766" s="455"/>
      <c r="AW766" s="455"/>
      <c r="AX766" s="455"/>
    </row>
    <row r="767" spans="18:50" x14ac:dyDescent="0.25">
      <c r="R767" s="509"/>
      <c r="S767" s="508"/>
      <c r="T767" s="508"/>
      <c r="U767" s="508"/>
      <c r="V767" s="508"/>
      <c r="W767" s="508"/>
      <c r="X767" s="508"/>
      <c r="Y767" s="508"/>
      <c r="Z767" s="508"/>
      <c r="AA767" s="508"/>
      <c r="AB767" s="508"/>
      <c r="AC767" s="508"/>
      <c r="AD767" s="508"/>
      <c r="AE767" s="455"/>
      <c r="AF767" s="455"/>
      <c r="AG767" s="455"/>
      <c r="AH767" s="455"/>
      <c r="AI767" s="455"/>
      <c r="AJ767" s="455"/>
      <c r="AK767" s="455"/>
      <c r="AL767" s="455"/>
      <c r="AM767" s="455"/>
      <c r="AN767" s="455"/>
      <c r="AO767" s="455"/>
      <c r="AP767" s="455"/>
      <c r="AQ767" s="455"/>
      <c r="AR767" s="455"/>
      <c r="AS767" s="455"/>
      <c r="AT767" s="455"/>
      <c r="AU767" s="455"/>
      <c r="AV767" s="455"/>
      <c r="AW767" s="455"/>
      <c r="AX767" s="455"/>
    </row>
    <row r="768" spans="18:50" x14ac:dyDescent="0.25">
      <c r="R768" s="509"/>
      <c r="S768" s="508"/>
      <c r="T768" s="508"/>
      <c r="U768" s="508"/>
      <c r="V768" s="508"/>
      <c r="W768" s="508"/>
      <c r="X768" s="508"/>
      <c r="Y768" s="508"/>
      <c r="Z768" s="508"/>
      <c r="AA768" s="508"/>
      <c r="AB768" s="508"/>
      <c r="AC768" s="508"/>
      <c r="AD768" s="508"/>
      <c r="AE768" s="455"/>
      <c r="AF768" s="455"/>
      <c r="AG768" s="455"/>
      <c r="AH768" s="455"/>
      <c r="AI768" s="455"/>
      <c r="AJ768" s="455"/>
      <c r="AK768" s="455"/>
      <c r="AL768" s="455"/>
      <c r="AM768" s="455"/>
      <c r="AN768" s="455"/>
      <c r="AO768" s="455"/>
      <c r="AP768" s="455"/>
      <c r="AQ768" s="455"/>
      <c r="AR768" s="455"/>
      <c r="AS768" s="455"/>
      <c r="AT768" s="455"/>
      <c r="AU768" s="455"/>
      <c r="AV768" s="455"/>
      <c r="AW768" s="455"/>
      <c r="AX768" s="455"/>
    </row>
    <row r="769" spans="18:50" x14ac:dyDescent="0.25">
      <c r="R769" s="509"/>
      <c r="S769" s="508"/>
      <c r="T769" s="508"/>
      <c r="U769" s="508"/>
      <c r="V769" s="508"/>
      <c r="W769" s="508"/>
      <c r="X769" s="508"/>
      <c r="Y769" s="508"/>
      <c r="Z769" s="508"/>
      <c r="AA769" s="508"/>
      <c r="AB769" s="508"/>
      <c r="AC769" s="508"/>
      <c r="AD769" s="508"/>
      <c r="AE769" s="455"/>
      <c r="AF769" s="455"/>
      <c r="AG769" s="455"/>
      <c r="AH769" s="455"/>
      <c r="AI769" s="455"/>
      <c r="AJ769" s="455"/>
      <c r="AK769" s="455"/>
      <c r="AL769" s="455"/>
      <c r="AM769" s="455"/>
      <c r="AN769" s="455"/>
      <c r="AO769" s="455"/>
      <c r="AP769" s="455"/>
      <c r="AQ769" s="455"/>
      <c r="AR769" s="455"/>
      <c r="AS769" s="455"/>
      <c r="AT769" s="455"/>
      <c r="AU769" s="455"/>
      <c r="AV769" s="455"/>
      <c r="AW769" s="455"/>
      <c r="AX769" s="455"/>
    </row>
    <row r="770" spans="18:50" x14ac:dyDescent="0.25">
      <c r="R770" s="509"/>
      <c r="S770" s="508"/>
      <c r="T770" s="508"/>
      <c r="U770" s="508"/>
      <c r="V770" s="508"/>
      <c r="W770" s="508"/>
      <c r="X770" s="508"/>
      <c r="Y770" s="508"/>
      <c r="Z770" s="508"/>
      <c r="AA770" s="508"/>
      <c r="AB770" s="508"/>
      <c r="AC770" s="508"/>
      <c r="AD770" s="508"/>
      <c r="AE770" s="455"/>
      <c r="AF770" s="455"/>
      <c r="AG770" s="455"/>
      <c r="AH770" s="455"/>
      <c r="AI770" s="455"/>
      <c r="AJ770" s="455"/>
      <c r="AK770" s="455"/>
      <c r="AL770" s="455"/>
      <c r="AM770" s="455"/>
      <c r="AN770" s="455"/>
      <c r="AO770" s="455"/>
      <c r="AP770" s="455"/>
      <c r="AQ770" s="455"/>
      <c r="AR770" s="455"/>
      <c r="AS770" s="455"/>
      <c r="AT770" s="455"/>
      <c r="AU770" s="455"/>
      <c r="AV770" s="455"/>
      <c r="AW770" s="455"/>
      <c r="AX770" s="455"/>
    </row>
    <row r="771" spans="18:50" x14ac:dyDescent="0.25">
      <c r="R771" s="509"/>
      <c r="S771" s="508"/>
      <c r="T771" s="508"/>
      <c r="U771" s="508"/>
      <c r="V771" s="508"/>
      <c r="W771" s="508"/>
      <c r="X771" s="508"/>
      <c r="Y771" s="508"/>
      <c r="Z771" s="508"/>
      <c r="AA771" s="508"/>
      <c r="AB771" s="508"/>
      <c r="AC771" s="508"/>
      <c r="AD771" s="508"/>
      <c r="AE771" s="455"/>
      <c r="AF771" s="455"/>
      <c r="AG771" s="455"/>
      <c r="AH771" s="455"/>
      <c r="AI771" s="455"/>
      <c r="AJ771" s="455"/>
      <c r="AK771" s="455"/>
      <c r="AL771" s="455"/>
      <c r="AM771" s="455"/>
      <c r="AN771" s="455"/>
      <c r="AO771" s="455"/>
      <c r="AP771" s="455"/>
      <c r="AQ771" s="455"/>
      <c r="AR771" s="455"/>
      <c r="AS771" s="455"/>
      <c r="AT771" s="455"/>
      <c r="AU771" s="455"/>
      <c r="AV771" s="455"/>
      <c r="AW771" s="455"/>
      <c r="AX771" s="455"/>
    </row>
    <row r="772" spans="18:50" x14ac:dyDescent="0.25">
      <c r="R772" s="509"/>
      <c r="S772" s="508"/>
      <c r="T772" s="508"/>
      <c r="U772" s="508"/>
      <c r="V772" s="508"/>
      <c r="W772" s="508"/>
      <c r="X772" s="508"/>
      <c r="Y772" s="508"/>
      <c r="Z772" s="508"/>
      <c r="AA772" s="508"/>
      <c r="AB772" s="508"/>
      <c r="AC772" s="508"/>
      <c r="AD772" s="508"/>
      <c r="AE772" s="455"/>
      <c r="AF772" s="455"/>
      <c r="AG772" s="455"/>
      <c r="AH772" s="455"/>
      <c r="AI772" s="455"/>
      <c r="AJ772" s="455"/>
      <c r="AK772" s="455"/>
      <c r="AL772" s="455"/>
      <c r="AM772" s="455"/>
      <c r="AN772" s="455"/>
      <c r="AO772" s="455"/>
      <c r="AP772" s="455"/>
      <c r="AQ772" s="455"/>
      <c r="AR772" s="455"/>
      <c r="AS772" s="455"/>
      <c r="AT772" s="455"/>
      <c r="AU772" s="455"/>
      <c r="AV772" s="455"/>
      <c r="AW772" s="455"/>
      <c r="AX772" s="455"/>
    </row>
    <row r="773" spans="18:50" x14ac:dyDescent="0.25">
      <c r="R773" s="509"/>
      <c r="S773" s="508"/>
      <c r="T773" s="508"/>
      <c r="U773" s="508"/>
      <c r="V773" s="508"/>
      <c r="W773" s="508"/>
      <c r="X773" s="508"/>
      <c r="Y773" s="508"/>
      <c r="Z773" s="508"/>
      <c r="AA773" s="508"/>
      <c r="AB773" s="508"/>
      <c r="AC773" s="508"/>
      <c r="AD773" s="508"/>
      <c r="AE773" s="455"/>
      <c r="AF773" s="455"/>
      <c r="AG773" s="455"/>
      <c r="AH773" s="455"/>
      <c r="AI773" s="455"/>
      <c r="AJ773" s="455"/>
      <c r="AK773" s="455"/>
      <c r="AL773" s="455"/>
      <c r="AM773" s="455"/>
      <c r="AN773" s="455"/>
      <c r="AO773" s="455"/>
      <c r="AP773" s="455"/>
      <c r="AQ773" s="455"/>
      <c r="AR773" s="455"/>
      <c r="AS773" s="455"/>
      <c r="AT773" s="455"/>
      <c r="AU773" s="455"/>
      <c r="AV773" s="455"/>
      <c r="AW773" s="455"/>
      <c r="AX773" s="455"/>
    </row>
    <row r="774" spans="18:50" x14ac:dyDescent="0.25">
      <c r="R774" s="509"/>
      <c r="S774" s="508"/>
      <c r="T774" s="508"/>
      <c r="U774" s="508"/>
      <c r="V774" s="508"/>
      <c r="W774" s="508"/>
      <c r="X774" s="508"/>
      <c r="Y774" s="508"/>
      <c r="Z774" s="508"/>
      <c r="AA774" s="508"/>
      <c r="AB774" s="508"/>
      <c r="AC774" s="508"/>
      <c r="AD774" s="508"/>
      <c r="AE774" s="455"/>
      <c r="AF774" s="455"/>
      <c r="AG774" s="455"/>
      <c r="AH774" s="455"/>
      <c r="AI774" s="455"/>
      <c r="AJ774" s="455"/>
      <c r="AK774" s="455"/>
      <c r="AL774" s="455"/>
      <c r="AM774" s="455"/>
      <c r="AN774" s="455"/>
      <c r="AO774" s="455"/>
      <c r="AP774" s="455"/>
      <c r="AQ774" s="455"/>
      <c r="AR774" s="455"/>
      <c r="AS774" s="455"/>
      <c r="AT774" s="455"/>
      <c r="AU774" s="455"/>
      <c r="AV774" s="455"/>
      <c r="AW774" s="455"/>
      <c r="AX774" s="455"/>
    </row>
    <row r="775" spans="18:50" x14ac:dyDescent="0.25">
      <c r="R775" s="509"/>
      <c r="S775" s="508"/>
      <c r="T775" s="508"/>
      <c r="U775" s="508"/>
      <c r="V775" s="508"/>
      <c r="W775" s="508"/>
      <c r="X775" s="508"/>
      <c r="Y775" s="508"/>
      <c r="Z775" s="508"/>
      <c r="AA775" s="508"/>
      <c r="AB775" s="508"/>
      <c r="AC775" s="508"/>
      <c r="AD775" s="508"/>
      <c r="AE775" s="455"/>
      <c r="AF775" s="455"/>
      <c r="AG775" s="455"/>
      <c r="AH775" s="455"/>
      <c r="AI775" s="455"/>
      <c r="AJ775" s="455"/>
      <c r="AK775" s="455"/>
      <c r="AL775" s="455"/>
      <c r="AM775" s="455"/>
      <c r="AN775" s="455"/>
      <c r="AO775" s="455"/>
      <c r="AP775" s="455"/>
      <c r="AQ775" s="455"/>
      <c r="AR775" s="455"/>
      <c r="AS775" s="455"/>
      <c r="AT775" s="455"/>
      <c r="AU775" s="455"/>
      <c r="AV775" s="455"/>
      <c r="AW775" s="455"/>
      <c r="AX775" s="455"/>
    </row>
    <row r="776" spans="18:50" x14ac:dyDescent="0.25">
      <c r="R776" s="509"/>
      <c r="S776" s="508"/>
      <c r="T776" s="508"/>
      <c r="U776" s="508"/>
      <c r="V776" s="508"/>
      <c r="W776" s="508"/>
      <c r="X776" s="508"/>
      <c r="Y776" s="508"/>
      <c r="Z776" s="508"/>
      <c r="AA776" s="508"/>
      <c r="AB776" s="508"/>
      <c r="AC776" s="508"/>
      <c r="AD776" s="508"/>
      <c r="AE776" s="455"/>
      <c r="AF776" s="455"/>
      <c r="AG776" s="455"/>
      <c r="AH776" s="455"/>
      <c r="AI776" s="455"/>
      <c r="AJ776" s="455"/>
      <c r="AK776" s="455"/>
      <c r="AL776" s="455"/>
      <c r="AM776" s="455"/>
      <c r="AN776" s="455"/>
      <c r="AO776" s="455"/>
      <c r="AP776" s="455"/>
      <c r="AQ776" s="455"/>
      <c r="AR776" s="455"/>
      <c r="AS776" s="455"/>
      <c r="AT776" s="455"/>
      <c r="AU776" s="455"/>
      <c r="AV776" s="455"/>
      <c r="AW776" s="455"/>
      <c r="AX776" s="455"/>
    </row>
    <row r="777" spans="18:50" x14ac:dyDescent="0.25">
      <c r="R777" s="509"/>
      <c r="S777" s="508"/>
      <c r="T777" s="508"/>
      <c r="U777" s="508"/>
      <c r="V777" s="508"/>
      <c r="W777" s="508"/>
      <c r="X777" s="508"/>
      <c r="Y777" s="508"/>
      <c r="Z777" s="508"/>
      <c r="AA777" s="508"/>
      <c r="AB777" s="508"/>
      <c r="AC777" s="508"/>
      <c r="AD777" s="508"/>
      <c r="AE777" s="455"/>
      <c r="AF777" s="455"/>
      <c r="AG777" s="455"/>
      <c r="AH777" s="455"/>
      <c r="AI777" s="455"/>
      <c r="AJ777" s="455"/>
      <c r="AK777" s="455"/>
      <c r="AL777" s="455"/>
      <c r="AM777" s="455"/>
      <c r="AN777" s="455"/>
      <c r="AO777" s="455"/>
      <c r="AP777" s="455"/>
      <c r="AQ777" s="455"/>
      <c r="AR777" s="455"/>
      <c r="AS777" s="455"/>
      <c r="AT777" s="455"/>
      <c r="AU777" s="455"/>
      <c r="AV777" s="455"/>
      <c r="AW777" s="455"/>
      <c r="AX777" s="455"/>
    </row>
    <row r="778" spans="18:50" x14ac:dyDescent="0.25">
      <c r="R778" s="509"/>
      <c r="S778" s="508"/>
      <c r="T778" s="508"/>
      <c r="U778" s="508"/>
      <c r="V778" s="508"/>
      <c r="W778" s="508"/>
      <c r="X778" s="508"/>
      <c r="Y778" s="508"/>
      <c r="Z778" s="508"/>
      <c r="AA778" s="508"/>
      <c r="AB778" s="508"/>
      <c r="AC778" s="508"/>
      <c r="AD778" s="508"/>
      <c r="AE778" s="455"/>
      <c r="AF778" s="455"/>
      <c r="AG778" s="455"/>
      <c r="AH778" s="455"/>
      <c r="AI778" s="455"/>
      <c r="AJ778" s="455"/>
      <c r="AK778" s="455"/>
      <c r="AL778" s="455"/>
      <c r="AM778" s="455"/>
      <c r="AN778" s="455"/>
      <c r="AO778" s="455"/>
      <c r="AP778" s="455"/>
      <c r="AQ778" s="455"/>
      <c r="AR778" s="455"/>
      <c r="AS778" s="455"/>
      <c r="AT778" s="455"/>
      <c r="AU778" s="455"/>
      <c r="AV778" s="455"/>
      <c r="AW778" s="455"/>
      <c r="AX778" s="455"/>
    </row>
    <row r="779" spans="18:50" x14ac:dyDescent="0.25">
      <c r="R779" s="509"/>
      <c r="S779" s="508"/>
      <c r="T779" s="508"/>
      <c r="U779" s="508"/>
      <c r="V779" s="508"/>
      <c r="W779" s="508"/>
      <c r="X779" s="508"/>
      <c r="Y779" s="508"/>
      <c r="Z779" s="508"/>
      <c r="AA779" s="508"/>
      <c r="AB779" s="508"/>
      <c r="AC779" s="508"/>
      <c r="AD779" s="508"/>
      <c r="AE779" s="455"/>
      <c r="AF779" s="455"/>
      <c r="AG779" s="455"/>
      <c r="AH779" s="455"/>
      <c r="AI779" s="455"/>
      <c r="AJ779" s="455"/>
      <c r="AK779" s="455"/>
      <c r="AL779" s="455"/>
      <c r="AM779" s="455"/>
      <c r="AN779" s="455"/>
      <c r="AO779" s="455"/>
      <c r="AP779" s="455"/>
      <c r="AQ779" s="455"/>
      <c r="AR779" s="455"/>
      <c r="AS779" s="455"/>
      <c r="AT779" s="455"/>
      <c r="AU779" s="455"/>
      <c r="AV779" s="455"/>
      <c r="AW779" s="455"/>
      <c r="AX779" s="455"/>
    </row>
    <row r="780" spans="18:50" x14ac:dyDescent="0.25">
      <c r="R780" s="509"/>
      <c r="S780" s="508"/>
      <c r="T780" s="508"/>
      <c r="U780" s="508"/>
      <c r="V780" s="508"/>
      <c r="W780" s="508"/>
      <c r="X780" s="508"/>
      <c r="Y780" s="508"/>
      <c r="Z780" s="508"/>
      <c r="AA780" s="508"/>
      <c r="AB780" s="508"/>
      <c r="AC780" s="508"/>
      <c r="AD780" s="508"/>
      <c r="AE780" s="455"/>
      <c r="AF780" s="455"/>
      <c r="AG780" s="455"/>
      <c r="AH780" s="455"/>
      <c r="AI780" s="455"/>
      <c r="AJ780" s="455"/>
      <c r="AK780" s="455"/>
      <c r="AL780" s="455"/>
      <c r="AM780" s="455"/>
      <c r="AN780" s="455"/>
      <c r="AO780" s="455"/>
      <c r="AP780" s="455"/>
      <c r="AQ780" s="455"/>
      <c r="AR780" s="455"/>
      <c r="AS780" s="455"/>
      <c r="AT780" s="455"/>
      <c r="AU780" s="455"/>
      <c r="AV780" s="455"/>
      <c r="AW780" s="455"/>
      <c r="AX780" s="455"/>
    </row>
    <row r="781" spans="18:50" x14ac:dyDescent="0.25">
      <c r="R781" s="509"/>
      <c r="S781" s="508"/>
      <c r="T781" s="508"/>
      <c r="U781" s="508"/>
      <c r="V781" s="508"/>
      <c r="W781" s="508"/>
      <c r="X781" s="508"/>
      <c r="Y781" s="508"/>
      <c r="Z781" s="508"/>
      <c r="AA781" s="508"/>
      <c r="AB781" s="508"/>
      <c r="AC781" s="508"/>
      <c r="AD781" s="508"/>
      <c r="AE781" s="455"/>
      <c r="AF781" s="455"/>
      <c r="AG781" s="455"/>
      <c r="AH781" s="455"/>
      <c r="AI781" s="455"/>
      <c r="AJ781" s="455"/>
      <c r="AK781" s="455"/>
      <c r="AL781" s="455"/>
      <c r="AM781" s="455"/>
      <c r="AN781" s="455"/>
      <c r="AO781" s="455"/>
      <c r="AP781" s="455"/>
      <c r="AQ781" s="455"/>
      <c r="AR781" s="455"/>
      <c r="AS781" s="455"/>
      <c r="AT781" s="455"/>
      <c r="AU781" s="455"/>
      <c r="AV781" s="455"/>
      <c r="AW781" s="455"/>
      <c r="AX781" s="455"/>
    </row>
    <row r="782" spans="18:50" x14ac:dyDescent="0.25">
      <c r="R782" s="509"/>
      <c r="S782" s="508"/>
      <c r="T782" s="508"/>
      <c r="U782" s="508"/>
      <c r="V782" s="508"/>
      <c r="W782" s="508"/>
      <c r="X782" s="508"/>
      <c r="Y782" s="508"/>
      <c r="Z782" s="508"/>
      <c r="AA782" s="508"/>
      <c r="AB782" s="508"/>
      <c r="AC782" s="508"/>
      <c r="AD782" s="508"/>
      <c r="AE782" s="455"/>
      <c r="AF782" s="455"/>
      <c r="AG782" s="455"/>
      <c r="AH782" s="455"/>
      <c r="AI782" s="455"/>
      <c r="AJ782" s="455"/>
      <c r="AK782" s="455"/>
      <c r="AL782" s="455"/>
      <c r="AM782" s="455"/>
      <c r="AN782" s="455"/>
      <c r="AO782" s="455"/>
      <c r="AP782" s="455"/>
      <c r="AQ782" s="455"/>
      <c r="AR782" s="455"/>
      <c r="AS782" s="455"/>
      <c r="AT782" s="455"/>
      <c r="AU782" s="455"/>
      <c r="AV782" s="455"/>
      <c r="AW782" s="455"/>
      <c r="AX782" s="455"/>
    </row>
    <row r="783" spans="18:50" x14ac:dyDescent="0.25">
      <c r="R783" s="509"/>
      <c r="S783" s="508"/>
      <c r="T783" s="508"/>
      <c r="U783" s="508"/>
      <c r="V783" s="508"/>
      <c r="W783" s="508"/>
      <c r="X783" s="508"/>
      <c r="Y783" s="508"/>
      <c r="Z783" s="508"/>
      <c r="AA783" s="508"/>
      <c r="AB783" s="508"/>
      <c r="AC783" s="508"/>
      <c r="AD783" s="508"/>
      <c r="AE783" s="455"/>
      <c r="AF783" s="455"/>
      <c r="AG783" s="455"/>
      <c r="AH783" s="455"/>
      <c r="AI783" s="455"/>
      <c r="AJ783" s="455"/>
      <c r="AK783" s="455"/>
      <c r="AL783" s="455"/>
      <c r="AM783" s="455"/>
      <c r="AN783" s="455"/>
      <c r="AO783" s="455"/>
      <c r="AP783" s="455"/>
      <c r="AQ783" s="455"/>
      <c r="AR783" s="455"/>
      <c r="AS783" s="455"/>
      <c r="AT783" s="455"/>
      <c r="AU783" s="455"/>
      <c r="AV783" s="455"/>
      <c r="AW783" s="455"/>
      <c r="AX783" s="455"/>
    </row>
    <row r="784" spans="18:50" x14ac:dyDescent="0.25">
      <c r="R784" s="509"/>
      <c r="S784" s="508"/>
      <c r="T784" s="508"/>
      <c r="U784" s="508"/>
      <c r="V784" s="508"/>
      <c r="W784" s="508"/>
      <c r="X784" s="508"/>
      <c r="Y784" s="508"/>
      <c r="Z784" s="508"/>
      <c r="AA784" s="508"/>
      <c r="AB784" s="508"/>
      <c r="AC784" s="508"/>
      <c r="AD784" s="508"/>
      <c r="AE784" s="455"/>
      <c r="AF784" s="455"/>
      <c r="AG784" s="455"/>
      <c r="AH784" s="455"/>
      <c r="AI784" s="455"/>
      <c r="AJ784" s="455"/>
      <c r="AK784" s="455"/>
      <c r="AL784" s="455"/>
      <c r="AM784" s="455"/>
      <c r="AN784" s="455"/>
      <c r="AO784" s="455"/>
      <c r="AP784" s="455"/>
      <c r="AQ784" s="455"/>
      <c r="AR784" s="455"/>
      <c r="AS784" s="455"/>
      <c r="AT784" s="455"/>
      <c r="AU784" s="455"/>
      <c r="AV784" s="455"/>
      <c r="AW784" s="455"/>
      <c r="AX784" s="455"/>
    </row>
    <row r="785" spans="18:50" x14ac:dyDescent="0.25">
      <c r="R785" s="509"/>
      <c r="S785" s="508"/>
      <c r="T785" s="508"/>
      <c r="U785" s="508"/>
      <c r="V785" s="508"/>
      <c r="W785" s="508"/>
      <c r="X785" s="508"/>
      <c r="Y785" s="508"/>
      <c r="Z785" s="508"/>
      <c r="AA785" s="508"/>
      <c r="AB785" s="508"/>
      <c r="AC785" s="508"/>
      <c r="AD785" s="508"/>
      <c r="AE785" s="455"/>
      <c r="AF785" s="455"/>
      <c r="AG785" s="455"/>
      <c r="AH785" s="455"/>
      <c r="AI785" s="455"/>
      <c r="AJ785" s="455"/>
      <c r="AK785" s="455"/>
      <c r="AL785" s="455"/>
      <c r="AM785" s="455"/>
      <c r="AN785" s="455"/>
      <c r="AO785" s="455"/>
      <c r="AP785" s="455"/>
      <c r="AQ785" s="455"/>
      <c r="AR785" s="455"/>
      <c r="AS785" s="455"/>
      <c r="AT785" s="455"/>
      <c r="AU785" s="455"/>
      <c r="AV785" s="455"/>
      <c r="AW785" s="455"/>
      <c r="AX785" s="455"/>
    </row>
    <row r="786" spans="18:50" x14ac:dyDescent="0.25">
      <c r="R786" s="509"/>
      <c r="S786" s="508"/>
      <c r="T786" s="508"/>
      <c r="U786" s="508"/>
      <c r="V786" s="508"/>
      <c r="W786" s="508"/>
      <c r="X786" s="508"/>
      <c r="Y786" s="508"/>
      <c r="Z786" s="508"/>
      <c r="AA786" s="508"/>
      <c r="AB786" s="508"/>
      <c r="AC786" s="508"/>
      <c r="AD786" s="508"/>
      <c r="AE786" s="455"/>
      <c r="AF786" s="455"/>
      <c r="AG786" s="455"/>
      <c r="AH786" s="455"/>
      <c r="AI786" s="455"/>
      <c r="AJ786" s="455"/>
      <c r="AK786" s="455"/>
      <c r="AL786" s="455"/>
      <c r="AM786" s="455"/>
      <c r="AN786" s="455"/>
      <c r="AO786" s="455"/>
      <c r="AP786" s="455"/>
      <c r="AQ786" s="455"/>
      <c r="AR786" s="455"/>
      <c r="AS786" s="455"/>
      <c r="AT786" s="455"/>
      <c r="AU786" s="455"/>
      <c r="AV786" s="455"/>
      <c r="AW786" s="455"/>
      <c r="AX786" s="455"/>
    </row>
    <row r="787" spans="18:50" x14ac:dyDescent="0.25">
      <c r="R787" s="509"/>
      <c r="S787" s="508"/>
      <c r="T787" s="508"/>
      <c r="U787" s="508"/>
      <c r="V787" s="508"/>
      <c r="W787" s="508"/>
      <c r="X787" s="508"/>
      <c r="Y787" s="508"/>
      <c r="Z787" s="508"/>
      <c r="AA787" s="508"/>
      <c r="AB787" s="508"/>
      <c r="AC787" s="508"/>
      <c r="AD787" s="508"/>
      <c r="AE787" s="455"/>
      <c r="AF787" s="455"/>
      <c r="AG787" s="455"/>
      <c r="AH787" s="455"/>
      <c r="AI787" s="455"/>
      <c r="AJ787" s="455"/>
      <c r="AK787" s="455"/>
      <c r="AL787" s="455"/>
      <c r="AM787" s="455"/>
      <c r="AN787" s="455"/>
      <c r="AO787" s="455"/>
      <c r="AP787" s="455"/>
      <c r="AQ787" s="455"/>
      <c r="AR787" s="455"/>
      <c r="AS787" s="455"/>
      <c r="AT787" s="455"/>
      <c r="AU787" s="455"/>
      <c r="AV787" s="455"/>
      <c r="AW787" s="455"/>
      <c r="AX787" s="455"/>
    </row>
    <row r="788" spans="18:50" x14ac:dyDescent="0.25">
      <c r="R788" s="509"/>
      <c r="S788" s="508"/>
      <c r="T788" s="508"/>
      <c r="U788" s="508"/>
      <c r="V788" s="508"/>
      <c r="W788" s="508"/>
      <c r="X788" s="508"/>
      <c r="Y788" s="508"/>
      <c r="Z788" s="508"/>
      <c r="AA788" s="508"/>
      <c r="AB788" s="508"/>
      <c r="AC788" s="508"/>
      <c r="AD788" s="508"/>
      <c r="AE788" s="455"/>
      <c r="AF788" s="455"/>
      <c r="AG788" s="455"/>
      <c r="AH788" s="455"/>
      <c r="AI788" s="455"/>
      <c r="AJ788" s="455"/>
      <c r="AK788" s="455"/>
      <c r="AL788" s="455"/>
      <c r="AM788" s="455"/>
      <c r="AN788" s="455"/>
      <c r="AO788" s="455"/>
      <c r="AP788" s="455"/>
      <c r="AQ788" s="455"/>
      <c r="AR788" s="455"/>
      <c r="AS788" s="455"/>
      <c r="AT788" s="455"/>
      <c r="AU788" s="455"/>
      <c r="AV788" s="455"/>
      <c r="AW788" s="455"/>
      <c r="AX788" s="455"/>
    </row>
    <row r="789" spans="18:50" x14ac:dyDescent="0.25">
      <c r="R789" s="509"/>
      <c r="S789" s="508"/>
      <c r="T789" s="508"/>
      <c r="U789" s="508"/>
      <c r="V789" s="508"/>
      <c r="W789" s="508"/>
      <c r="X789" s="508"/>
      <c r="Y789" s="508"/>
      <c r="Z789" s="508"/>
      <c r="AA789" s="508"/>
      <c r="AB789" s="508"/>
      <c r="AC789" s="508"/>
      <c r="AD789" s="508"/>
      <c r="AE789" s="455"/>
      <c r="AF789" s="455"/>
      <c r="AG789" s="455"/>
      <c r="AH789" s="455"/>
      <c r="AI789" s="455"/>
      <c r="AJ789" s="455"/>
      <c r="AK789" s="455"/>
      <c r="AL789" s="455"/>
      <c r="AM789" s="455"/>
      <c r="AN789" s="455"/>
      <c r="AO789" s="455"/>
      <c r="AP789" s="455"/>
      <c r="AQ789" s="455"/>
      <c r="AR789" s="455"/>
      <c r="AS789" s="455"/>
      <c r="AT789" s="455"/>
      <c r="AU789" s="455"/>
      <c r="AV789" s="455"/>
      <c r="AW789" s="455"/>
      <c r="AX789" s="455"/>
    </row>
    <row r="790" spans="18:50" x14ac:dyDescent="0.25">
      <c r="R790" s="509"/>
      <c r="S790" s="508"/>
      <c r="T790" s="508"/>
      <c r="U790" s="508"/>
      <c r="V790" s="508"/>
      <c r="W790" s="508"/>
      <c r="X790" s="508"/>
      <c r="Y790" s="508"/>
      <c r="Z790" s="508"/>
      <c r="AA790" s="508"/>
      <c r="AB790" s="508"/>
      <c r="AC790" s="508"/>
      <c r="AD790" s="508"/>
      <c r="AE790" s="455"/>
      <c r="AF790" s="455"/>
      <c r="AG790" s="455"/>
      <c r="AH790" s="455"/>
      <c r="AI790" s="455"/>
      <c r="AJ790" s="455"/>
      <c r="AK790" s="455"/>
      <c r="AL790" s="455"/>
      <c r="AM790" s="455"/>
      <c r="AN790" s="455"/>
      <c r="AO790" s="455"/>
      <c r="AP790" s="455"/>
      <c r="AQ790" s="455"/>
      <c r="AR790" s="455"/>
      <c r="AS790" s="455"/>
      <c r="AT790" s="455"/>
      <c r="AU790" s="455"/>
      <c r="AV790" s="455"/>
      <c r="AW790" s="455"/>
      <c r="AX790" s="455"/>
    </row>
    <row r="791" spans="18:50" x14ac:dyDescent="0.25">
      <c r="R791" s="509"/>
      <c r="S791" s="508"/>
      <c r="T791" s="508"/>
      <c r="U791" s="508"/>
      <c r="V791" s="508"/>
      <c r="W791" s="508"/>
      <c r="X791" s="508"/>
      <c r="Y791" s="508"/>
      <c r="Z791" s="508"/>
      <c r="AA791" s="508"/>
      <c r="AB791" s="508"/>
      <c r="AC791" s="508"/>
      <c r="AD791" s="508"/>
      <c r="AE791" s="455"/>
      <c r="AF791" s="455"/>
      <c r="AG791" s="455"/>
      <c r="AH791" s="455"/>
      <c r="AI791" s="455"/>
      <c r="AJ791" s="455"/>
      <c r="AK791" s="455"/>
      <c r="AL791" s="455"/>
      <c r="AM791" s="455"/>
      <c r="AN791" s="455"/>
      <c r="AO791" s="455"/>
      <c r="AP791" s="455"/>
      <c r="AQ791" s="455"/>
      <c r="AR791" s="455"/>
      <c r="AS791" s="455"/>
      <c r="AT791" s="455"/>
      <c r="AU791" s="455"/>
      <c r="AV791" s="455"/>
      <c r="AW791" s="455"/>
      <c r="AX791" s="455"/>
    </row>
    <row r="792" spans="18:50" x14ac:dyDescent="0.25">
      <c r="R792" s="509"/>
      <c r="S792" s="508"/>
      <c r="T792" s="508"/>
      <c r="U792" s="508"/>
      <c r="V792" s="508"/>
      <c r="W792" s="508"/>
      <c r="X792" s="508"/>
      <c r="Y792" s="508"/>
      <c r="Z792" s="508"/>
      <c r="AA792" s="508"/>
      <c r="AB792" s="508"/>
      <c r="AC792" s="508"/>
      <c r="AD792" s="508"/>
      <c r="AE792" s="455"/>
      <c r="AF792" s="455"/>
      <c r="AG792" s="455"/>
      <c r="AH792" s="455"/>
      <c r="AI792" s="455"/>
      <c r="AJ792" s="455"/>
      <c r="AK792" s="455"/>
      <c r="AL792" s="455"/>
      <c r="AM792" s="455"/>
      <c r="AN792" s="455"/>
      <c r="AO792" s="455"/>
      <c r="AP792" s="455"/>
      <c r="AQ792" s="455"/>
      <c r="AR792" s="455"/>
      <c r="AS792" s="455"/>
      <c r="AT792" s="455"/>
      <c r="AU792" s="455"/>
      <c r="AV792" s="455"/>
      <c r="AW792" s="455"/>
      <c r="AX792" s="455"/>
    </row>
    <row r="793" spans="18:50" x14ac:dyDescent="0.25">
      <c r="R793" s="509"/>
      <c r="S793" s="508"/>
      <c r="T793" s="508"/>
      <c r="U793" s="508"/>
      <c r="V793" s="508"/>
      <c r="W793" s="508"/>
      <c r="X793" s="508"/>
      <c r="Y793" s="508"/>
      <c r="Z793" s="508"/>
      <c r="AA793" s="508"/>
      <c r="AB793" s="508"/>
      <c r="AC793" s="508"/>
      <c r="AD793" s="508"/>
      <c r="AE793" s="455"/>
      <c r="AF793" s="455"/>
      <c r="AG793" s="455"/>
      <c r="AH793" s="455"/>
      <c r="AI793" s="455"/>
      <c r="AJ793" s="455"/>
      <c r="AK793" s="455"/>
      <c r="AL793" s="455"/>
      <c r="AM793" s="455"/>
      <c r="AN793" s="455"/>
      <c r="AO793" s="455"/>
      <c r="AP793" s="455"/>
      <c r="AQ793" s="455"/>
      <c r="AR793" s="455"/>
      <c r="AS793" s="455"/>
      <c r="AT793" s="455"/>
      <c r="AU793" s="455"/>
      <c r="AV793" s="455"/>
      <c r="AW793" s="455"/>
      <c r="AX793" s="455"/>
    </row>
    <row r="794" spans="18:50" x14ac:dyDescent="0.25">
      <c r="R794" s="509"/>
      <c r="S794" s="508"/>
      <c r="T794" s="508"/>
      <c r="U794" s="508"/>
      <c r="V794" s="508"/>
      <c r="W794" s="508"/>
      <c r="X794" s="508"/>
      <c r="Y794" s="508"/>
      <c r="Z794" s="508"/>
      <c r="AA794" s="508"/>
      <c r="AB794" s="508"/>
      <c r="AC794" s="508"/>
      <c r="AD794" s="508"/>
      <c r="AE794" s="455"/>
      <c r="AF794" s="455"/>
      <c r="AG794" s="455"/>
      <c r="AH794" s="455"/>
      <c r="AI794" s="455"/>
      <c r="AJ794" s="455"/>
      <c r="AK794" s="455"/>
      <c r="AL794" s="455"/>
      <c r="AM794" s="455"/>
      <c r="AN794" s="455"/>
      <c r="AO794" s="455"/>
      <c r="AP794" s="455"/>
      <c r="AQ794" s="455"/>
      <c r="AR794" s="455"/>
      <c r="AS794" s="455"/>
      <c r="AT794" s="455"/>
      <c r="AU794" s="455"/>
      <c r="AV794" s="455"/>
      <c r="AW794" s="455"/>
      <c r="AX794" s="455"/>
    </row>
    <row r="795" spans="18:50" x14ac:dyDescent="0.25">
      <c r="R795" s="509"/>
      <c r="S795" s="508"/>
      <c r="T795" s="508"/>
      <c r="U795" s="508"/>
      <c r="V795" s="508"/>
      <c r="W795" s="508"/>
      <c r="X795" s="508"/>
      <c r="Y795" s="508"/>
      <c r="Z795" s="508"/>
      <c r="AA795" s="508"/>
      <c r="AB795" s="508"/>
      <c r="AC795" s="508"/>
      <c r="AD795" s="508"/>
      <c r="AE795" s="455"/>
      <c r="AF795" s="455"/>
      <c r="AG795" s="455"/>
      <c r="AH795" s="455"/>
      <c r="AI795" s="455"/>
      <c r="AJ795" s="455"/>
      <c r="AK795" s="455"/>
      <c r="AL795" s="455"/>
      <c r="AM795" s="455"/>
      <c r="AN795" s="455"/>
      <c r="AO795" s="455"/>
      <c r="AP795" s="455"/>
      <c r="AQ795" s="455"/>
      <c r="AR795" s="455"/>
      <c r="AS795" s="455"/>
      <c r="AT795" s="455"/>
      <c r="AU795" s="455"/>
      <c r="AV795" s="455"/>
      <c r="AW795" s="455"/>
      <c r="AX795" s="455"/>
    </row>
    <row r="796" spans="18:50" x14ac:dyDescent="0.25">
      <c r="R796" s="509"/>
      <c r="S796" s="508"/>
      <c r="T796" s="508"/>
      <c r="U796" s="508"/>
      <c r="V796" s="508"/>
      <c r="W796" s="508"/>
      <c r="X796" s="508"/>
      <c r="Y796" s="508"/>
      <c r="Z796" s="508"/>
      <c r="AA796" s="508"/>
      <c r="AB796" s="508"/>
      <c r="AC796" s="508"/>
      <c r="AD796" s="508"/>
      <c r="AE796" s="455"/>
      <c r="AF796" s="455"/>
      <c r="AG796" s="455"/>
      <c r="AH796" s="455"/>
      <c r="AI796" s="455"/>
      <c r="AJ796" s="455"/>
      <c r="AK796" s="455"/>
      <c r="AL796" s="455"/>
      <c r="AM796" s="455"/>
      <c r="AN796" s="455"/>
      <c r="AO796" s="455"/>
      <c r="AP796" s="455"/>
      <c r="AQ796" s="455"/>
      <c r="AR796" s="455"/>
      <c r="AS796" s="455"/>
      <c r="AT796" s="455"/>
      <c r="AU796" s="455"/>
      <c r="AV796" s="455"/>
      <c r="AW796" s="455"/>
      <c r="AX796" s="455"/>
    </row>
    <row r="797" spans="18:50" x14ac:dyDescent="0.25">
      <c r="R797" s="509"/>
      <c r="S797" s="508"/>
      <c r="T797" s="508"/>
      <c r="U797" s="508"/>
      <c r="V797" s="508"/>
      <c r="W797" s="508"/>
      <c r="X797" s="508"/>
      <c r="Y797" s="508"/>
      <c r="Z797" s="508"/>
      <c r="AA797" s="508"/>
      <c r="AB797" s="508"/>
      <c r="AC797" s="508"/>
      <c r="AD797" s="508"/>
      <c r="AE797" s="455"/>
      <c r="AF797" s="455"/>
      <c r="AG797" s="455"/>
      <c r="AH797" s="455"/>
      <c r="AI797" s="455"/>
      <c r="AJ797" s="455"/>
      <c r="AK797" s="455"/>
      <c r="AL797" s="455"/>
      <c r="AM797" s="455"/>
      <c r="AN797" s="455"/>
      <c r="AO797" s="455"/>
      <c r="AP797" s="455"/>
      <c r="AQ797" s="455"/>
      <c r="AR797" s="455"/>
      <c r="AS797" s="455"/>
      <c r="AT797" s="455"/>
      <c r="AU797" s="455"/>
      <c r="AV797" s="455"/>
      <c r="AW797" s="455"/>
      <c r="AX797" s="455"/>
    </row>
    <row r="798" spans="18:50" x14ac:dyDescent="0.25">
      <c r="R798" s="509"/>
      <c r="S798" s="508"/>
      <c r="T798" s="508"/>
      <c r="U798" s="508"/>
      <c r="V798" s="508"/>
      <c r="W798" s="508"/>
      <c r="X798" s="508"/>
      <c r="Y798" s="508"/>
      <c r="Z798" s="508"/>
      <c r="AA798" s="508"/>
      <c r="AB798" s="508"/>
      <c r="AC798" s="508"/>
      <c r="AD798" s="508"/>
      <c r="AE798" s="455"/>
      <c r="AF798" s="455"/>
      <c r="AG798" s="455"/>
      <c r="AH798" s="455"/>
      <c r="AI798" s="455"/>
      <c r="AJ798" s="455"/>
      <c r="AK798" s="455"/>
      <c r="AL798" s="455"/>
      <c r="AM798" s="455"/>
      <c r="AN798" s="455"/>
      <c r="AO798" s="455"/>
      <c r="AP798" s="455"/>
      <c r="AQ798" s="455"/>
      <c r="AR798" s="455"/>
      <c r="AS798" s="455"/>
      <c r="AT798" s="455"/>
      <c r="AU798" s="455"/>
      <c r="AV798" s="455"/>
      <c r="AW798" s="455"/>
      <c r="AX798" s="455"/>
    </row>
    <row r="799" spans="18:50" x14ac:dyDescent="0.25">
      <c r="R799" s="509"/>
      <c r="S799" s="508"/>
      <c r="T799" s="508"/>
      <c r="U799" s="508"/>
      <c r="V799" s="508"/>
      <c r="W799" s="508"/>
      <c r="X799" s="508"/>
      <c r="Y799" s="508"/>
      <c r="Z799" s="508"/>
      <c r="AA799" s="508"/>
      <c r="AB799" s="508"/>
      <c r="AC799" s="508"/>
      <c r="AD799" s="508"/>
      <c r="AE799" s="455"/>
      <c r="AF799" s="455"/>
      <c r="AG799" s="455"/>
      <c r="AH799" s="455"/>
      <c r="AI799" s="455"/>
      <c r="AJ799" s="455"/>
      <c r="AK799" s="455"/>
      <c r="AL799" s="455"/>
      <c r="AM799" s="455"/>
      <c r="AN799" s="455"/>
      <c r="AO799" s="455"/>
      <c r="AP799" s="455"/>
      <c r="AQ799" s="455"/>
      <c r="AR799" s="455"/>
      <c r="AS799" s="455"/>
      <c r="AT799" s="455"/>
      <c r="AU799" s="455"/>
      <c r="AV799" s="455"/>
      <c r="AW799" s="455"/>
      <c r="AX799" s="455"/>
    </row>
    <row r="800" spans="18:50" x14ac:dyDescent="0.25">
      <c r="R800" s="509"/>
      <c r="S800" s="508"/>
      <c r="T800" s="508"/>
      <c r="U800" s="508"/>
      <c r="V800" s="508"/>
      <c r="W800" s="508"/>
      <c r="X800" s="508"/>
      <c r="Y800" s="508"/>
      <c r="Z800" s="508"/>
      <c r="AA800" s="508"/>
      <c r="AB800" s="508"/>
      <c r="AC800" s="508"/>
      <c r="AD800" s="508"/>
      <c r="AE800" s="455"/>
      <c r="AF800" s="455"/>
      <c r="AG800" s="455"/>
      <c r="AH800" s="455"/>
      <c r="AI800" s="455"/>
      <c r="AJ800" s="455"/>
      <c r="AK800" s="455"/>
      <c r="AL800" s="455"/>
      <c r="AM800" s="455"/>
      <c r="AN800" s="455"/>
      <c r="AO800" s="455"/>
      <c r="AP800" s="455"/>
      <c r="AQ800" s="455"/>
      <c r="AR800" s="455"/>
      <c r="AS800" s="455"/>
      <c r="AT800" s="455"/>
      <c r="AU800" s="455"/>
      <c r="AV800" s="455"/>
      <c r="AW800" s="455"/>
      <c r="AX800" s="455"/>
    </row>
    <row r="801" spans="18:50" x14ac:dyDescent="0.25">
      <c r="R801" s="509"/>
      <c r="S801" s="508"/>
      <c r="T801" s="508"/>
      <c r="U801" s="508"/>
      <c r="V801" s="508"/>
      <c r="W801" s="508"/>
      <c r="X801" s="508"/>
      <c r="Y801" s="508"/>
      <c r="Z801" s="508"/>
      <c r="AA801" s="508"/>
      <c r="AB801" s="508"/>
      <c r="AC801" s="508"/>
      <c r="AD801" s="508"/>
      <c r="AE801" s="455"/>
      <c r="AF801" s="455"/>
      <c r="AG801" s="455"/>
      <c r="AH801" s="455"/>
      <c r="AI801" s="455"/>
      <c r="AJ801" s="455"/>
      <c r="AK801" s="455"/>
      <c r="AL801" s="455"/>
      <c r="AM801" s="455"/>
      <c r="AN801" s="455"/>
      <c r="AO801" s="455"/>
      <c r="AP801" s="455"/>
      <c r="AQ801" s="455"/>
      <c r="AR801" s="455"/>
      <c r="AS801" s="455"/>
      <c r="AT801" s="455"/>
      <c r="AU801" s="455"/>
      <c r="AV801" s="455"/>
      <c r="AW801" s="455"/>
      <c r="AX801" s="455"/>
    </row>
    <row r="802" spans="18:50" x14ac:dyDescent="0.25">
      <c r="R802" s="509"/>
      <c r="S802" s="508"/>
      <c r="T802" s="508"/>
      <c r="U802" s="508"/>
      <c r="V802" s="508"/>
      <c r="W802" s="508"/>
      <c r="X802" s="508"/>
      <c r="Y802" s="508"/>
      <c r="Z802" s="508"/>
      <c r="AA802" s="508"/>
      <c r="AB802" s="508"/>
      <c r="AC802" s="508"/>
      <c r="AD802" s="508"/>
      <c r="AE802" s="455"/>
      <c r="AF802" s="455"/>
      <c r="AG802" s="455"/>
      <c r="AH802" s="455"/>
      <c r="AI802" s="455"/>
      <c r="AJ802" s="455"/>
      <c r="AK802" s="455"/>
      <c r="AL802" s="455"/>
      <c r="AM802" s="455"/>
      <c r="AN802" s="455"/>
      <c r="AO802" s="455"/>
      <c r="AP802" s="455"/>
      <c r="AQ802" s="455"/>
      <c r="AR802" s="455"/>
      <c r="AS802" s="455"/>
      <c r="AT802" s="455"/>
      <c r="AU802" s="455"/>
      <c r="AV802" s="455"/>
      <c r="AW802" s="455"/>
      <c r="AX802" s="455"/>
    </row>
    <row r="803" spans="18:50" x14ac:dyDescent="0.25">
      <c r="R803" s="509"/>
      <c r="S803" s="508"/>
      <c r="T803" s="508"/>
      <c r="U803" s="508"/>
      <c r="V803" s="508"/>
      <c r="W803" s="508"/>
      <c r="X803" s="508"/>
      <c r="Y803" s="508"/>
      <c r="Z803" s="508"/>
      <c r="AA803" s="508"/>
      <c r="AB803" s="508"/>
      <c r="AC803" s="508"/>
      <c r="AD803" s="508"/>
      <c r="AE803" s="455"/>
      <c r="AF803" s="455"/>
      <c r="AG803" s="455"/>
      <c r="AH803" s="455"/>
      <c r="AI803" s="455"/>
      <c r="AJ803" s="455"/>
      <c r="AK803" s="455"/>
      <c r="AL803" s="455"/>
      <c r="AM803" s="455"/>
      <c r="AN803" s="455"/>
      <c r="AO803" s="455"/>
      <c r="AP803" s="455"/>
      <c r="AQ803" s="455"/>
      <c r="AR803" s="455"/>
      <c r="AS803" s="455"/>
      <c r="AT803" s="455"/>
      <c r="AU803" s="455"/>
      <c r="AV803" s="455"/>
      <c r="AW803" s="455"/>
      <c r="AX803" s="455"/>
    </row>
    <row r="804" spans="18:50" x14ac:dyDescent="0.25">
      <c r="R804" s="509"/>
      <c r="S804" s="508"/>
      <c r="T804" s="508"/>
      <c r="U804" s="508"/>
      <c r="V804" s="508"/>
      <c r="W804" s="508"/>
      <c r="X804" s="508"/>
      <c r="Y804" s="508"/>
      <c r="Z804" s="508"/>
      <c r="AA804" s="508"/>
      <c r="AB804" s="508"/>
      <c r="AC804" s="508"/>
      <c r="AD804" s="508"/>
      <c r="AE804" s="455"/>
      <c r="AF804" s="455"/>
      <c r="AG804" s="455"/>
      <c r="AH804" s="455"/>
      <c r="AI804" s="455"/>
      <c r="AJ804" s="455"/>
      <c r="AK804" s="455"/>
      <c r="AL804" s="455"/>
      <c r="AM804" s="455"/>
      <c r="AN804" s="455"/>
      <c r="AO804" s="455"/>
      <c r="AP804" s="455"/>
      <c r="AQ804" s="455"/>
      <c r="AR804" s="455"/>
      <c r="AS804" s="455"/>
      <c r="AT804" s="455"/>
      <c r="AU804" s="455"/>
      <c r="AV804" s="455"/>
      <c r="AW804" s="455"/>
      <c r="AX804" s="455"/>
    </row>
    <row r="805" spans="18:50" x14ac:dyDescent="0.25">
      <c r="R805" s="509"/>
      <c r="S805" s="508"/>
      <c r="T805" s="508"/>
      <c r="U805" s="508"/>
      <c r="V805" s="508"/>
      <c r="W805" s="508"/>
      <c r="X805" s="508"/>
      <c r="Y805" s="508"/>
      <c r="Z805" s="508"/>
      <c r="AA805" s="508"/>
      <c r="AB805" s="508"/>
      <c r="AC805" s="508"/>
      <c r="AD805" s="508"/>
      <c r="AE805" s="455"/>
      <c r="AF805" s="455"/>
      <c r="AG805" s="455"/>
      <c r="AH805" s="455"/>
      <c r="AI805" s="455"/>
      <c r="AJ805" s="455"/>
      <c r="AK805" s="455"/>
      <c r="AL805" s="455"/>
      <c r="AM805" s="455"/>
      <c r="AN805" s="455"/>
      <c r="AO805" s="455"/>
      <c r="AP805" s="455"/>
      <c r="AQ805" s="455"/>
      <c r="AR805" s="455"/>
      <c r="AS805" s="455"/>
      <c r="AT805" s="455"/>
      <c r="AU805" s="455"/>
      <c r="AV805" s="455"/>
      <c r="AW805" s="455"/>
      <c r="AX805" s="455"/>
    </row>
    <row r="806" spans="18:50" x14ac:dyDescent="0.25">
      <c r="R806" s="509"/>
      <c r="S806" s="508"/>
      <c r="T806" s="508"/>
      <c r="U806" s="508"/>
      <c r="V806" s="508"/>
      <c r="W806" s="508"/>
      <c r="X806" s="508"/>
      <c r="Y806" s="508"/>
      <c r="Z806" s="508"/>
      <c r="AA806" s="508"/>
      <c r="AB806" s="508"/>
      <c r="AC806" s="508"/>
      <c r="AD806" s="508"/>
      <c r="AE806" s="455"/>
      <c r="AF806" s="455"/>
      <c r="AG806" s="455"/>
      <c r="AH806" s="455"/>
      <c r="AI806" s="455"/>
      <c r="AJ806" s="455"/>
      <c r="AK806" s="455"/>
      <c r="AL806" s="455"/>
      <c r="AM806" s="455"/>
      <c r="AN806" s="455"/>
      <c r="AO806" s="455"/>
      <c r="AP806" s="455"/>
      <c r="AQ806" s="455"/>
      <c r="AR806" s="455"/>
      <c r="AS806" s="455"/>
      <c r="AT806" s="455"/>
      <c r="AU806" s="455"/>
      <c r="AV806" s="455"/>
      <c r="AW806" s="455"/>
      <c r="AX806" s="455"/>
    </row>
    <row r="807" spans="18:50" x14ac:dyDescent="0.25">
      <c r="R807" s="509"/>
      <c r="S807" s="508"/>
      <c r="T807" s="508"/>
      <c r="U807" s="508"/>
      <c r="V807" s="508"/>
      <c r="W807" s="508"/>
      <c r="X807" s="508"/>
      <c r="Y807" s="508"/>
      <c r="Z807" s="508"/>
      <c r="AA807" s="508"/>
      <c r="AB807" s="508"/>
      <c r="AC807" s="508"/>
      <c r="AD807" s="508"/>
      <c r="AE807" s="455"/>
      <c r="AF807" s="455"/>
      <c r="AG807" s="455"/>
      <c r="AH807" s="455"/>
      <c r="AI807" s="455"/>
      <c r="AJ807" s="455"/>
      <c r="AK807" s="455"/>
      <c r="AL807" s="455"/>
      <c r="AM807" s="455"/>
      <c r="AN807" s="455"/>
      <c r="AO807" s="455"/>
      <c r="AP807" s="455"/>
      <c r="AQ807" s="455"/>
      <c r="AR807" s="455"/>
      <c r="AS807" s="455"/>
      <c r="AT807" s="455"/>
      <c r="AU807" s="455"/>
      <c r="AV807" s="455"/>
      <c r="AW807" s="455"/>
      <c r="AX807" s="455"/>
    </row>
    <row r="808" spans="18:50" x14ac:dyDescent="0.25">
      <c r="R808" s="509"/>
      <c r="S808" s="508"/>
      <c r="T808" s="508"/>
      <c r="U808" s="508"/>
      <c r="V808" s="508"/>
      <c r="W808" s="508"/>
      <c r="X808" s="508"/>
      <c r="Y808" s="508"/>
      <c r="Z808" s="508"/>
      <c r="AA808" s="508"/>
      <c r="AB808" s="508"/>
      <c r="AC808" s="508"/>
      <c r="AD808" s="508"/>
      <c r="AE808" s="455"/>
      <c r="AF808" s="455"/>
      <c r="AG808" s="455"/>
      <c r="AH808" s="455"/>
      <c r="AI808" s="455"/>
      <c r="AJ808" s="455"/>
      <c r="AK808" s="455"/>
      <c r="AL808" s="455"/>
      <c r="AM808" s="455"/>
      <c r="AN808" s="455"/>
      <c r="AO808" s="455"/>
      <c r="AP808" s="455"/>
      <c r="AQ808" s="455"/>
      <c r="AR808" s="455"/>
      <c r="AS808" s="455"/>
      <c r="AT808" s="455"/>
      <c r="AU808" s="455"/>
      <c r="AV808" s="455"/>
      <c r="AW808" s="455"/>
      <c r="AX808" s="455"/>
    </row>
    <row r="809" spans="18:50" x14ac:dyDescent="0.25">
      <c r="R809" s="509"/>
      <c r="S809" s="508"/>
      <c r="T809" s="508"/>
      <c r="U809" s="508"/>
      <c r="V809" s="508"/>
      <c r="W809" s="508"/>
      <c r="X809" s="508"/>
      <c r="Y809" s="508"/>
      <c r="Z809" s="508"/>
      <c r="AA809" s="508"/>
      <c r="AB809" s="508"/>
      <c r="AC809" s="508"/>
      <c r="AD809" s="508"/>
      <c r="AE809" s="455"/>
      <c r="AF809" s="455"/>
      <c r="AG809" s="455"/>
      <c r="AH809" s="455"/>
      <c r="AI809" s="455"/>
      <c r="AJ809" s="455"/>
      <c r="AK809" s="455"/>
      <c r="AL809" s="455"/>
      <c r="AM809" s="455"/>
      <c r="AN809" s="455"/>
      <c r="AO809" s="455"/>
      <c r="AP809" s="455"/>
      <c r="AQ809" s="455"/>
      <c r="AR809" s="455"/>
      <c r="AS809" s="455"/>
      <c r="AT809" s="455"/>
      <c r="AU809" s="455"/>
      <c r="AV809" s="455"/>
      <c r="AW809" s="455"/>
      <c r="AX809" s="455"/>
    </row>
    <row r="810" spans="18:50" x14ac:dyDescent="0.25">
      <c r="R810" s="509"/>
      <c r="S810" s="508"/>
      <c r="T810" s="508"/>
      <c r="U810" s="508"/>
      <c r="V810" s="508"/>
      <c r="W810" s="508"/>
      <c r="X810" s="508"/>
      <c r="Y810" s="508"/>
      <c r="Z810" s="508"/>
      <c r="AA810" s="508"/>
      <c r="AB810" s="508"/>
      <c r="AC810" s="508"/>
      <c r="AD810" s="508"/>
      <c r="AE810" s="455"/>
      <c r="AF810" s="455"/>
      <c r="AG810" s="455"/>
      <c r="AH810" s="455"/>
      <c r="AI810" s="455"/>
      <c r="AJ810" s="455"/>
      <c r="AK810" s="455"/>
      <c r="AL810" s="455"/>
      <c r="AM810" s="455"/>
      <c r="AN810" s="455"/>
      <c r="AO810" s="455"/>
      <c r="AP810" s="455"/>
      <c r="AQ810" s="455"/>
      <c r="AR810" s="455"/>
      <c r="AS810" s="455"/>
      <c r="AT810" s="455"/>
      <c r="AU810" s="455"/>
      <c r="AV810" s="455"/>
      <c r="AW810" s="455"/>
      <c r="AX810" s="455"/>
    </row>
    <row r="811" spans="18:50" x14ac:dyDescent="0.25">
      <c r="R811" s="509"/>
      <c r="S811" s="508"/>
      <c r="T811" s="508"/>
      <c r="U811" s="508"/>
      <c r="V811" s="508"/>
      <c r="W811" s="508"/>
      <c r="X811" s="508"/>
      <c r="Y811" s="508"/>
      <c r="Z811" s="508"/>
      <c r="AA811" s="508"/>
      <c r="AB811" s="508"/>
      <c r="AC811" s="508"/>
      <c r="AD811" s="508"/>
      <c r="AE811" s="455"/>
      <c r="AF811" s="455"/>
      <c r="AG811" s="455"/>
      <c r="AH811" s="455"/>
      <c r="AI811" s="455"/>
      <c r="AJ811" s="455"/>
      <c r="AK811" s="455"/>
      <c r="AL811" s="455"/>
      <c r="AM811" s="455"/>
      <c r="AN811" s="455"/>
      <c r="AO811" s="455"/>
      <c r="AP811" s="455"/>
      <c r="AQ811" s="455"/>
      <c r="AR811" s="455"/>
      <c r="AS811" s="455"/>
      <c r="AT811" s="455"/>
      <c r="AU811" s="455"/>
      <c r="AV811" s="455"/>
      <c r="AW811" s="455"/>
      <c r="AX811" s="455"/>
    </row>
    <row r="812" spans="18:50" x14ac:dyDescent="0.25">
      <c r="R812" s="509"/>
      <c r="S812" s="508"/>
      <c r="T812" s="508"/>
      <c r="U812" s="508"/>
      <c r="V812" s="508"/>
      <c r="W812" s="508"/>
      <c r="X812" s="508"/>
      <c r="Y812" s="508"/>
      <c r="Z812" s="508"/>
      <c r="AA812" s="508"/>
      <c r="AB812" s="508"/>
      <c r="AC812" s="508"/>
      <c r="AD812" s="508"/>
      <c r="AE812" s="455"/>
      <c r="AF812" s="455"/>
      <c r="AG812" s="455"/>
      <c r="AH812" s="455"/>
      <c r="AI812" s="455"/>
      <c r="AJ812" s="455"/>
      <c r="AK812" s="455"/>
      <c r="AL812" s="455"/>
      <c r="AM812" s="455"/>
      <c r="AN812" s="455"/>
      <c r="AO812" s="455"/>
      <c r="AP812" s="455"/>
      <c r="AQ812" s="455"/>
      <c r="AR812" s="455"/>
      <c r="AS812" s="455"/>
      <c r="AT812" s="455"/>
      <c r="AU812" s="455"/>
      <c r="AV812" s="455"/>
      <c r="AW812" s="455"/>
      <c r="AX812" s="455"/>
    </row>
    <row r="813" spans="18:50" x14ac:dyDescent="0.25">
      <c r="R813" s="509"/>
      <c r="S813" s="508"/>
      <c r="T813" s="508"/>
      <c r="U813" s="508"/>
      <c r="V813" s="508"/>
      <c r="W813" s="508"/>
      <c r="X813" s="508"/>
      <c r="Y813" s="508"/>
      <c r="Z813" s="508"/>
      <c r="AA813" s="508"/>
      <c r="AB813" s="508"/>
      <c r="AC813" s="508"/>
      <c r="AD813" s="508"/>
      <c r="AE813" s="455"/>
      <c r="AF813" s="455"/>
      <c r="AG813" s="455"/>
      <c r="AH813" s="455"/>
      <c r="AI813" s="455"/>
      <c r="AJ813" s="455"/>
      <c r="AK813" s="455"/>
      <c r="AL813" s="455"/>
      <c r="AM813" s="455"/>
      <c r="AN813" s="455"/>
      <c r="AO813" s="455"/>
      <c r="AP813" s="455"/>
      <c r="AQ813" s="455"/>
      <c r="AR813" s="455"/>
      <c r="AS813" s="455"/>
      <c r="AT813" s="455"/>
      <c r="AU813" s="455"/>
      <c r="AV813" s="455"/>
      <c r="AW813" s="455"/>
      <c r="AX813" s="455"/>
    </row>
    <row r="814" spans="18:50" x14ac:dyDescent="0.25">
      <c r="R814" s="509"/>
      <c r="S814" s="508"/>
      <c r="T814" s="508"/>
      <c r="U814" s="508"/>
      <c r="V814" s="508"/>
      <c r="W814" s="508"/>
      <c r="X814" s="508"/>
      <c r="Y814" s="508"/>
      <c r="Z814" s="508"/>
      <c r="AA814" s="508"/>
      <c r="AB814" s="508"/>
      <c r="AC814" s="508"/>
      <c r="AD814" s="508"/>
      <c r="AE814" s="455"/>
      <c r="AF814" s="455"/>
      <c r="AG814" s="455"/>
      <c r="AH814" s="455"/>
      <c r="AI814" s="455"/>
      <c r="AJ814" s="455"/>
      <c r="AK814" s="455"/>
      <c r="AL814" s="455"/>
      <c r="AM814" s="455"/>
      <c r="AN814" s="455"/>
      <c r="AO814" s="455"/>
      <c r="AP814" s="455"/>
      <c r="AQ814" s="455"/>
      <c r="AR814" s="455"/>
      <c r="AS814" s="455"/>
      <c r="AT814" s="455"/>
      <c r="AU814" s="455"/>
      <c r="AV814" s="455"/>
      <c r="AW814" s="455"/>
      <c r="AX814" s="455"/>
    </row>
    <row r="815" spans="18:50" x14ac:dyDescent="0.25">
      <c r="R815" s="509"/>
      <c r="S815" s="508"/>
      <c r="T815" s="508"/>
      <c r="U815" s="508"/>
      <c r="V815" s="508"/>
      <c r="W815" s="508"/>
      <c r="X815" s="508"/>
      <c r="Y815" s="508"/>
      <c r="Z815" s="508"/>
      <c r="AA815" s="508"/>
      <c r="AB815" s="508"/>
      <c r="AC815" s="508"/>
      <c r="AD815" s="508"/>
      <c r="AE815" s="455"/>
      <c r="AF815" s="455"/>
      <c r="AG815" s="455"/>
      <c r="AH815" s="455"/>
      <c r="AI815" s="455"/>
      <c r="AJ815" s="455"/>
      <c r="AK815" s="455"/>
      <c r="AL815" s="455"/>
      <c r="AM815" s="455"/>
      <c r="AN815" s="455"/>
      <c r="AO815" s="455"/>
      <c r="AP815" s="455"/>
      <c r="AQ815" s="455"/>
      <c r="AR815" s="455"/>
      <c r="AS815" s="455"/>
      <c r="AT815" s="455"/>
      <c r="AU815" s="455"/>
      <c r="AV815" s="455"/>
      <c r="AW815" s="455"/>
      <c r="AX815" s="455"/>
    </row>
    <row r="816" spans="18:50" x14ac:dyDescent="0.25">
      <c r="R816" s="509"/>
      <c r="S816" s="508"/>
      <c r="T816" s="508"/>
      <c r="U816" s="508"/>
      <c r="V816" s="508"/>
      <c r="W816" s="508"/>
      <c r="X816" s="508"/>
      <c r="Y816" s="508"/>
      <c r="Z816" s="508"/>
      <c r="AA816" s="508"/>
      <c r="AB816" s="508"/>
      <c r="AC816" s="508"/>
      <c r="AD816" s="508"/>
      <c r="AE816" s="455"/>
      <c r="AF816" s="455"/>
      <c r="AG816" s="455"/>
      <c r="AH816" s="455"/>
      <c r="AI816" s="455"/>
      <c r="AJ816" s="455"/>
      <c r="AK816" s="455"/>
      <c r="AL816" s="455"/>
      <c r="AM816" s="455"/>
      <c r="AN816" s="455"/>
      <c r="AO816" s="455"/>
      <c r="AP816" s="455"/>
      <c r="AQ816" s="455"/>
      <c r="AR816" s="455"/>
      <c r="AS816" s="455"/>
      <c r="AT816" s="455"/>
      <c r="AU816" s="455"/>
      <c r="AV816" s="455"/>
      <c r="AW816" s="455"/>
      <c r="AX816" s="455"/>
    </row>
    <row r="817" spans="18:50" x14ac:dyDescent="0.25">
      <c r="R817" s="509"/>
      <c r="S817" s="508"/>
      <c r="T817" s="508"/>
      <c r="U817" s="508"/>
      <c r="V817" s="508"/>
      <c r="W817" s="508"/>
      <c r="X817" s="508"/>
      <c r="Y817" s="508"/>
      <c r="Z817" s="508"/>
      <c r="AA817" s="508"/>
      <c r="AB817" s="508"/>
      <c r="AC817" s="508"/>
      <c r="AD817" s="508"/>
      <c r="AE817" s="455"/>
      <c r="AF817" s="455"/>
      <c r="AG817" s="455"/>
      <c r="AH817" s="455"/>
      <c r="AI817" s="455"/>
      <c r="AJ817" s="455"/>
      <c r="AK817" s="455"/>
      <c r="AL817" s="455"/>
      <c r="AM817" s="455"/>
      <c r="AN817" s="455"/>
      <c r="AO817" s="455"/>
      <c r="AP817" s="455"/>
      <c r="AQ817" s="455"/>
      <c r="AR817" s="455"/>
      <c r="AS817" s="455"/>
      <c r="AT817" s="455"/>
      <c r="AU817" s="455"/>
      <c r="AV817" s="455"/>
      <c r="AW817" s="455"/>
      <c r="AX817" s="455"/>
    </row>
    <row r="818" spans="18:50" x14ac:dyDescent="0.25">
      <c r="R818" s="509"/>
      <c r="S818" s="508"/>
      <c r="T818" s="508"/>
      <c r="U818" s="508"/>
      <c r="V818" s="508"/>
      <c r="W818" s="508"/>
      <c r="X818" s="508"/>
      <c r="Y818" s="508"/>
      <c r="Z818" s="508"/>
      <c r="AA818" s="508"/>
      <c r="AB818" s="508"/>
      <c r="AC818" s="508"/>
      <c r="AD818" s="508"/>
      <c r="AE818" s="455"/>
      <c r="AF818" s="455"/>
      <c r="AG818" s="455"/>
      <c r="AH818" s="455"/>
      <c r="AI818" s="455"/>
      <c r="AJ818" s="455"/>
      <c r="AK818" s="455"/>
      <c r="AL818" s="455"/>
      <c r="AM818" s="455"/>
      <c r="AN818" s="455"/>
      <c r="AO818" s="455"/>
      <c r="AP818" s="455"/>
      <c r="AQ818" s="455"/>
      <c r="AR818" s="455"/>
      <c r="AS818" s="455"/>
      <c r="AT818" s="455"/>
      <c r="AU818" s="455"/>
      <c r="AV818" s="455"/>
      <c r="AW818" s="455"/>
      <c r="AX818" s="455"/>
    </row>
    <row r="819" spans="18:50" x14ac:dyDescent="0.25">
      <c r="R819" s="509"/>
      <c r="S819" s="508"/>
      <c r="T819" s="508"/>
      <c r="U819" s="508"/>
      <c r="V819" s="508"/>
      <c r="W819" s="508"/>
      <c r="X819" s="508"/>
      <c r="Y819" s="508"/>
      <c r="Z819" s="508"/>
      <c r="AA819" s="508"/>
      <c r="AB819" s="508"/>
      <c r="AC819" s="508"/>
      <c r="AD819" s="508"/>
      <c r="AE819" s="455"/>
      <c r="AF819" s="455"/>
      <c r="AG819" s="455"/>
      <c r="AH819" s="455"/>
      <c r="AI819" s="455"/>
      <c r="AJ819" s="455"/>
      <c r="AK819" s="455"/>
      <c r="AL819" s="455"/>
      <c r="AM819" s="455"/>
      <c r="AN819" s="455"/>
      <c r="AO819" s="455"/>
      <c r="AP819" s="455"/>
      <c r="AQ819" s="455"/>
      <c r="AR819" s="455"/>
      <c r="AS819" s="455"/>
      <c r="AT819" s="455"/>
      <c r="AU819" s="455"/>
      <c r="AV819" s="455"/>
      <c r="AW819" s="455"/>
      <c r="AX819" s="455"/>
    </row>
    <row r="820" spans="18:50" x14ac:dyDescent="0.25">
      <c r="R820" s="509"/>
      <c r="S820" s="508"/>
      <c r="T820" s="508"/>
      <c r="U820" s="508"/>
      <c r="V820" s="508"/>
      <c r="W820" s="508"/>
      <c r="X820" s="508"/>
      <c r="Y820" s="508"/>
      <c r="Z820" s="508"/>
      <c r="AA820" s="508"/>
      <c r="AB820" s="508"/>
      <c r="AC820" s="508"/>
      <c r="AD820" s="508"/>
      <c r="AE820" s="455"/>
      <c r="AF820" s="455"/>
      <c r="AG820" s="455"/>
      <c r="AH820" s="455"/>
      <c r="AI820" s="455"/>
      <c r="AJ820" s="455"/>
      <c r="AK820" s="455"/>
      <c r="AL820" s="455"/>
      <c r="AM820" s="455"/>
      <c r="AN820" s="455"/>
      <c r="AO820" s="455"/>
      <c r="AP820" s="455"/>
      <c r="AQ820" s="455"/>
      <c r="AR820" s="455"/>
      <c r="AS820" s="455"/>
      <c r="AT820" s="455"/>
      <c r="AU820" s="455"/>
      <c r="AV820" s="455"/>
      <c r="AW820" s="455"/>
      <c r="AX820" s="455"/>
    </row>
    <row r="821" spans="18:50" x14ac:dyDescent="0.25">
      <c r="R821" s="509"/>
      <c r="S821" s="508"/>
      <c r="T821" s="508"/>
      <c r="U821" s="508"/>
      <c r="V821" s="508"/>
      <c r="W821" s="508"/>
      <c r="X821" s="508"/>
      <c r="Y821" s="508"/>
      <c r="Z821" s="508"/>
      <c r="AA821" s="508"/>
      <c r="AB821" s="508"/>
      <c r="AC821" s="508"/>
      <c r="AD821" s="508"/>
      <c r="AE821" s="455"/>
      <c r="AF821" s="455"/>
      <c r="AG821" s="455"/>
      <c r="AH821" s="455"/>
      <c r="AI821" s="455"/>
      <c r="AJ821" s="455"/>
      <c r="AK821" s="455"/>
      <c r="AL821" s="455"/>
      <c r="AM821" s="455"/>
      <c r="AN821" s="455"/>
      <c r="AO821" s="455"/>
      <c r="AP821" s="455"/>
      <c r="AQ821" s="455"/>
      <c r="AR821" s="455"/>
      <c r="AS821" s="455"/>
      <c r="AT821" s="455"/>
      <c r="AU821" s="455"/>
      <c r="AV821" s="455"/>
      <c r="AW821" s="455"/>
      <c r="AX821" s="455"/>
    </row>
    <row r="822" spans="18:50" x14ac:dyDescent="0.25">
      <c r="R822" s="509"/>
      <c r="S822" s="508"/>
      <c r="T822" s="508"/>
      <c r="U822" s="508"/>
      <c r="V822" s="508"/>
      <c r="W822" s="508"/>
      <c r="X822" s="508"/>
      <c r="Y822" s="508"/>
      <c r="Z822" s="508"/>
      <c r="AA822" s="508"/>
      <c r="AB822" s="508"/>
      <c r="AC822" s="508"/>
      <c r="AD822" s="508"/>
      <c r="AE822" s="455"/>
      <c r="AF822" s="455"/>
      <c r="AG822" s="455"/>
      <c r="AH822" s="455"/>
      <c r="AI822" s="455"/>
      <c r="AJ822" s="455"/>
      <c r="AK822" s="455"/>
      <c r="AL822" s="455"/>
      <c r="AM822" s="455"/>
      <c r="AN822" s="455"/>
      <c r="AO822" s="455"/>
      <c r="AP822" s="455"/>
      <c r="AQ822" s="455"/>
      <c r="AR822" s="455"/>
      <c r="AS822" s="455"/>
      <c r="AT822" s="455"/>
      <c r="AU822" s="455"/>
      <c r="AV822" s="455"/>
      <c r="AW822" s="455"/>
      <c r="AX822" s="455"/>
    </row>
    <row r="823" spans="18:50" x14ac:dyDescent="0.25">
      <c r="R823" s="509"/>
      <c r="S823" s="508"/>
      <c r="T823" s="508"/>
      <c r="U823" s="508"/>
      <c r="V823" s="508"/>
      <c r="W823" s="508"/>
      <c r="X823" s="508"/>
      <c r="Y823" s="508"/>
      <c r="Z823" s="508"/>
      <c r="AA823" s="508"/>
      <c r="AB823" s="508"/>
      <c r="AC823" s="508"/>
      <c r="AD823" s="508"/>
      <c r="AE823" s="455"/>
      <c r="AF823" s="455"/>
      <c r="AG823" s="455"/>
      <c r="AH823" s="455"/>
      <c r="AI823" s="455"/>
      <c r="AJ823" s="455"/>
      <c r="AK823" s="455"/>
      <c r="AL823" s="455"/>
      <c r="AM823" s="455"/>
      <c r="AN823" s="455"/>
      <c r="AO823" s="455"/>
      <c r="AP823" s="455"/>
      <c r="AQ823" s="455"/>
      <c r="AR823" s="455"/>
      <c r="AS823" s="455"/>
      <c r="AT823" s="455"/>
      <c r="AU823" s="455"/>
      <c r="AV823" s="455"/>
      <c r="AW823" s="455"/>
      <c r="AX823" s="455"/>
    </row>
    <row r="824" spans="18:50" x14ac:dyDescent="0.25">
      <c r="R824" s="509"/>
      <c r="S824" s="508"/>
      <c r="T824" s="508"/>
      <c r="U824" s="508"/>
      <c r="V824" s="508"/>
      <c r="W824" s="508"/>
      <c r="X824" s="508"/>
      <c r="Y824" s="508"/>
      <c r="Z824" s="508"/>
      <c r="AA824" s="508"/>
      <c r="AB824" s="508"/>
      <c r="AC824" s="508"/>
      <c r="AD824" s="508"/>
      <c r="AE824" s="455"/>
      <c r="AF824" s="455"/>
      <c r="AG824" s="455"/>
      <c r="AH824" s="455"/>
      <c r="AI824" s="455"/>
      <c r="AJ824" s="455"/>
      <c r="AK824" s="455"/>
      <c r="AL824" s="455"/>
      <c r="AM824" s="455"/>
      <c r="AN824" s="455"/>
      <c r="AO824" s="455"/>
      <c r="AP824" s="455"/>
      <c r="AQ824" s="455"/>
      <c r="AR824" s="455"/>
      <c r="AS824" s="455"/>
      <c r="AT824" s="455"/>
      <c r="AU824" s="455"/>
      <c r="AV824" s="455"/>
      <c r="AW824" s="455"/>
      <c r="AX824" s="455"/>
    </row>
    <row r="825" spans="18:50" x14ac:dyDescent="0.25">
      <c r="R825" s="509"/>
      <c r="S825" s="508"/>
      <c r="T825" s="508"/>
      <c r="U825" s="508"/>
      <c r="V825" s="508"/>
      <c r="W825" s="508"/>
      <c r="X825" s="508"/>
      <c r="Y825" s="508"/>
      <c r="Z825" s="508"/>
      <c r="AA825" s="508"/>
      <c r="AB825" s="508"/>
      <c r="AC825" s="508"/>
      <c r="AD825" s="508"/>
      <c r="AE825" s="455"/>
      <c r="AF825" s="455"/>
      <c r="AG825" s="455"/>
      <c r="AH825" s="455"/>
      <c r="AI825" s="455"/>
      <c r="AJ825" s="455"/>
      <c r="AK825" s="455"/>
      <c r="AL825" s="455"/>
      <c r="AM825" s="455"/>
      <c r="AN825" s="455"/>
      <c r="AO825" s="455"/>
      <c r="AP825" s="455"/>
      <c r="AQ825" s="455"/>
      <c r="AR825" s="455"/>
      <c r="AS825" s="455"/>
      <c r="AT825" s="455"/>
      <c r="AU825" s="455"/>
      <c r="AV825" s="455"/>
      <c r="AW825" s="455"/>
      <c r="AX825" s="455"/>
    </row>
    <row r="826" spans="18:50" x14ac:dyDescent="0.25">
      <c r="R826" s="509"/>
      <c r="S826" s="508"/>
      <c r="T826" s="508"/>
      <c r="U826" s="508"/>
      <c r="V826" s="508"/>
      <c r="W826" s="508"/>
      <c r="X826" s="508"/>
      <c r="Y826" s="508"/>
      <c r="Z826" s="508"/>
      <c r="AA826" s="508"/>
      <c r="AB826" s="508"/>
      <c r="AC826" s="508"/>
      <c r="AD826" s="508"/>
      <c r="AE826" s="455"/>
      <c r="AF826" s="455"/>
      <c r="AG826" s="455"/>
      <c r="AH826" s="455"/>
      <c r="AI826" s="455"/>
      <c r="AJ826" s="455"/>
      <c r="AK826" s="455"/>
      <c r="AL826" s="455"/>
      <c r="AM826" s="455"/>
      <c r="AN826" s="455"/>
      <c r="AO826" s="455"/>
      <c r="AP826" s="455"/>
      <c r="AQ826" s="455"/>
      <c r="AR826" s="455"/>
      <c r="AS826" s="455"/>
      <c r="AT826" s="455"/>
      <c r="AU826" s="455"/>
      <c r="AV826" s="455"/>
      <c r="AW826" s="455"/>
      <c r="AX826" s="455"/>
    </row>
    <row r="827" spans="18:50" x14ac:dyDescent="0.25">
      <c r="R827" s="509"/>
      <c r="S827" s="508"/>
      <c r="T827" s="508"/>
      <c r="U827" s="508"/>
      <c r="V827" s="508"/>
      <c r="W827" s="508"/>
      <c r="X827" s="508"/>
      <c r="Y827" s="508"/>
      <c r="Z827" s="508"/>
      <c r="AA827" s="508"/>
      <c r="AB827" s="508"/>
      <c r="AC827" s="508"/>
      <c r="AD827" s="508"/>
      <c r="AE827" s="455"/>
      <c r="AF827" s="455"/>
      <c r="AG827" s="455"/>
      <c r="AH827" s="455"/>
      <c r="AI827" s="455"/>
      <c r="AJ827" s="455"/>
      <c r="AK827" s="455"/>
      <c r="AL827" s="455"/>
      <c r="AM827" s="455"/>
      <c r="AN827" s="455"/>
      <c r="AO827" s="455"/>
      <c r="AP827" s="455"/>
      <c r="AQ827" s="455"/>
      <c r="AR827" s="455"/>
      <c r="AS827" s="455"/>
      <c r="AT827" s="455"/>
      <c r="AU827" s="455"/>
      <c r="AV827" s="455"/>
      <c r="AW827" s="455"/>
      <c r="AX827" s="455"/>
    </row>
    <row r="828" spans="18:50" x14ac:dyDescent="0.25">
      <c r="R828" s="509"/>
      <c r="S828" s="508"/>
      <c r="T828" s="508"/>
      <c r="U828" s="508"/>
      <c r="V828" s="508"/>
      <c r="W828" s="508"/>
      <c r="X828" s="508"/>
      <c r="Y828" s="508"/>
      <c r="Z828" s="508"/>
      <c r="AA828" s="508"/>
      <c r="AB828" s="508"/>
      <c r="AC828" s="508"/>
      <c r="AD828" s="508"/>
      <c r="AE828" s="455"/>
      <c r="AF828" s="455"/>
      <c r="AG828" s="455"/>
      <c r="AH828" s="455"/>
      <c r="AI828" s="455"/>
      <c r="AJ828" s="455"/>
      <c r="AK828" s="455"/>
      <c r="AL828" s="455"/>
      <c r="AM828" s="455"/>
      <c r="AN828" s="455"/>
      <c r="AO828" s="455"/>
      <c r="AP828" s="455"/>
      <c r="AQ828" s="455"/>
      <c r="AR828" s="455"/>
      <c r="AS828" s="455"/>
      <c r="AT828" s="455"/>
      <c r="AU828" s="455"/>
      <c r="AV828" s="455"/>
      <c r="AW828" s="455"/>
      <c r="AX828" s="455"/>
    </row>
    <row r="829" spans="18:50" x14ac:dyDescent="0.25">
      <c r="R829" s="509"/>
      <c r="S829" s="508"/>
      <c r="T829" s="508"/>
      <c r="U829" s="508"/>
      <c r="V829" s="508"/>
      <c r="W829" s="508"/>
      <c r="X829" s="508"/>
      <c r="Y829" s="508"/>
      <c r="Z829" s="508"/>
      <c r="AA829" s="508"/>
      <c r="AB829" s="508"/>
      <c r="AC829" s="508"/>
      <c r="AD829" s="508"/>
      <c r="AE829" s="455"/>
      <c r="AF829" s="455"/>
      <c r="AG829" s="455"/>
      <c r="AH829" s="455"/>
      <c r="AI829" s="455"/>
      <c r="AJ829" s="455"/>
      <c r="AK829" s="455"/>
      <c r="AL829" s="455"/>
      <c r="AM829" s="455"/>
      <c r="AN829" s="455"/>
      <c r="AO829" s="455"/>
      <c r="AP829" s="455"/>
      <c r="AQ829" s="455"/>
      <c r="AR829" s="455"/>
      <c r="AS829" s="455"/>
      <c r="AT829" s="455"/>
      <c r="AU829" s="455"/>
      <c r="AV829" s="455"/>
      <c r="AW829" s="455"/>
      <c r="AX829" s="455"/>
    </row>
    <row r="830" spans="18:50" x14ac:dyDescent="0.25">
      <c r="R830" s="509"/>
      <c r="S830" s="508"/>
      <c r="T830" s="508"/>
      <c r="U830" s="508"/>
      <c r="V830" s="508"/>
      <c r="W830" s="508"/>
      <c r="X830" s="508"/>
      <c r="Y830" s="508"/>
      <c r="Z830" s="508"/>
      <c r="AA830" s="508"/>
      <c r="AB830" s="508"/>
      <c r="AC830" s="508"/>
      <c r="AD830" s="508"/>
      <c r="AE830" s="455"/>
      <c r="AF830" s="455"/>
      <c r="AG830" s="455"/>
      <c r="AH830" s="455"/>
      <c r="AI830" s="455"/>
      <c r="AJ830" s="455"/>
      <c r="AK830" s="455"/>
      <c r="AL830" s="455"/>
      <c r="AM830" s="455"/>
      <c r="AN830" s="455"/>
      <c r="AO830" s="455"/>
      <c r="AP830" s="455"/>
      <c r="AQ830" s="455"/>
      <c r="AR830" s="455"/>
      <c r="AS830" s="455"/>
      <c r="AT830" s="455"/>
      <c r="AU830" s="455"/>
      <c r="AV830" s="455"/>
      <c r="AW830" s="455"/>
      <c r="AX830" s="455"/>
    </row>
    <row r="831" spans="18:50" x14ac:dyDescent="0.25">
      <c r="R831" s="509"/>
      <c r="S831" s="508"/>
      <c r="T831" s="508"/>
      <c r="U831" s="508"/>
      <c r="V831" s="508"/>
      <c r="W831" s="508"/>
      <c r="X831" s="508"/>
      <c r="Y831" s="508"/>
      <c r="Z831" s="508"/>
      <c r="AA831" s="508"/>
      <c r="AB831" s="508"/>
      <c r="AC831" s="508"/>
      <c r="AD831" s="508"/>
      <c r="AE831" s="455"/>
      <c r="AF831" s="455"/>
      <c r="AG831" s="455"/>
      <c r="AH831" s="455"/>
      <c r="AI831" s="455"/>
      <c r="AJ831" s="455"/>
      <c r="AK831" s="455"/>
      <c r="AL831" s="455"/>
      <c r="AM831" s="455"/>
      <c r="AN831" s="455"/>
      <c r="AO831" s="455"/>
      <c r="AP831" s="455"/>
      <c r="AQ831" s="455"/>
      <c r="AR831" s="455"/>
      <c r="AS831" s="455"/>
      <c r="AT831" s="455"/>
      <c r="AU831" s="455"/>
      <c r="AV831" s="455"/>
      <c r="AW831" s="455"/>
      <c r="AX831" s="455"/>
    </row>
    <row r="832" spans="18:50" x14ac:dyDescent="0.25">
      <c r="R832" s="509"/>
      <c r="S832" s="508"/>
      <c r="T832" s="508"/>
      <c r="U832" s="508"/>
      <c r="V832" s="508"/>
      <c r="W832" s="508"/>
      <c r="X832" s="508"/>
      <c r="Y832" s="508"/>
      <c r="Z832" s="508"/>
      <c r="AA832" s="508"/>
      <c r="AB832" s="508"/>
      <c r="AC832" s="508"/>
      <c r="AD832" s="508"/>
      <c r="AE832" s="455"/>
      <c r="AF832" s="455"/>
      <c r="AG832" s="455"/>
      <c r="AH832" s="455"/>
      <c r="AI832" s="455"/>
      <c r="AJ832" s="455"/>
      <c r="AK832" s="455"/>
      <c r="AL832" s="455"/>
      <c r="AM832" s="455"/>
      <c r="AN832" s="455"/>
      <c r="AO832" s="455"/>
      <c r="AP832" s="455"/>
      <c r="AQ832" s="455"/>
      <c r="AR832" s="455"/>
      <c r="AS832" s="455"/>
      <c r="AT832" s="455"/>
      <c r="AU832" s="455"/>
      <c r="AV832" s="455"/>
      <c r="AW832" s="455"/>
      <c r="AX832" s="455"/>
    </row>
    <row r="833" spans="18:50" x14ac:dyDescent="0.25">
      <c r="R833" s="509"/>
      <c r="S833" s="508"/>
      <c r="T833" s="508"/>
      <c r="U833" s="508"/>
      <c r="V833" s="508"/>
      <c r="W833" s="508"/>
      <c r="X833" s="508"/>
      <c r="Y833" s="508"/>
      <c r="Z833" s="508"/>
      <c r="AA833" s="508"/>
      <c r="AB833" s="508"/>
      <c r="AC833" s="508"/>
      <c r="AD833" s="508"/>
      <c r="AE833" s="455"/>
      <c r="AF833" s="455"/>
      <c r="AG833" s="455"/>
      <c r="AH833" s="455"/>
      <c r="AI833" s="455"/>
      <c r="AJ833" s="455"/>
      <c r="AK833" s="455"/>
      <c r="AL833" s="455"/>
      <c r="AM833" s="455"/>
      <c r="AN833" s="455"/>
      <c r="AO833" s="455"/>
      <c r="AP833" s="455"/>
      <c r="AQ833" s="455"/>
      <c r="AR833" s="455"/>
      <c r="AS833" s="455"/>
      <c r="AT833" s="455"/>
      <c r="AU833" s="455"/>
      <c r="AV833" s="455"/>
      <c r="AW833" s="455"/>
      <c r="AX833" s="455"/>
    </row>
    <row r="834" spans="18:50" x14ac:dyDescent="0.25">
      <c r="R834" s="509"/>
      <c r="S834" s="508"/>
      <c r="T834" s="508"/>
      <c r="U834" s="508"/>
      <c r="V834" s="508"/>
      <c r="W834" s="508"/>
      <c r="X834" s="508"/>
      <c r="Y834" s="508"/>
      <c r="Z834" s="508"/>
      <c r="AA834" s="508"/>
      <c r="AB834" s="508"/>
      <c r="AC834" s="508"/>
      <c r="AD834" s="508"/>
      <c r="AE834" s="455"/>
      <c r="AF834" s="455"/>
      <c r="AG834" s="455"/>
      <c r="AH834" s="455"/>
      <c r="AI834" s="455"/>
      <c r="AJ834" s="455"/>
      <c r="AK834" s="455"/>
      <c r="AL834" s="455"/>
      <c r="AM834" s="455"/>
      <c r="AN834" s="455"/>
      <c r="AO834" s="455"/>
      <c r="AP834" s="455"/>
      <c r="AQ834" s="455"/>
      <c r="AR834" s="455"/>
      <c r="AS834" s="455"/>
      <c r="AT834" s="455"/>
      <c r="AU834" s="455"/>
      <c r="AV834" s="455"/>
      <c r="AW834" s="455"/>
      <c r="AX834" s="455"/>
    </row>
    <row r="835" spans="18:50" x14ac:dyDescent="0.25">
      <c r="R835" s="509"/>
      <c r="S835" s="508"/>
      <c r="T835" s="508"/>
      <c r="U835" s="508"/>
      <c r="V835" s="508"/>
      <c r="W835" s="508"/>
      <c r="X835" s="508"/>
      <c r="Y835" s="508"/>
      <c r="Z835" s="508"/>
      <c r="AA835" s="508"/>
      <c r="AB835" s="508"/>
      <c r="AC835" s="508"/>
      <c r="AD835" s="508"/>
      <c r="AE835" s="455"/>
      <c r="AF835" s="455"/>
      <c r="AG835" s="455"/>
      <c r="AH835" s="455"/>
      <c r="AI835" s="455"/>
      <c r="AJ835" s="455"/>
      <c r="AK835" s="455"/>
      <c r="AL835" s="455"/>
      <c r="AM835" s="455"/>
      <c r="AN835" s="455"/>
      <c r="AO835" s="455"/>
      <c r="AP835" s="455"/>
      <c r="AQ835" s="455"/>
      <c r="AR835" s="455"/>
      <c r="AS835" s="455"/>
      <c r="AT835" s="455"/>
      <c r="AU835" s="455"/>
      <c r="AV835" s="455"/>
      <c r="AW835" s="455"/>
      <c r="AX835" s="455"/>
    </row>
    <row r="836" spans="18:50" x14ac:dyDescent="0.25">
      <c r="R836" s="509"/>
      <c r="S836" s="508"/>
      <c r="T836" s="508"/>
      <c r="U836" s="508"/>
      <c r="V836" s="508"/>
      <c r="W836" s="508"/>
      <c r="X836" s="508"/>
      <c r="Y836" s="508"/>
      <c r="Z836" s="508"/>
      <c r="AA836" s="508"/>
      <c r="AB836" s="508"/>
      <c r="AC836" s="508"/>
      <c r="AD836" s="508"/>
      <c r="AE836" s="455"/>
      <c r="AF836" s="455"/>
      <c r="AG836" s="455"/>
      <c r="AH836" s="455"/>
      <c r="AI836" s="455"/>
      <c r="AJ836" s="455"/>
      <c r="AK836" s="455"/>
      <c r="AL836" s="455"/>
      <c r="AM836" s="455"/>
      <c r="AN836" s="455"/>
      <c r="AO836" s="455"/>
      <c r="AP836" s="455"/>
      <c r="AQ836" s="455"/>
      <c r="AR836" s="455"/>
      <c r="AS836" s="455"/>
      <c r="AT836" s="455"/>
      <c r="AU836" s="455"/>
      <c r="AV836" s="455"/>
      <c r="AW836" s="455"/>
      <c r="AX836" s="455"/>
    </row>
    <row r="837" spans="18:50" x14ac:dyDescent="0.25">
      <c r="R837" s="509"/>
      <c r="S837" s="508"/>
      <c r="T837" s="508"/>
      <c r="U837" s="508"/>
      <c r="V837" s="508"/>
      <c r="W837" s="508"/>
      <c r="X837" s="508"/>
      <c r="Y837" s="508"/>
      <c r="Z837" s="508"/>
      <c r="AA837" s="508"/>
      <c r="AB837" s="508"/>
      <c r="AC837" s="508"/>
      <c r="AD837" s="508"/>
      <c r="AE837" s="455"/>
      <c r="AF837" s="455"/>
      <c r="AG837" s="455"/>
      <c r="AH837" s="455"/>
      <c r="AI837" s="455"/>
      <c r="AJ837" s="455"/>
      <c r="AK837" s="455"/>
      <c r="AL837" s="455"/>
      <c r="AM837" s="455"/>
      <c r="AN837" s="455"/>
      <c r="AO837" s="455"/>
      <c r="AP837" s="455"/>
      <c r="AQ837" s="455"/>
      <c r="AR837" s="455"/>
      <c r="AS837" s="455"/>
      <c r="AT837" s="455"/>
      <c r="AU837" s="455"/>
      <c r="AV837" s="455"/>
      <c r="AW837" s="455"/>
      <c r="AX837" s="455"/>
    </row>
    <row r="838" spans="18:50" x14ac:dyDescent="0.25">
      <c r="R838" s="509"/>
      <c r="S838" s="508"/>
      <c r="T838" s="508"/>
      <c r="U838" s="508"/>
      <c r="V838" s="508"/>
      <c r="W838" s="508"/>
      <c r="X838" s="508"/>
      <c r="Y838" s="508"/>
      <c r="Z838" s="508"/>
      <c r="AA838" s="508"/>
      <c r="AB838" s="508"/>
      <c r="AC838" s="508"/>
      <c r="AD838" s="508"/>
      <c r="AE838" s="455"/>
      <c r="AF838" s="455"/>
      <c r="AG838" s="455"/>
      <c r="AH838" s="455"/>
      <c r="AI838" s="455"/>
      <c r="AJ838" s="455"/>
      <c r="AK838" s="455"/>
      <c r="AL838" s="455"/>
      <c r="AM838" s="455"/>
      <c r="AN838" s="455"/>
      <c r="AO838" s="455"/>
      <c r="AP838" s="455"/>
      <c r="AQ838" s="455"/>
      <c r="AR838" s="455"/>
      <c r="AS838" s="455"/>
      <c r="AT838" s="455"/>
      <c r="AU838" s="455"/>
      <c r="AV838" s="455"/>
      <c r="AW838" s="455"/>
      <c r="AX838" s="455"/>
    </row>
    <row r="839" spans="18:50" x14ac:dyDescent="0.25">
      <c r="R839" s="509"/>
      <c r="S839" s="508"/>
      <c r="T839" s="508"/>
      <c r="U839" s="508"/>
      <c r="V839" s="508"/>
      <c r="W839" s="508"/>
      <c r="X839" s="508"/>
      <c r="Y839" s="508"/>
      <c r="Z839" s="508"/>
      <c r="AA839" s="508"/>
      <c r="AB839" s="508"/>
      <c r="AC839" s="508"/>
      <c r="AD839" s="508"/>
      <c r="AE839" s="455"/>
      <c r="AF839" s="455"/>
      <c r="AG839" s="455"/>
      <c r="AH839" s="455"/>
      <c r="AI839" s="455"/>
      <c r="AJ839" s="455"/>
      <c r="AK839" s="455"/>
      <c r="AL839" s="455"/>
      <c r="AM839" s="455"/>
      <c r="AN839" s="455"/>
      <c r="AO839" s="455"/>
      <c r="AP839" s="455"/>
      <c r="AQ839" s="455"/>
      <c r="AR839" s="455"/>
      <c r="AS839" s="455"/>
      <c r="AT839" s="455"/>
      <c r="AU839" s="455"/>
      <c r="AV839" s="455"/>
      <c r="AW839" s="455"/>
      <c r="AX839" s="455"/>
    </row>
    <row r="840" spans="18:50" x14ac:dyDescent="0.25">
      <c r="R840" s="509"/>
      <c r="S840" s="508"/>
      <c r="T840" s="508"/>
      <c r="U840" s="508"/>
      <c r="V840" s="508"/>
      <c r="W840" s="508"/>
      <c r="X840" s="508"/>
      <c r="Y840" s="508"/>
      <c r="Z840" s="508"/>
      <c r="AA840" s="508"/>
      <c r="AB840" s="508"/>
      <c r="AC840" s="508"/>
      <c r="AD840" s="508"/>
      <c r="AE840" s="455"/>
      <c r="AF840" s="455"/>
      <c r="AG840" s="455"/>
      <c r="AH840" s="455"/>
      <c r="AI840" s="455"/>
      <c r="AJ840" s="455"/>
      <c r="AK840" s="455"/>
      <c r="AL840" s="455"/>
      <c r="AM840" s="455"/>
      <c r="AN840" s="455"/>
      <c r="AO840" s="455"/>
      <c r="AP840" s="455"/>
      <c r="AQ840" s="455"/>
      <c r="AR840" s="455"/>
      <c r="AS840" s="455"/>
      <c r="AT840" s="455"/>
      <c r="AU840" s="455"/>
      <c r="AV840" s="455"/>
      <c r="AW840" s="455"/>
      <c r="AX840" s="455"/>
    </row>
    <row r="841" spans="18:50" x14ac:dyDescent="0.25">
      <c r="R841" s="509"/>
      <c r="S841" s="508"/>
      <c r="T841" s="508"/>
      <c r="U841" s="508"/>
      <c r="V841" s="508"/>
      <c r="W841" s="508"/>
      <c r="X841" s="508"/>
      <c r="Y841" s="508"/>
      <c r="Z841" s="508"/>
      <c r="AA841" s="508"/>
      <c r="AB841" s="508"/>
      <c r="AC841" s="508"/>
      <c r="AD841" s="508"/>
      <c r="AE841" s="455"/>
      <c r="AF841" s="455"/>
      <c r="AG841" s="455"/>
      <c r="AH841" s="455"/>
      <c r="AI841" s="455"/>
      <c r="AJ841" s="455"/>
      <c r="AK841" s="455"/>
      <c r="AL841" s="455"/>
      <c r="AM841" s="455"/>
      <c r="AN841" s="455"/>
      <c r="AO841" s="455"/>
      <c r="AP841" s="455"/>
      <c r="AQ841" s="455"/>
      <c r="AR841" s="455"/>
      <c r="AS841" s="455"/>
      <c r="AT841" s="455"/>
      <c r="AU841" s="455"/>
      <c r="AV841" s="455"/>
      <c r="AW841" s="455"/>
      <c r="AX841" s="455"/>
    </row>
    <row r="842" spans="18:50" x14ac:dyDescent="0.25">
      <c r="R842" s="509"/>
      <c r="S842" s="508"/>
      <c r="T842" s="508"/>
      <c r="U842" s="508"/>
      <c r="V842" s="508"/>
      <c r="W842" s="508"/>
      <c r="X842" s="508"/>
      <c r="Y842" s="508"/>
      <c r="Z842" s="508"/>
      <c r="AA842" s="508"/>
      <c r="AB842" s="508"/>
      <c r="AC842" s="508"/>
      <c r="AD842" s="508"/>
      <c r="AE842" s="455"/>
      <c r="AF842" s="455"/>
      <c r="AG842" s="455"/>
      <c r="AH842" s="455"/>
      <c r="AI842" s="455"/>
      <c r="AJ842" s="455"/>
      <c r="AK842" s="455"/>
      <c r="AL842" s="455"/>
      <c r="AM842" s="455"/>
      <c r="AN842" s="455"/>
      <c r="AO842" s="455"/>
      <c r="AP842" s="455"/>
      <c r="AQ842" s="455"/>
      <c r="AR842" s="455"/>
      <c r="AS842" s="455"/>
      <c r="AT842" s="455"/>
      <c r="AU842" s="455"/>
      <c r="AV842" s="455"/>
      <c r="AW842" s="455"/>
      <c r="AX842" s="455"/>
    </row>
    <row r="843" spans="18:50" x14ac:dyDescent="0.25">
      <c r="R843" s="509"/>
      <c r="S843" s="508"/>
      <c r="T843" s="508"/>
      <c r="U843" s="508"/>
      <c r="V843" s="508"/>
      <c r="W843" s="508"/>
      <c r="X843" s="508"/>
      <c r="Y843" s="508"/>
      <c r="Z843" s="508"/>
      <c r="AA843" s="508"/>
      <c r="AB843" s="508"/>
      <c r="AC843" s="508"/>
      <c r="AD843" s="508"/>
      <c r="AE843" s="455"/>
      <c r="AF843" s="455"/>
      <c r="AG843" s="455"/>
      <c r="AH843" s="455"/>
      <c r="AI843" s="455"/>
      <c r="AJ843" s="455"/>
      <c r="AK843" s="455"/>
      <c r="AL843" s="455"/>
      <c r="AM843" s="455"/>
      <c r="AN843" s="455"/>
      <c r="AO843" s="455"/>
      <c r="AP843" s="455"/>
      <c r="AQ843" s="455"/>
      <c r="AR843" s="455"/>
      <c r="AS843" s="455"/>
      <c r="AT843" s="455"/>
      <c r="AU843" s="455"/>
      <c r="AV843" s="455"/>
      <c r="AW843" s="455"/>
      <c r="AX843" s="455"/>
    </row>
    <row r="844" spans="18:50" x14ac:dyDescent="0.25">
      <c r="R844" s="509"/>
      <c r="S844" s="508"/>
      <c r="T844" s="508"/>
      <c r="U844" s="508"/>
      <c r="V844" s="508"/>
      <c r="W844" s="508"/>
      <c r="X844" s="508"/>
      <c r="Y844" s="508"/>
      <c r="Z844" s="508"/>
      <c r="AA844" s="508"/>
      <c r="AB844" s="508"/>
      <c r="AC844" s="508"/>
      <c r="AD844" s="508"/>
      <c r="AE844" s="455"/>
      <c r="AF844" s="455"/>
      <c r="AG844" s="455"/>
      <c r="AH844" s="455"/>
      <c r="AI844" s="455"/>
      <c r="AJ844" s="455"/>
      <c r="AK844" s="455"/>
      <c r="AL844" s="455"/>
      <c r="AM844" s="455"/>
      <c r="AN844" s="455"/>
      <c r="AO844" s="455"/>
      <c r="AP844" s="455"/>
      <c r="AQ844" s="455"/>
      <c r="AR844" s="455"/>
      <c r="AS844" s="455"/>
      <c r="AT844" s="455"/>
      <c r="AU844" s="455"/>
      <c r="AV844" s="455"/>
      <c r="AW844" s="455"/>
      <c r="AX844" s="455"/>
    </row>
    <row r="845" spans="18:50" x14ac:dyDescent="0.25">
      <c r="R845" s="509"/>
      <c r="S845" s="508"/>
      <c r="T845" s="508"/>
      <c r="U845" s="508"/>
      <c r="V845" s="508"/>
      <c r="W845" s="508"/>
      <c r="X845" s="508"/>
      <c r="Y845" s="508"/>
      <c r="Z845" s="508"/>
      <c r="AA845" s="508"/>
      <c r="AB845" s="508"/>
      <c r="AC845" s="508"/>
      <c r="AD845" s="508"/>
      <c r="AE845" s="455"/>
      <c r="AF845" s="455"/>
      <c r="AG845" s="455"/>
      <c r="AH845" s="455"/>
      <c r="AI845" s="455"/>
      <c r="AJ845" s="455"/>
      <c r="AK845" s="455"/>
      <c r="AL845" s="455"/>
      <c r="AM845" s="455"/>
      <c r="AN845" s="455"/>
      <c r="AO845" s="455"/>
      <c r="AP845" s="455"/>
      <c r="AQ845" s="455"/>
      <c r="AR845" s="455"/>
      <c r="AS845" s="455"/>
      <c r="AT845" s="455"/>
      <c r="AU845" s="455"/>
      <c r="AV845" s="455"/>
      <c r="AW845" s="455"/>
      <c r="AX845" s="455"/>
    </row>
    <row r="846" spans="18:50" x14ac:dyDescent="0.25">
      <c r="R846" s="509"/>
      <c r="S846" s="508"/>
      <c r="T846" s="508"/>
      <c r="U846" s="508"/>
      <c r="V846" s="508"/>
      <c r="W846" s="508"/>
      <c r="X846" s="508"/>
      <c r="Y846" s="508"/>
      <c r="Z846" s="508"/>
      <c r="AA846" s="508"/>
      <c r="AB846" s="508"/>
      <c r="AC846" s="508"/>
      <c r="AD846" s="508"/>
      <c r="AE846" s="455"/>
      <c r="AF846" s="455"/>
      <c r="AG846" s="455"/>
      <c r="AH846" s="455"/>
      <c r="AI846" s="455"/>
      <c r="AJ846" s="455"/>
      <c r="AK846" s="455"/>
      <c r="AL846" s="455"/>
      <c r="AM846" s="455"/>
      <c r="AN846" s="455"/>
      <c r="AO846" s="455"/>
      <c r="AP846" s="455"/>
      <c r="AQ846" s="455"/>
      <c r="AR846" s="455"/>
      <c r="AS846" s="455"/>
      <c r="AT846" s="455"/>
      <c r="AU846" s="455"/>
      <c r="AV846" s="455"/>
      <c r="AW846" s="455"/>
      <c r="AX846" s="455"/>
    </row>
    <row r="847" spans="18:50" x14ac:dyDescent="0.25">
      <c r="R847" s="509"/>
      <c r="S847" s="508"/>
      <c r="T847" s="508"/>
      <c r="U847" s="508"/>
      <c r="V847" s="508"/>
      <c r="W847" s="508"/>
      <c r="X847" s="508"/>
      <c r="Y847" s="508"/>
      <c r="Z847" s="508"/>
      <c r="AA847" s="508"/>
      <c r="AB847" s="508"/>
      <c r="AC847" s="508"/>
      <c r="AD847" s="508"/>
      <c r="AE847" s="455"/>
      <c r="AF847" s="455"/>
      <c r="AG847" s="455"/>
      <c r="AH847" s="455"/>
      <c r="AI847" s="455"/>
      <c r="AJ847" s="455"/>
      <c r="AK847" s="455"/>
      <c r="AL847" s="455"/>
      <c r="AM847" s="455"/>
      <c r="AN847" s="455"/>
      <c r="AO847" s="455"/>
      <c r="AP847" s="455"/>
      <c r="AQ847" s="455"/>
      <c r="AR847" s="455"/>
      <c r="AS847" s="455"/>
      <c r="AT847" s="455"/>
      <c r="AU847" s="455"/>
      <c r="AV847" s="455"/>
      <c r="AW847" s="455"/>
      <c r="AX847" s="455"/>
    </row>
    <row r="848" spans="18:50" x14ac:dyDescent="0.25">
      <c r="R848" s="509"/>
      <c r="S848" s="508"/>
      <c r="T848" s="508"/>
      <c r="U848" s="508"/>
      <c r="V848" s="508"/>
      <c r="W848" s="508"/>
      <c r="X848" s="508"/>
      <c r="Y848" s="508"/>
      <c r="Z848" s="508"/>
      <c r="AA848" s="508"/>
      <c r="AB848" s="508"/>
      <c r="AC848" s="508"/>
      <c r="AD848" s="508"/>
      <c r="AE848" s="455"/>
      <c r="AF848" s="455"/>
      <c r="AG848" s="455"/>
      <c r="AH848" s="455"/>
      <c r="AI848" s="455"/>
      <c r="AJ848" s="455"/>
      <c r="AK848" s="455"/>
      <c r="AL848" s="455"/>
      <c r="AM848" s="455"/>
      <c r="AN848" s="455"/>
      <c r="AO848" s="455"/>
      <c r="AP848" s="455"/>
      <c r="AQ848" s="455"/>
      <c r="AR848" s="455"/>
      <c r="AS848" s="455"/>
      <c r="AT848" s="455"/>
      <c r="AU848" s="455"/>
      <c r="AV848" s="455"/>
      <c r="AW848" s="455"/>
      <c r="AX848" s="455"/>
    </row>
    <row r="849" spans="18:50" x14ac:dyDescent="0.25">
      <c r="R849" s="509"/>
      <c r="S849" s="508"/>
      <c r="T849" s="508"/>
      <c r="U849" s="508"/>
      <c r="V849" s="508"/>
      <c r="W849" s="508"/>
      <c r="X849" s="508"/>
      <c r="Y849" s="508"/>
      <c r="Z849" s="508"/>
      <c r="AA849" s="508"/>
      <c r="AB849" s="508"/>
      <c r="AC849" s="508"/>
      <c r="AD849" s="508"/>
      <c r="AE849" s="455"/>
      <c r="AF849" s="455"/>
      <c r="AG849" s="455"/>
      <c r="AH849" s="455"/>
      <c r="AI849" s="455"/>
      <c r="AJ849" s="455"/>
      <c r="AK849" s="455"/>
      <c r="AL849" s="455"/>
      <c r="AM849" s="455"/>
      <c r="AN849" s="455"/>
      <c r="AO849" s="455"/>
      <c r="AP849" s="455"/>
      <c r="AQ849" s="455"/>
      <c r="AR849" s="455"/>
      <c r="AS849" s="455"/>
      <c r="AT849" s="455"/>
      <c r="AU849" s="455"/>
      <c r="AV849" s="455"/>
      <c r="AW849" s="455"/>
      <c r="AX849" s="455"/>
    </row>
    <row r="850" spans="18:50" x14ac:dyDescent="0.25">
      <c r="R850" s="509"/>
      <c r="S850" s="508"/>
      <c r="T850" s="508"/>
      <c r="U850" s="508"/>
      <c r="V850" s="508"/>
      <c r="W850" s="508"/>
      <c r="X850" s="508"/>
      <c r="Y850" s="508"/>
      <c r="Z850" s="508"/>
      <c r="AA850" s="508"/>
      <c r="AB850" s="508"/>
      <c r="AC850" s="508"/>
      <c r="AD850" s="508"/>
      <c r="AE850" s="455"/>
      <c r="AF850" s="455"/>
      <c r="AG850" s="455"/>
      <c r="AH850" s="455"/>
      <c r="AI850" s="455"/>
      <c r="AJ850" s="455"/>
      <c r="AK850" s="455"/>
      <c r="AL850" s="455"/>
      <c r="AM850" s="455"/>
      <c r="AN850" s="455"/>
      <c r="AO850" s="455"/>
      <c r="AP850" s="455"/>
      <c r="AQ850" s="455"/>
      <c r="AR850" s="455"/>
      <c r="AS850" s="455"/>
      <c r="AT850" s="455"/>
      <c r="AU850" s="455"/>
      <c r="AV850" s="455"/>
      <c r="AW850" s="455"/>
      <c r="AX850" s="455"/>
    </row>
    <row r="851" spans="18:50" x14ac:dyDescent="0.25">
      <c r="R851" s="509"/>
      <c r="S851" s="508"/>
      <c r="T851" s="508"/>
      <c r="U851" s="508"/>
      <c r="V851" s="508"/>
      <c r="W851" s="508"/>
      <c r="X851" s="508"/>
      <c r="Y851" s="508"/>
      <c r="Z851" s="508"/>
      <c r="AA851" s="508"/>
      <c r="AB851" s="508"/>
      <c r="AC851" s="508"/>
      <c r="AD851" s="508"/>
      <c r="AE851" s="455"/>
      <c r="AF851" s="455"/>
      <c r="AG851" s="455"/>
      <c r="AH851" s="455"/>
      <c r="AI851" s="455"/>
      <c r="AJ851" s="455"/>
      <c r="AK851" s="455"/>
      <c r="AL851" s="455"/>
      <c r="AM851" s="455"/>
      <c r="AN851" s="455"/>
      <c r="AO851" s="455"/>
      <c r="AP851" s="455"/>
      <c r="AQ851" s="455"/>
      <c r="AR851" s="455"/>
      <c r="AS851" s="455"/>
      <c r="AT851" s="455"/>
      <c r="AU851" s="455"/>
      <c r="AV851" s="455"/>
      <c r="AW851" s="455"/>
      <c r="AX851" s="455"/>
    </row>
    <row r="852" spans="18:50" x14ac:dyDescent="0.25">
      <c r="R852" s="509"/>
      <c r="S852" s="508"/>
      <c r="T852" s="508"/>
      <c r="U852" s="508"/>
      <c r="V852" s="508"/>
      <c r="W852" s="508"/>
      <c r="X852" s="508"/>
      <c r="Y852" s="508"/>
      <c r="Z852" s="508"/>
      <c r="AA852" s="508"/>
      <c r="AB852" s="508"/>
      <c r="AC852" s="508"/>
      <c r="AD852" s="508"/>
      <c r="AE852" s="455"/>
      <c r="AF852" s="455"/>
      <c r="AG852" s="455"/>
      <c r="AH852" s="455"/>
      <c r="AI852" s="455"/>
      <c r="AJ852" s="455"/>
      <c r="AK852" s="455"/>
      <c r="AL852" s="455"/>
      <c r="AM852" s="455"/>
      <c r="AN852" s="455"/>
      <c r="AO852" s="455"/>
      <c r="AP852" s="455"/>
      <c r="AQ852" s="455"/>
      <c r="AR852" s="455"/>
      <c r="AS852" s="455"/>
      <c r="AT852" s="455"/>
      <c r="AU852" s="455"/>
      <c r="AV852" s="455"/>
      <c r="AW852" s="455"/>
      <c r="AX852" s="455"/>
    </row>
    <row r="853" spans="18:50" x14ac:dyDescent="0.25">
      <c r="R853" s="509"/>
      <c r="S853" s="508"/>
      <c r="T853" s="508"/>
      <c r="U853" s="508"/>
      <c r="V853" s="508"/>
      <c r="W853" s="508"/>
      <c r="X853" s="508"/>
      <c r="Y853" s="508"/>
      <c r="Z853" s="508"/>
      <c r="AA853" s="508"/>
      <c r="AB853" s="508"/>
      <c r="AC853" s="508"/>
      <c r="AD853" s="508"/>
      <c r="AE853" s="455"/>
      <c r="AF853" s="455"/>
      <c r="AG853" s="455"/>
      <c r="AH853" s="455"/>
      <c r="AI853" s="455"/>
      <c r="AJ853" s="455"/>
      <c r="AK853" s="455"/>
      <c r="AL853" s="455"/>
      <c r="AM853" s="455"/>
      <c r="AN853" s="455"/>
      <c r="AO853" s="455"/>
      <c r="AP853" s="455"/>
      <c r="AQ853" s="455"/>
      <c r="AR853" s="455"/>
      <c r="AS853" s="455"/>
      <c r="AT853" s="455"/>
      <c r="AU853" s="455"/>
      <c r="AV853" s="455"/>
      <c r="AW853" s="455"/>
      <c r="AX853" s="455"/>
    </row>
    <row r="854" spans="18:50" x14ac:dyDescent="0.25">
      <c r="R854" s="509"/>
      <c r="S854" s="508"/>
      <c r="T854" s="508"/>
      <c r="U854" s="508"/>
      <c r="V854" s="508"/>
      <c r="W854" s="508"/>
      <c r="X854" s="508"/>
      <c r="Y854" s="508"/>
      <c r="Z854" s="508"/>
      <c r="AA854" s="508"/>
      <c r="AB854" s="508"/>
      <c r="AC854" s="508"/>
      <c r="AD854" s="508"/>
      <c r="AE854" s="455"/>
      <c r="AF854" s="455"/>
      <c r="AG854" s="455"/>
      <c r="AH854" s="455"/>
      <c r="AI854" s="455"/>
      <c r="AJ854" s="455"/>
      <c r="AK854" s="455"/>
      <c r="AL854" s="455"/>
      <c r="AM854" s="455"/>
      <c r="AN854" s="455"/>
      <c r="AO854" s="455"/>
      <c r="AP854" s="455"/>
      <c r="AQ854" s="455"/>
      <c r="AR854" s="455"/>
      <c r="AS854" s="455"/>
      <c r="AT854" s="455"/>
      <c r="AU854" s="455"/>
      <c r="AV854" s="455"/>
      <c r="AW854" s="455"/>
      <c r="AX854" s="455"/>
    </row>
    <row r="855" spans="18:50" x14ac:dyDescent="0.25">
      <c r="R855" s="509"/>
      <c r="S855" s="508"/>
      <c r="T855" s="508"/>
      <c r="U855" s="508"/>
      <c r="V855" s="508"/>
      <c r="W855" s="508"/>
      <c r="X855" s="508"/>
      <c r="Y855" s="508"/>
      <c r="Z855" s="508"/>
      <c r="AA855" s="508"/>
      <c r="AB855" s="508"/>
      <c r="AC855" s="508"/>
      <c r="AD855" s="508"/>
      <c r="AE855" s="455"/>
      <c r="AF855" s="455"/>
      <c r="AG855" s="455"/>
      <c r="AH855" s="455"/>
      <c r="AI855" s="455"/>
      <c r="AJ855" s="455"/>
      <c r="AK855" s="455"/>
      <c r="AL855" s="455"/>
      <c r="AM855" s="455"/>
      <c r="AN855" s="455"/>
      <c r="AO855" s="455"/>
      <c r="AP855" s="455"/>
      <c r="AQ855" s="455"/>
      <c r="AR855" s="455"/>
      <c r="AS855" s="455"/>
      <c r="AT855" s="455"/>
      <c r="AU855" s="455"/>
      <c r="AV855" s="455"/>
      <c r="AW855" s="455"/>
      <c r="AX855" s="455"/>
    </row>
    <row r="856" spans="18:50" x14ac:dyDescent="0.25">
      <c r="R856" s="509"/>
      <c r="S856" s="508"/>
      <c r="T856" s="508"/>
      <c r="U856" s="508"/>
      <c r="V856" s="508"/>
      <c r="W856" s="508"/>
      <c r="X856" s="508"/>
      <c r="Y856" s="508"/>
      <c r="Z856" s="508"/>
      <c r="AA856" s="508"/>
      <c r="AB856" s="508"/>
      <c r="AC856" s="508"/>
      <c r="AD856" s="508"/>
      <c r="AE856" s="455"/>
      <c r="AF856" s="455"/>
      <c r="AG856" s="455"/>
      <c r="AH856" s="455"/>
      <c r="AI856" s="455"/>
      <c r="AJ856" s="455"/>
      <c r="AK856" s="455"/>
      <c r="AL856" s="455"/>
      <c r="AM856" s="455"/>
      <c r="AN856" s="455"/>
      <c r="AO856" s="455"/>
      <c r="AP856" s="455"/>
      <c r="AQ856" s="455"/>
      <c r="AR856" s="455"/>
      <c r="AS856" s="455"/>
      <c r="AT856" s="455"/>
      <c r="AU856" s="455"/>
      <c r="AV856" s="455"/>
      <c r="AW856" s="455"/>
      <c r="AX856" s="455"/>
    </row>
    <row r="857" spans="18:50" x14ac:dyDescent="0.25">
      <c r="R857" s="509"/>
      <c r="S857" s="508"/>
      <c r="T857" s="508"/>
      <c r="U857" s="508"/>
      <c r="V857" s="508"/>
      <c r="W857" s="508"/>
      <c r="X857" s="508"/>
      <c r="Y857" s="508"/>
      <c r="Z857" s="508"/>
      <c r="AA857" s="508"/>
      <c r="AB857" s="508"/>
      <c r="AC857" s="508"/>
      <c r="AD857" s="508"/>
      <c r="AE857" s="455"/>
      <c r="AF857" s="455"/>
      <c r="AG857" s="455"/>
      <c r="AH857" s="455"/>
      <c r="AI857" s="455"/>
      <c r="AJ857" s="455"/>
      <c r="AK857" s="455"/>
      <c r="AL857" s="455"/>
      <c r="AM857" s="455"/>
      <c r="AN857" s="455"/>
      <c r="AO857" s="455"/>
      <c r="AP857" s="455"/>
      <c r="AQ857" s="455"/>
      <c r="AR857" s="455"/>
      <c r="AS857" s="455"/>
      <c r="AT857" s="455"/>
      <c r="AU857" s="455"/>
      <c r="AV857" s="455"/>
      <c r="AW857" s="455"/>
      <c r="AX857" s="455"/>
    </row>
    <row r="858" spans="18:50" x14ac:dyDescent="0.25">
      <c r="R858" s="509"/>
      <c r="S858" s="508"/>
      <c r="T858" s="508"/>
      <c r="U858" s="508"/>
      <c r="V858" s="508"/>
      <c r="W858" s="508"/>
      <c r="X858" s="508"/>
      <c r="Y858" s="508"/>
      <c r="Z858" s="508"/>
      <c r="AA858" s="508"/>
      <c r="AB858" s="508"/>
      <c r="AC858" s="508"/>
      <c r="AD858" s="508"/>
      <c r="AE858" s="455"/>
      <c r="AF858" s="455"/>
      <c r="AG858" s="455"/>
      <c r="AH858" s="455"/>
      <c r="AI858" s="455"/>
      <c r="AJ858" s="455"/>
      <c r="AK858" s="455"/>
      <c r="AL858" s="455"/>
      <c r="AM858" s="455"/>
      <c r="AN858" s="455"/>
      <c r="AO858" s="455"/>
      <c r="AP858" s="455"/>
      <c r="AQ858" s="455"/>
      <c r="AR858" s="455"/>
      <c r="AS858" s="455"/>
      <c r="AT858" s="455"/>
      <c r="AU858" s="455"/>
      <c r="AV858" s="455"/>
      <c r="AW858" s="455"/>
      <c r="AX858" s="455"/>
    </row>
    <row r="859" spans="18:50" x14ac:dyDescent="0.25">
      <c r="R859" s="509"/>
      <c r="S859" s="508"/>
      <c r="T859" s="508"/>
      <c r="U859" s="508"/>
      <c r="V859" s="508"/>
      <c r="W859" s="508"/>
      <c r="X859" s="508"/>
      <c r="Y859" s="508"/>
      <c r="Z859" s="508"/>
      <c r="AA859" s="508"/>
      <c r="AB859" s="508"/>
      <c r="AC859" s="508"/>
      <c r="AD859" s="508"/>
      <c r="AE859" s="455"/>
      <c r="AF859" s="455"/>
      <c r="AG859" s="455"/>
      <c r="AH859" s="455"/>
      <c r="AI859" s="455"/>
      <c r="AJ859" s="455"/>
      <c r="AK859" s="455"/>
      <c r="AL859" s="455"/>
      <c r="AM859" s="455"/>
      <c r="AN859" s="455"/>
      <c r="AO859" s="455"/>
      <c r="AP859" s="455"/>
      <c r="AQ859" s="455"/>
      <c r="AR859" s="455"/>
      <c r="AS859" s="455"/>
      <c r="AT859" s="455"/>
      <c r="AU859" s="455"/>
      <c r="AV859" s="455"/>
      <c r="AW859" s="455"/>
      <c r="AX859" s="455"/>
    </row>
    <row r="860" spans="18:50" x14ac:dyDescent="0.25">
      <c r="R860" s="509"/>
      <c r="S860" s="508"/>
      <c r="T860" s="508"/>
      <c r="U860" s="508"/>
      <c r="V860" s="508"/>
      <c r="W860" s="508"/>
      <c r="X860" s="508"/>
      <c r="Y860" s="508"/>
      <c r="Z860" s="508"/>
      <c r="AA860" s="508"/>
      <c r="AB860" s="508"/>
      <c r="AC860" s="508"/>
      <c r="AD860" s="508"/>
      <c r="AE860" s="455"/>
      <c r="AF860" s="455"/>
      <c r="AG860" s="455"/>
      <c r="AH860" s="455"/>
      <c r="AI860" s="455"/>
      <c r="AJ860" s="455"/>
      <c r="AK860" s="455"/>
      <c r="AL860" s="455"/>
      <c r="AM860" s="455"/>
      <c r="AN860" s="455"/>
      <c r="AO860" s="455"/>
      <c r="AP860" s="455"/>
      <c r="AQ860" s="455"/>
      <c r="AR860" s="455"/>
      <c r="AS860" s="455"/>
      <c r="AT860" s="455"/>
      <c r="AU860" s="455"/>
      <c r="AV860" s="455"/>
      <c r="AW860" s="455"/>
      <c r="AX860" s="455"/>
    </row>
    <row r="861" spans="18:50" x14ac:dyDescent="0.25">
      <c r="R861" s="509"/>
      <c r="S861" s="508"/>
      <c r="T861" s="508"/>
      <c r="U861" s="508"/>
      <c r="V861" s="508"/>
      <c r="W861" s="508"/>
      <c r="X861" s="508"/>
      <c r="Y861" s="508"/>
      <c r="Z861" s="508"/>
      <c r="AA861" s="508"/>
      <c r="AB861" s="508"/>
      <c r="AC861" s="508"/>
      <c r="AD861" s="508"/>
      <c r="AE861" s="455"/>
      <c r="AF861" s="455"/>
      <c r="AG861" s="455"/>
      <c r="AH861" s="455"/>
      <c r="AI861" s="455"/>
      <c r="AJ861" s="455"/>
      <c r="AK861" s="455"/>
      <c r="AL861" s="455"/>
      <c r="AM861" s="455"/>
      <c r="AN861" s="455"/>
      <c r="AO861" s="455"/>
      <c r="AP861" s="455"/>
      <c r="AQ861" s="455"/>
      <c r="AR861" s="455"/>
      <c r="AS861" s="455"/>
      <c r="AT861" s="455"/>
      <c r="AU861" s="455"/>
      <c r="AV861" s="455"/>
      <c r="AW861" s="455"/>
      <c r="AX861" s="455"/>
    </row>
    <row r="862" spans="18:50" x14ac:dyDescent="0.25">
      <c r="R862" s="509"/>
      <c r="S862" s="508"/>
      <c r="T862" s="508"/>
      <c r="U862" s="508"/>
      <c r="V862" s="508"/>
      <c r="W862" s="508"/>
      <c r="X862" s="508"/>
      <c r="Y862" s="508"/>
      <c r="Z862" s="508"/>
      <c r="AA862" s="508"/>
      <c r="AB862" s="508"/>
      <c r="AC862" s="508"/>
      <c r="AD862" s="508"/>
      <c r="AE862" s="455"/>
      <c r="AF862" s="455"/>
      <c r="AG862" s="455"/>
      <c r="AH862" s="455"/>
      <c r="AI862" s="455"/>
      <c r="AJ862" s="455"/>
      <c r="AK862" s="455"/>
      <c r="AL862" s="455"/>
      <c r="AM862" s="455"/>
      <c r="AN862" s="455"/>
      <c r="AO862" s="455"/>
      <c r="AP862" s="455"/>
      <c r="AQ862" s="455"/>
      <c r="AR862" s="455"/>
      <c r="AS862" s="455"/>
      <c r="AT862" s="455"/>
      <c r="AU862" s="455"/>
      <c r="AV862" s="455"/>
      <c r="AW862" s="455"/>
      <c r="AX862" s="455"/>
    </row>
    <row r="863" spans="18:50" x14ac:dyDescent="0.25">
      <c r="R863" s="509"/>
      <c r="S863" s="508"/>
      <c r="T863" s="508"/>
      <c r="U863" s="508"/>
      <c r="V863" s="508"/>
      <c r="W863" s="508"/>
      <c r="X863" s="508"/>
      <c r="Y863" s="508"/>
      <c r="Z863" s="508"/>
      <c r="AA863" s="508"/>
      <c r="AB863" s="508"/>
      <c r="AC863" s="508"/>
      <c r="AD863" s="508"/>
      <c r="AE863" s="455"/>
      <c r="AF863" s="455"/>
      <c r="AG863" s="455"/>
      <c r="AH863" s="455"/>
      <c r="AI863" s="455"/>
      <c r="AJ863" s="455"/>
      <c r="AK863" s="455"/>
      <c r="AL863" s="455"/>
      <c r="AM863" s="455"/>
      <c r="AN863" s="455"/>
      <c r="AO863" s="455"/>
      <c r="AP863" s="455"/>
      <c r="AQ863" s="455"/>
      <c r="AR863" s="455"/>
      <c r="AS863" s="455"/>
      <c r="AT863" s="455"/>
      <c r="AU863" s="455"/>
      <c r="AV863" s="455"/>
      <c r="AW863" s="455"/>
      <c r="AX863" s="455"/>
    </row>
    <row r="864" spans="18:50" x14ac:dyDescent="0.25">
      <c r="R864" s="509"/>
      <c r="S864" s="508"/>
      <c r="T864" s="508"/>
      <c r="U864" s="508"/>
      <c r="V864" s="508"/>
      <c r="W864" s="508"/>
      <c r="X864" s="508"/>
      <c r="Y864" s="508"/>
      <c r="Z864" s="508"/>
      <c r="AA864" s="508"/>
      <c r="AB864" s="508"/>
      <c r="AC864" s="508"/>
      <c r="AD864" s="508"/>
      <c r="AE864" s="455"/>
      <c r="AF864" s="455"/>
      <c r="AG864" s="455"/>
      <c r="AH864" s="455"/>
      <c r="AI864" s="455"/>
      <c r="AJ864" s="455"/>
      <c r="AK864" s="455"/>
      <c r="AL864" s="455"/>
      <c r="AM864" s="455"/>
      <c r="AN864" s="455"/>
      <c r="AO864" s="455"/>
      <c r="AP864" s="455"/>
      <c r="AQ864" s="455"/>
      <c r="AR864" s="455"/>
      <c r="AS864" s="455"/>
      <c r="AT864" s="455"/>
      <c r="AU864" s="455"/>
      <c r="AV864" s="455"/>
      <c r="AW864" s="455"/>
      <c r="AX864" s="455"/>
    </row>
    <row r="865" spans="18:50" x14ac:dyDescent="0.25">
      <c r="R865" s="509"/>
      <c r="S865" s="508"/>
      <c r="T865" s="508"/>
      <c r="U865" s="508"/>
      <c r="V865" s="508"/>
      <c r="W865" s="508"/>
      <c r="X865" s="508"/>
      <c r="Y865" s="508"/>
      <c r="Z865" s="508"/>
      <c r="AA865" s="508"/>
      <c r="AB865" s="508"/>
      <c r="AC865" s="508"/>
      <c r="AD865" s="508"/>
      <c r="AE865" s="455"/>
      <c r="AF865" s="455"/>
      <c r="AG865" s="455"/>
      <c r="AH865" s="455"/>
      <c r="AI865" s="455"/>
      <c r="AJ865" s="455"/>
      <c r="AK865" s="455"/>
      <c r="AL865" s="455"/>
      <c r="AM865" s="455"/>
      <c r="AN865" s="455"/>
      <c r="AO865" s="455"/>
      <c r="AP865" s="455"/>
      <c r="AQ865" s="455"/>
      <c r="AR865" s="455"/>
      <c r="AS865" s="455"/>
      <c r="AT865" s="455"/>
      <c r="AU865" s="455"/>
      <c r="AV865" s="455"/>
      <c r="AW865" s="455"/>
      <c r="AX865" s="455"/>
    </row>
    <row r="866" spans="18:50" x14ac:dyDescent="0.25">
      <c r="R866" s="509"/>
      <c r="S866" s="508"/>
      <c r="T866" s="508"/>
      <c r="U866" s="508"/>
      <c r="V866" s="508"/>
      <c r="W866" s="508"/>
      <c r="X866" s="508"/>
      <c r="Y866" s="508"/>
      <c r="Z866" s="508"/>
      <c r="AA866" s="508"/>
      <c r="AB866" s="508"/>
      <c r="AC866" s="508"/>
      <c r="AD866" s="508"/>
      <c r="AE866" s="455"/>
      <c r="AF866" s="455"/>
      <c r="AG866" s="455"/>
      <c r="AH866" s="455"/>
      <c r="AI866" s="455"/>
      <c r="AJ866" s="455"/>
      <c r="AK866" s="455"/>
      <c r="AL866" s="455"/>
      <c r="AM866" s="455"/>
      <c r="AN866" s="455"/>
      <c r="AO866" s="455"/>
      <c r="AP866" s="455"/>
      <c r="AQ866" s="455"/>
      <c r="AR866" s="455"/>
      <c r="AS866" s="455"/>
      <c r="AT866" s="455"/>
      <c r="AU866" s="455"/>
      <c r="AV866" s="455"/>
      <c r="AW866" s="455"/>
      <c r="AX866" s="455"/>
    </row>
    <row r="867" spans="18:50" x14ac:dyDescent="0.25">
      <c r="R867" s="509"/>
      <c r="S867" s="508"/>
      <c r="T867" s="508"/>
      <c r="U867" s="508"/>
      <c r="V867" s="508"/>
      <c r="W867" s="508"/>
      <c r="X867" s="508"/>
      <c r="Y867" s="508"/>
      <c r="Z867" s="508"/>
      <c r="AA867" s="508"/>
      <c r="AB867" s="508"/>
      <c r="AC867" s="508"/>
      <c r="AD867" s="508"/>
      <c r="AE867" s="455"/>
      <c r="AF867" s="455"/>
      <c r="AG867" s="455"/>
      <c r="AH867" s="455"/>
      <c r="AI867" s="455"/>
      <c r="AJ867" s="455"/>
      <c r="AK867" s="455"/>
      <c r="AL867" s="455"/>
      <c r="AM867" s="455"/>
      <c r="AN867" s="455"/>
      <c r="AO867" s="455"/>
      <c r="AP867" s="455"/>
      <c r="AQ867" s="455"/>
      <c r="AR867" s="455"/>
      <c r="AS867" s="455"/>
      <c r="AT867" s="455"/>
      <c r="AU867" s="455"/>
      <c r="AV867" s="455"/>
      <c r="AW867" s="455"/>
      <c r="AX867" s="455"/>
    </row>
    <row r="868" spans="18:50" x14ac:dyDescent="0.25">
      <c r="R868" s="509"/>
      <c r="S868" s="508"/>
      <c r="T868" s="508"/>
      <c r="U868" s="508"/>
      <c r="V868" s="508"/>
      <c r="W868" s="508"/>
      <c r="X868" s="508"/>
      <c r="Y868" s="508"/>
      <c r="Z868" s="508"/>
      <c r="AA868" s="508"/>
      <c r="AB868" s="508"/>
      <c r="AC868" s="508"/>
      <c r="AD868" s="508"/>
      <c r="AE868" s="455"/>
      <c r="AF868" s="455"/>
      <c r="AG868" s="455"/>
      <c r="AH868" s="455"/>
      <c r="AI868" s="455"/>
      <c r="AJ868" s="455"/>
      <c r="AK868" s="455"/>
      <c r="AL868" s="455"/>
      <c r="AM868" s="455"/>
      <c r="AN868" s="455"/>
      <c r="AO868" s="455"/>
      <c r="AP868" s="455"/>
      <c r="AQ868" s="455"/>
      <c r="AR868" s="455"/>
      <c r="AS868" s="455"/>
      <c r="AT868" s="455"/>
      <c r="AU868" s="455"/>
      <c r="AV868" s="455"/>
      <c r="AW868" s="455"/>
      <c r="AX868" s="455"/>
    </row>
    <row r="869" spans="18:50" x14ac:dyDescent="0.25">
      <c r="R869" s="509"/>
      <c r="S869" s="508"/>
      <c r="T869" s="508"/>
      <c r="U869" s="508"/>
      <c r="V869" s="508"/>
      <c r="W869" s="508"/>
      <c r="X869" s="508"/>
      <c r="Y869" s="508"/>
      <c r="Z869" s="508"/>
      <c r="AA869" s="508"/>
      <c r="AB869" s="508"/>
      <c r="AC869" s="508"/>
      <c r="AD869" s="508"/>
      <c r="AE869" s="455"/>
      <c r="AF869" s="455"/>
      <c r="AG869" s="455"/>
      <c r="AH869" s="455"/>
      <c r="AI869" s="455"/>
      <c r="AJ869" s="455"/>
      <c r="AK869" s="455"/>
      <c r="AL869" s="455"/>
      <c r="AM869" s="455"/>
      <c r="AN869" s="455"/>
      <c r="AO869" s="455"/>
      <c r="AP869" s="455"/>
      <c r="AQ869" s="455"/>
      <c r="AR869" s="455"/>
      <c r="AS869" s="455"/>
      <c r="AT869" s="455"/>
      <c r="AU869" s="455"/>
      <c r="AV869" s="455"/>
      <c r="AW869" s="455"/>
      <c r="AX869" s="455"/>
    </row>
    <row r="870" spans="18:50" x14ac:dyDescent="0.25">
      <c r="R870" s="509"/>
      <c r="S870" s="508"/>
      <c r="T870" s="508"/>
      <c r="U870" s="508"/>
      <c r="V870" s="508"/>
      <c r="W870" s="508"/>
      <c r="X870" s="508"/>
      <c r="Y870" s="508"/>
      <c r="Z870" s="508"/>
      <c r="AA870" s="508"/>
      <c r="AB870" s="508"/>
      <c r="AC870" s="508"/>
      <c r="AD870" s="508"/>
      <c r="AE870" s="455"/>
      <c r="AF870" s="455"/>
      <c r="AG870" s="455"/>
      <c r="AH870" s="455"/>
      <c r="AI870" s="455"/>
      <c r="AJ870" s="455"/>
      <c r="AK870" s="455"/>
      <c r="AL870" s="455"/>
      <c r="AM870" s="455"/>
      <c r="AN870" s="455"/>
      <c r="AO870" s="455"/>
      <c r="AP870" s="455"/>
      <c r="AQ870" s="455"/>
      <c r="AR870" s="455"/>
      <c r="AS870" s="455"/>
      <c r="AT870" s="455"/>
      <c r="AU870" s="455"/>
      <c r="AV870" s="455"/>
      <c r="AW870" s="455"/>
      <c r="AX870" s="455"/>
    </row>
    <row r="871" spans="18:50" x14ac:dyDescent="0.25">
      <c r="R871" s="509"/>
      <c r="S871" s="508"/>
      <c r="T871" s="508"/>
      <c r="U871" s="508"/>
      <c r="V871" s="508"/>
      <c r="W871" s="508"/>
      <c r="X871" s="508"/>
      <c r="Y871" s="508"/>
      <c r="Z871" s="508"/>
      <c r="AA871" s="508"/>
      <c r="AB871" s="508"/>
      <c r="AC871" s="508"/>
      <c r="AD871" s="508"/>
      <c r="AE871" s="455"/>
      <c r="AF871" s="455"/>
      <c r="AG871" s="455"/>
      <c r="AH871" s="455"/>
      <c r="AI871" s="455"/>
      <c r="AJ871" s="455"/>
      <c r="AK871" s="455"/>
      <c r="AL871" s="455"/>
      <c r="AM871" s="455"/>
      <c r="AN871" s="455"/>
      <c r="AO871" s="455"/>
      <c r="AP871" s="455"/>
      <c r="AQ871" s="455"/>
      <c r="AR871" s="455"/>
      <c r="AS871" s="455"/>
      <c r="AT871" s="455"/>
      <c r="AU871" s="455"/>
      <c r="AV871" s="455"/>
      <c r="AW871" s="455"/>
      <c r="AX871" s="455"/>
    </row>
    <row r="872" spans="18:50" x14ac:dyDescent="0.25">
      <c r="R872" s="509"/>
      <c r="S872" s="508"/>
      <c r="T872" s="508"/>
      <c r="U872" s="508"/>
      <c r="V872" s="508"/>
      <c r="W872" s="508"/>
      <c r="X872" s="508"/>
      <c r="Y872" s="508"/>
      <c r="Z872" s="508"/>
      <c r="AA872" s="508"/>
      <c r="AB872" s="508"/>
      <c r="AC872" s="508"/>
      <c r="AD872" s="508"/>
      <c r="AE872" s="455"/>
      <c r="AF872" s="455"/>
      <c r="AG872" s="455"/>
      <c r="AH872" s="455"/>
      <c r="AI872" s="455"/>
      <c r="AJ872" s="455"/>
      <c r="AK872" s="455"/>
      <c r="AL872" s="455"/>
      <c r="AM872" s="455"/>
      <c r="AN872" s="455"/>
      <c r="AO872" s="455"/>
      <c r="AP872" s="455"/>
      <c r="AQ872" s="455"/>
      <c r="AR872" s="455"/>
      <c r="AS872" s="455"/>
      <c r="AT872" s="455"/>
      <c r="AU872" s="455"/>
      <c r="AV872" s="455"/>
      <c r="AW872" s="455"/>
      <c r="AX872" s="455"/>
    </row>
    <row r="873" spans="18:50" x14ac:dyDescent="0.25">
      <c r="R873" s="509"/>
      <c r="S873" s="508"/>
      <c r="T873" s="508"/>
      <c r="U873" s="508"/>
      <c r="V873" s="508"/>
      <c r="W873" s="508"/>
      <c r="X873" s="508"/>
      <c r="Y873" s="508"/>
      <c r="Z873" s="508"/>
      <c r="AA873" s="508"/>
      <c r="AB873" s="508"/>
      <c r="AC873" s="508"/>
      <c r="AD873" s="508"/>
      <c r="AE873" s="455"/>
      <c r="AF873" s="455"/>
      <c r="AG873" s="455"/>
      <c r="AH873" s="455"/>
      <c r="AI873" s="455"/>
      <c r="AJ873" s="455"/>
      <c r="AK873" s="455"/>
      <c r="AL873" s="455"/>
      <c r="AM873" s="455"/>
      <c r="AN873" s="455"/>
      <c r="AO873" s="455"/>
      <c r="AP873" s="455"/>
      <c r="AQ873" s="455"/>
      <c r="AR873" s="455"/>
      <c r="AS873" s="455"/>
      <c r="AT873" s="455"/>
      <c r="AU873" s="455"/>
      <c r="AV873" s="455"/>
      <c r="AW873" s="455"/>
      <c r="AX873" s="455"/>
    </row>
    <row r="874" spans="18:50" x14ac:dyDescent="0.25">
      <c r="R874" s="509"/>
      <c r="S874" s="508"/>
      <c r="T874" s="508"/>
      <c r="U874" s="508"/>
      <c r="V874" s="508"/>
      <c r="W874" s="508"/>
      <c r="X874" s="508"/>
      <c r="Y874" s="508"/>
      <c r="Z874" s="508"/>
      <c r="AA874" s="508"/>
      <c r="AB874" s="508"/>
      <c r="AC874" s="508"/>
      <c r="AD874" s="508"/>
      <c r="AE874" s="455"/>
      <c r="AF874" s="455"/>
      <c r="AG874" s="455"/>
      <c r="AH874" s="455"/>
      <c r="AI874" s="455"/>
      <c r="AJ874" s="455"/>
      <c r="AK874" s="455"/>
      <c r="AL874" s="455"/>
      <c r="AM874" s="455"/>
      <c r="AN874" s="455"/>
      <c r="AO874" s="455"/>
      <c r="AP874" s="455"/>
      <c r="AQ874" s="455"/>
      <c r="AR874" s="455"/>
      <c r="AS874" s="455"/>
      <c r="AT874" s="455"/>
      <c r="AU874" s="455"/>
      <c r="AV874" s="455"/>
      <c r="AW874" s="455"/>
      <c r="AX874" s="455"/>
    </row>
    <row r="875" spans="18:50" x14ac:dyDescent="0.25">
      <c r="R875" s="509"/>
      <c r="S875" s="508"/>
      <c r="T875" s="508"/>
      <c r="U875" s="508"/>
      <c r="V875" s="508"/>
      <c r="W875" s="508"/>
      <c r="X875" s="508"/>
      <c r="Y875" s="508"/>
      <c r="Z875" s="508"/>
      <c r="AA875" s="508"/>
      <c r="AB875" s="508"/>
      <c r="AC875" s="508"/>
      <c r="AD875" s="508"/>
      <c r="AE875" s="455"/>
      <c r="AF875" s="455"/>
      <c r="AG875" s="455"/>
      <c r="AH875" s="455"/>
      <c r="AI875" s="455"/>
      <c r="AJ875" s="455"/>
      <c r="AK875" s="455"/>
      <c r="AL875" s="455"/>
      <c r="AM875" s="455"/>
      <c r="AN875" s="455"/>
      <c r="AO875" s="455"/>
      <c r="AP875" s="455"/>
      <c r="AQ875" s="455"/>
      <c r="AR875" s="455"/>
      <c r="AS875" s="455"/>
      <c r="AT875" s="455"/>
      <c r="AU875" s="455"/>
      <c r="AV875" s="455"/>
      <c r="AW875" s="455"/>
      <c r="AX875" s="455"/>
    </row>
    <row r="876" spans="18:50" x14ac:dyDescent="0.25">
      <c r="R876" s="509"/>
      <c r="S876" s="508"/>
      <c r="T876" s="508"/>
      <c r="U876" s="508"/>
      <c r="V876" s="508"/>
      <c r="W876" s="508"/>
      <c r="X876" s="508"/>
      <c r="Y876" s="508"/>
      <c r="Z876" s="508"/>
      <c r="AA876" s="508"/>
      <c r="AB876" s="508"/>
      <c r="AC876" s="508"/>
      <c r="AD876" s="508"/>
      <c r="AE876" s="455"/>
      <c r="AF876" s="455"/>
      <c r="AG876" s="455"/>
      <c r="AH876" s="455"/>
      <c r="AI876" s="455"/>
      <c r="AJ876" s="455"/>
      <c r="AK876" s="455"/>
      <c r="AL876" s="455"/>
      <c r="AM876" s="455"/>
      <c r="AN876" s="455"/>
      <c r="AO876" s="455"/>
      <c r="AP876" s="455"/>
      <c r="AQ876" s="455"/>
      <c r="AR876" s="455"/>
      <c r="AS876" s="455"/>
      <c r="AT876" s="455"/>
      <c r="AU876" s="455"/>
      <c r="AV876" s="455"/>
      <c r="AW876" s="455"/>
      <c r="AX876" s="455"/>
    </row>
    <row r="877" spans="18:50" x14ac:dyDescent="0.25">
      <c r="R877" s="509"/>
      <c r="S877" s="508"/>
      <c r="T877" s="508"/>
      <c r="U877" s="508"/>
      <c r="V877" s="508"/>
      <c r="W877" s="508"/>
      <c r="X877" s="508"/>
      <c r="Y877" s="508"/>
      <c r="Z877" s="508"/>
      <c r="AA877" s="508"/>
      <c r="AB877" s="508"/>
      <c r="AC877" s="508"/>
      <c r="AD877" s="508"/>
      <c r="AE877" s="455"/>
      <c r="AF877" s="455"/>
      <c r="AG877" s="455"/>
      <c r="AH877" s="455"/>
      <c r="AI877" s="455"/>
      <c r="AJ877" s="455"/>
      <c r="AK877" s="455"/>
      <c r="AL877" s="455"/>
      <c r="AM877" s="455"/>
      <c r="AN877" s="455"/>
      <c r="AO877" s="455"/>
      <c r="AP877" s="455"/>
      <c r="AQ877" s="455"/>
      <c r="AR877" s="455"/>
      <c r="AS877" s="455"/>
      <c r="AT877" s="455"/>
      <c r="AU877" s="455"/>
      <c r="AV877" s="455"/>
      <c r="AW877" s="455"/>
      <c r="AX877" s="455"/>
    </row>
    <row r="878" spans="18:50" x14ac:dyDescent="0.25">
      <c r="R878" s="509"/>
      <c r="S878" s="508"/>
      <c r="T878" s="508"/>
      <c r="U878" s="508"/>
      <c r="V878" s="508"/>
      <c r="W878" s="508"/>
      <c r="X878" s="508"/>
      <c r="Y878" s="508"/>
      <c r="Z878" s="508"/>
      <c r="AA878" s="508"/>
      <c r="AB878" s="508"/>
      <c r="AC878" s="508"/>
      <c r="AD878" s="508"/>
      <c r="AE878" s="455"/>
      <c r="AF878" s="455"/>
      <c r="AG878" s="455"/>
      <c r="AH878" s="455"/>
      <c r="AI878" s="455"/>
      <c r="AJ878" s="455"/>
      <c r="AK878" s="455"/>
      <c r="AL878" s="455"/>
      <c r="AM878" s="455"/>
      <c r="AN878" s="455"/>
      <c r="AO878" s="455"/>
      <c r="AP878" s="455"/>
      <c r="AQ878" s="455"/>
      <c r="AR878" s="455"/>
      <c r="AS878" s="455"/>
      <c r="AT878" s="455"/>
      <c r="AU878" s="455"/>
      <c r="AV878" s="455"/>
      <c r="AW878" s="455"/>
      <c r="AX878" s="455"/>
    </row>
    <row r="879" spans="18:50" x14ac:dyDescent="0.25">
      <c r="R879" s="509"/>
      <c r="S879" s="508"/>
      <c r="T879" s="508"/>
      <c r="U879" s="508"/>
      <c r="V879" s="508"/>
      <c r="W879" s="508"/>
      <c r="X879" s="508"/>
      <c r="Y879" s="508"/>
      <c r="Z879" s="508"/>
      <c r="AA879" s="508"/>
      <c r="AB879" s="508"/>
      <c r="AC879" s="508"/>
      <c r="AD879" s="508"/>
      <c r="AE879" s="455"/>
      <c r="AF879" s="455"/>
      <c r="AG879" s="455"/>
      <c r="AH879" s="455"/>
      <c r="AI879" s="455"/>
      <c r="AJ879" s="455"/>
      <c r="AK879" s="455"/>
      <c r="AL879" s="455"/>
      <c r="AM879" s="455"/>
      <c r="AN879" s="455"/>
      <c r="AO879" s="455"/>
      <c r="AP879" s="455"/>
      <c r="AQ879" s="455"/>
      <c r="AR879" s="455"/>
      <c r="AS879" s="455"/>
      <c r="AT879" s="455"/>
      <c r="AU879" s="455"/>
      <c r="AV879" s="455"/>
      <c r="AW879" s="455"/>
      <c r="AX879" s="455"/>
    </row>
    <row r="880" spans="18:50" x14ac:dyDescent="0.25">
      <c r="R880" s="509"/>
      <c r="S880" s="508"/>
      <c r="T880" s="508"/>
      <c r="U880" s="508"/>
      <c r="V880" s="508"/>
      <c r="W880" s="508"/>
      <c r="X880" s="508"/>
      <c r="Y880" s="508"/>
      <c r="Z880" s="508"/>
      <c r="AA880" s="508"/>
      <c r="AB880" s="508"/>
      <c r="AC880" s="508"/>
      <c r="AD880" s="508"/>
      <c r="AE880" s="455"/>
      <c r="AF880" s="455"/>
      <c r="AG880" s="455"/>
      <c r="AH880" s="455"/>
      <c r="AI880" s="455"/>
      <c r="AJ880" s="455"/>
      <c r="AK880" s="455"/>
      <c r="AL880" s="455"/>
      <c r="AM880" s="455"/>
      <c r="AN880" s="455"/>
      <c r="AO880" s="455"/>
      <c r="AP880" s="455"/>
      <c r="AQ880" s="455"/>
      <c r="AR880" s="455"/>
      <c r="AS880" s="455"/>
      <c r="AT880" s="455"/>
      <c r="AU880" s="455"/>
      <c r="AV880" s="455"/>
      <c r="AW880" s="455"/>
      <c r="AX880" s="455"/>
    </row>
    <row r="881" spans="18:50" x14ac:dyDescent="0.25">
      <c r="R881" s="509"/>
      <c r="S881" s="508"/>
      <c r="T881" s="508"/>
      <c r="U881" s="508"/>
      <c r="V881" s="508"/>
      <c r="W881" s="508"/>
      <c r="X881" s="508"/>
      <c r="Y881" s="508"/>
      <c r="Z881" s="508"/>
      <c r="AA881" s="508"/>
      <c r="AB881" s="508"/>
      <c r="AC881" s="508"/>
      <c r="AD881" s="508"/>
      <c r="AE881" s="455"/>
      <c r="AF881" s="455"/>
      <c r="AG881" s="455"/>
      <c r="AH881" s="455"/>
      <c r="AI881" s="455"/>
      <c r="AJ881" s="455"/>
      <c r="AK881" s="455"/>
      <c r="AL881" s="455"/>
      <c r="AM881" s="455"/>
      <c r="AN881" s="455"/>
      <c r="AO881" s="455"/>
      <c r="AP881" s="455"/>
      <c r="AQ881" s="455"/>
      <c r="AR881" s="455"/>
      <c r="AS881" s="455"/>
      <c r="AT881" s="455"/>
      <c r="AU881" s="455"/>
      <c r="AV881" s="455"/>
      <c r="AW881" s="455"/>
      <c r="AX881" s="455"/>
    </row>
    <row r="882" spans="18:50" x14ac:dyDescent="0.25">
      <c r="R882" s="509"/>
      <c r="S882" s="508"/>
      <c r="T882" s="508"/>
      <c r="U882" s="508"/>
      <c r="V882" s="508"/>
      <c r="W882" s="508"/>
      <c r="X882" s="508"/>
      <c r="Y882" s="508"/>
      <c r="Z882" s="508"/>
      <c r="AA882" s="508"/>
      <c r="AB882" s="508"/>
      <c r="AC882" s="508"/>
      <c r="AD882" s="508"/>
      <c r="AE882" s="455"/>
      <c r="AF882" s="455"/>
      <c r="AG882" s="455"/>
      <c r="AH882" s="455"/>
      <c r="AI882" s="455"/>
      <c r="AJ882" s="455"/>
      <c r="AK882" s="455"/>
      <c r="AL882" s="455"/>
      <c r="AM882" s="455"/>
      <c r="AN882" s="455"/>
      <c r="AO882" s="455"/>
      <c r="AP882" s="455"/>
      <c r="AQ882" s="455"/>
      <c r="AR882" s="455"/>
      <c r="AS882" s="455"/>
      <c r="AT882" s="455"/>
      <c r="AU882" s="455"/>
      <c r="AV882" s="455"/>
      <c r="AW882" s="455"/>
      <c r="AX882" s="455"/>
    </row>
    <row r="883" spans="18:50" x14ac:dyDescent="0.25">
      <c r="R883" s="509"/>
      <c r="S883" s="508"/>
      <c r="T883" s="508"/>
      <c r="U883" s="508"/>
      <c r="V883" s="508"/>
      <c r="W883" s="508"/>
      <c r="X883" s="508"/>
      <c r="Y883" s="508"/>
      <c r="Z883" s="508"/>
      <c r="AA883" s="508"/>
      <c r="AB883" s="508"/>
      <c r="AC883" s="508"/>
      <c r="AD883" s="508"/>
      <c r="AE883" s="455"/>
      <c r="AF883" s="455"/>
      <c r="AG883" s="455"/>
      <c r="AH883" s="455"/>
      <c r="AI883" s="455"/>
      <c r="AJ883" s="455"/>
      <c r="AK883" s="455"/>
      <c r="AL883" s="455"/>
      <c r="AM883" s="455"/>
      <c r="AN883" s="455"/>
      <c r="AO883" s="455"/>
      <c r="AP883" s="455"/>
      <c r="AQ883" s="455"/>
      <c r="AR883" s="455"/>
      <c r="AS883" s="455"/>
      <c r="AT883" s="455"/>
      <c r="AU883" s="455"/>
      <c r="AV883" s="455"/>
      <c r="AW883" s="455"/>
      <c r="AX883" s="455"/>
    </row>
    <row r="884" spans="18:50" x14ac:dyDescent="0.25">
      <c r="R884" s="509"/>
      <c r="S884" s="508"/>
      <c r="T884" s="508"/>
      <c r="U884" s="508"/>
      <c r="V884" s="508"/>
      <c r="W884" s="508"/>
      <c r="X884" s="508"/>
      <c r="Y884" s="508"/>
      <c r="Z884" s="508"/>
      <c r="AA884" s="508"/>
      <c r="AB884" s="508"/>
      <c r="AC884" s="508"/>
      <c r="AD884" s="508"/>
      <c r="AE884" s="455"/>
      <c r="AF884" s="455"/>
      <c r="AG884" s="455"/>
      <c r="AH884" s="455"/>
      <c r="AI884" s="455"/>
      <c r="AJ884" s="455"/>
      <c r="AK884" s="455"/>
      <c r="AL884" s="455"/>
      <c r="AM884" s="455"/>
      <c r="AN884" s="455"/>
      <c r="AO884" s="455"/>
      <c r="AP884" s="455"/>
      <c r="AQ884" s="455"/>
      <c r="AR884" s="455"/>
      <c r="AS884" s="455"/>
      <c r="AT884" s="455"/>
      <c r="AU884" s="455"/>
      <c r="AV884" s="455"/>
      <c r="AW884" s="455"/>
      <c r="AX884" s="455"/>
    </row>
    <row r="885" spans="18:50" x14ac:dyDescent="0.25">
      <c r="R885" s="509"/>
      <c r="S885" s="508"/>
      <c r="T885" s="508"/>
      <c r="U885" s="508"/>
      <c r="V885" s="508"/>
      <c r="W885" s="508"/>
      <c r="X885" s="508"/>
      <c r="Y885" s="508"/>
      <c r="Z885" s="508"/>
      <c r="AA885" s="508"/>
      <c r="AB885" s="508"/>
      <c r="AC885" s="508"/>
      <c r="AD885" s="508"/>
      <c r="AE885" s="455"/>
      <c r="AF885" s="455"/>
      <c r="AG885" s="455"/>
      <c r="AH885" s="455"/>
      <c r="AI885" s="455"/>
      <c r="AJ885" s="455"/>
      <c r="AK885" s="455"/>
      <c r="AL885" s="455"/>
      <c r="AM885" s="455"/>
      <c r="AN885" s="455"/>
      <c r="AO885" s="455"/>
      <c r="AP885" s="455"/>
      <c r="AQ885" s="455"/>
      <c r="AR885" s="455"/>
      <c r="AS885" s="455"/>
      <c r="AT885" s="455"/>
      <c r="AU885" s="455"/>
      <c r="AV885" s="455"/>
      <c r="AW885" s="455"/>
      <c r="AX885" s="455"/>
    </row>
    <row r="886" spans="18:50" x14ac:dyDescent="0.25">
      <c r="R886" s="509"/>
      <c r="S886" s="508"/>
      <c r="T886" s="508"/>
      <c r="U886" s="508"/>
      <c r="V886" s="508"/>
      <c r="W886" s="508"/>
      <c r="X886" s="508"/>
      <c r="Y886" s="508"/>
      <c r="Z886" s="508"/>
      <c r="AA886" s="508"/>
      <c r="AB886" s="508"/>
      <c r="AC886" s="508"/>
      <c r="AD886" s="508"/>
      <c r="AE886" s="455"/>
      <c r="AF886" s="455"/>
      <c r="AG886" s="455"/>
      <c r="AH886" s="455"/>
      <c r="AI886" s="455"/>
      <c r="AJ886" s="455"/>
      <c r="AK886" s="455"/>
      <c r="AL886" s="455"/>
      <c r="AM886" s="455"/>
      <c r="AN886" s="455"/>
      <c r="AO886" s="455"/>
      <c r="AP886" s="455"/>
      <c r="AQ886" s="455"/>
      <c r="AR886" s="455"/>
      <c r="AS886" s="455"/>
      <c r="AT886" s="455"/>
      <c r="AU886" s="455"/>
      <c r="AV886" s="455"/>
      <c r="AW886" s="455"/>
      <c r="AX886" s="455"/>
    </row>
    <row r="887" spans="18:50" x14ac:dyDescent="0.25">
      <c r="R887" s="509"/>
      <c r="S887" s="508"/>
      <c r="T887" s="508"/>
      <c r="U887" s="508"/>
      <c r="V887" s="508"/>
      <c r="W887" s="508"/>
      <c r="X887" s="508"/>
      <c r="Y887" s="508"/>
      <c r="Z887" s="508"/>
      <c r="AA887" s="508"/>
      <c r="AB887" s="508"/>
      <c r="AC887" s="508"/>
      <c r="AD887" s="508"/>
      <c r="AE887" s="455"/>
      <c r="AF887" s="455"/>
      <c r="AG887" s="455"/>
      <c r="AH887" s="455"/>
      <c r="AI887" s="455"/>
      <c r="AJ887" s="455"/>
      <c r="AK887" s="455"/>
      <c r="AL887" s="455"/>
      <c r="AM887" s="455"/>
      <c r="AN887" s="455"/>
      <c r="AO887" s="455"/>
      <c r="AP887" s="455"/>
      <c r="AQ887" s="455"/>
      <c r="AR887" s="455"/>
      <c r="AS887" s="455"/>
      <c r="AT887" s="455"/>
      <c r="AU887" s="455"/>
      <c r="AV887" s="455"/>
      <c r="AW887" s="455"/>
      <c r="AX887" s="455"/>
    </row>
    <row r="888" spans="18:50" x14ac:dyDescent="0.25">
      <c r="R888" s="509"/>
      <c r="S888" s="508"/>
      <c r="T888" s="508"/>
      <c r="U888" s="508"/>
      <c r="V888" s="508"/>
      <c r="W888" s="508"/>
      <c r="X888" s="508"/>
      <c r="Y888" s="508"/>
      <c r="Z888" s="508"/>
      <c r="AA888" s="508"/>
      <c r="AB888" s="508"/>
      <c r="AC888" s="508"/>
      <c r="AD888" s="508"/>
      <c r="AE888" s="455"/>
      <c r="AF888" s="455"/>
      <c r="AG888" s="455"/>
      <c r="AH888" s="455"/>
      <c r="AI888" s="455"/>
      <c r="AJ888" s="455"/>
      <c r="AK888" s="455"/>
      <c r="AL888" s="455"/>
      <c r="AM888" s="455"/>
      <c r="AN888" s="455"/>
      <c r="AO888" s="455"/>
      <c r="AP888" s="455"/>
      <c r="AQ888" s="455"/>
      <c r="AR888" s="455"/>
      <c r="AS888" s="455"/>
      <c r="AT888" s="455"/>
      <c r="AU888" s="455"/>
      <c r="AV888" s="455"/>
      <c r="AW888" s="455"/>
      <c r="AX888" s="455"/>
    </row>
    <row r="889" spans="18:50" x14ac:dyDescent="0.25">
      <c r="R889" s="509"/>
      <c r="S889" s="508"/>
      <c r="T889" s="508"/>
      <c r="U889" s="508"/>
      <c r="V889" s="508"/>
      <c r="W889" s="508"/>
      <c r="X889" s="508"/>
      <c r="Y889" s="508"/>
      <c r="Z889" s="508"/>
      <c r="AA889" s="508"/>
      <c r="AB889" s="508"/>
      <c r="AC889" s="508"/>
      <c r="AD889" s="508"/>
      <c r="AE889" s="455"/>
      <c r="AF889" s="455"/>
      <c r="AG889" s="455"/>
      <c r="AH889" s="455"/>
      <c r="AI889" s="455"/>
      <c r="AJ889" s="455"/>
      <c r="AK889" s="455"/>
      <c r="AL889" s="455"/>
      <c r="AM889" s="455"/>
      <c r="AN889" s="455"/>
      <c r="AO889" s="455"/>
      <c r="AP889" s="455"/>
      <c r="AQ889" s="455"/>
      <c r="AR889" s="455"/>
      <c r="AS889" s="455"/>
      <c r="AT889" s="455"/>
      <c r="AU889" s="455"/>
      <c r="AV889" s="455"/>
      <c r="AW889" s="455"/>
      <c r="AX889" s="455"/>
    </row>
    <row r="890" spans="18:50" x14ac:dyDescent="0.25">
      <c r="R890" s="509"/>
      <c r="S890" s="508"/>
      <c r="T890" s="508"/>
      <c r="U890" s="508"/>
      <c r="V890" s="508"/>
      <c r="W890" s="508"/>
      <c r="X890" s="508"/>
      <c r="Y890" s="508"/>
      <c r="Z890" s="508"/>
      <c r="AA890" s="508"/>
      <c r="AB890" s="508"/>
      <c r="AC890" s="508"/>
      <c r="AD890" s="508"/>
      <c r="AE890" s="455"/>
      <c r="AF890" s="455"/>
      <c r="AG890" s="455"/>
      <c r="AH890" s="455"/>
      <c r="AI890" s="455"/>
      <c r="AJ890" s="455"/>
      <c r="AK890" s="455"/>
      <c r="AL890" s="455"/>
      <c r="AM890" s="455"/>
      <c r="AN890" s="455"/>
      <c r="AO890" s="455"/>
      <c r="AP890" s="455"/>
      <c r="AQ890" s="455"/>
      <c r="AR890" s="455"/>
      <c r="AS890" s="455"/>
      <c r="AT890" s="455"/>
      <c r="AU890" s="455"/>
      <c r="AV890" s="455"/>
      <c r="AW890" s="455"/>
      <c r="AX890" s="455"/>
    </row>
    <row r="891" spans="18:50" x14ac:dyDescent="0.25">
      <c r="R891" s="509"/>
      <c r="S891" s="508"/>
      <c r="T891" s="508"/>
      <c r="U891" s="508"/>
      <c r="V891" s="508"/>
      <c r="W891" s="508"/>
      <c r="X891" s="508"/>
      <c r="Y891" s="508"/>
      <c r="Z891" s="508"/>
      <c r="AA891" s="508"/>
      <c r="AB891" s="508"/>
      <c r="AC891" s="508"/>
      <c r="AD891" s="508"/>
      <c r="AE891" s="455"/>
      <c r="AF891" s="455"/>
      <c r="AG891" s="455"/>
      <c r="AH891" s="455"/>
      <c r="AI891" s="455"/>
      <c r="AJ891" s="455"/>
      <c r="AK891" s="455"/>
      <c r="AL891" s="455"/>
      <c r="AM891" s="455"/>
      <c r="AN891" s="455"/>
      <c r="AO891" s="455"/>
      <c r="AP891" s="455"/>
      <c r="AQ891" s="455"/>
      <c r="AR891" s="455"/>
      <c r="AS891" s="455"/>
      <c r="AT891" s="455"/>
      <c r="AU891" s="455"/>
      <c r="AV891" s="455"/>
      <c r="AW891" s="455"/>
      <c r="AX891" s="455"/>
    </row>
    <row r="892" spans="18:50" x14ac:dyDescent="0.25">
      <c r="R892" s="509"/>
      <c r="S892" s="508"/>
      <c r="T892" s="508"/>
      <c r="U892" s="508"/>
      <c r="V892" s="508"/>
      <c r="W892" s="508"/>
      <c r="X892" s="508"/>
      <c r="Y892" s="508"/>
      <c r="Z892" s="508"/>
      <c r="AA892" s="508"/>
      <c r="AB892" s="508"/>
      <c r="AC892" s="508"/>
      <c r="AD892" s="508"/>
      <c r="AE892" s="455"/>
      <c r="AF892" s="455"/>
      <c r="AG892" s="455"/>
      <c r="AH892" s="455"/>
      <c r="AI892" s="455"/>
      <c r="AJ892" s="455"/>
      <c r="AK892" s="455"/>
      <c r="AL892" s="455"/>
      <c r="AM892" s="455"/>
      <c r="AN892" s="455"/>
      <c r="AO892" s="455"/>
      <c r="AP892" s="455"/>
      <c r="AQ892" s="455"/>
      <c r="AR892" s="455"/>
      <c r="AS892" s="455"/>
      <c r="AT892" s="455"/>
      <c r="AU892" s="455"/>
      <c r="AV892" s="455"/>
      <c r="AW892" s="455"/>
      <c r="AX892" s="455"/>
    </row>
    <row r="893" spans="18:50" x14ac:dyDescent="0.25">
      <c r="R893" s="509"/>
      <c r="S893" s="508"/>
      <c r="T893" s="508"/>
      <c r="U893" s="508"/>
      <c r="V893" s="508"/>
      <c r="W893" s="508"/>
      <c r="X893" s="508"/>
      <c r="Y893" s="508"/>
      <c r="Z893" s="508"/>
      <c r="AA893" s="508"/>
      <c r="AB893" s="508"/>
      <c r="AC893" s="508"/>
      <c r="AD893" s="508"/>
      <c r="AE893" s="455"/>
      <c r="AF893" s="455"/>
      <c r="AG893" s="455"/>
      <c r="AH893" s="455"/>
      <c r="AI893" s="455"/>
      <c r="AJ893" s="455"/>
      <c r="AK893" s="455"/>
      <c r="AL893" s="455"/>
      <c r="AM893" s="455"/>
      <c r="AN893" s="455"/>
      <c r="AO893" s="455"/>
      <c r="AP893" s="455"/>
      <c r="AQ893" s="455"/>
      <c r="AR893" s="455"/>
      <c r="AS893" s="455"/>
      <c r="AT893" s="455"/>
      <c r="AU893" s="455"/>
      <c r="AV893" s="455"/>
      <c r="AW893" s="455"/>
      <c r="AX893" s="455"/>
    </row>
    <row r="894" spans="18:50" x14ac:dyDescent="0.25">
      <c r="R894" s="509"/>
      <c r="S894" s="508"/>
      <c r="T894" s="508"/>
      <c r="U894" s="508"/>
      <c r="V894" s="508"/>
      <c r="W894" s="508"/>
      <c r="X894" s="508"/>
      <c r="Y894" s="508"/>
      <c r="Z894" s="508"/>
      <c r="AA894" s="508"/>
      <c r="AB894" s="508"/>
      <c r="AC894" s="508"/>
      <c r="AD894" s="508"/>
      <c r="AE894" s="455"/>
      <c r="AF894" s="455"/>
      <c r="AG894" s="455"/>
      <c r="AH894" s="455"/>
      <c r="AI894" s="455"/>
      <c r="AJ894" s="455"/>
      <c r="AK894" s="455"/>
      <c r="AL894" s="455"/>
      <c r="AM894" s="455"/>
      <c r="AN894" s="455"/>
      <c r="AO894" s="455"/>
      <c r="AP894" s="455"/>
      <c r="AQ894" s="455"/>
      <c r="AR894" s="455"/>
      <c r="AS894" s="455"/>
      <c r="AT894" s="455"/>
      <c r="AU894" s="455"/>
      <c r="AV894" s="455"/>
      <c r="AW894" s="455"/>
      <c r="AX894" s="455"/>
    </row>
    <row r="895" spans="18:50" x14ac:dyDescent="0.25">
      <c r="R895" s="509"/>
      <c r="S895" s="508"/>
      <c r="T895" s="508"/>
      <c r="U895" s="508"/>
      <c r="V895" s="508"/>
      <c r="W895" s="508"/>
      <c r="X895" s="508"/>
      <c r="Y895" s="508"/>
      <c r="Z895" s="508"/>
      <c r="AA895" s="508"/>
      <c r="AB895" s="508"/>
      <c r="AC895" s="508"/>
      <c r="AD895" s="508"/>
      <c r="AE895" s="455"/>
      <c r="AF895" s="455"/>
      <c r="AG895" s="455"/>
      <c r="AH895" s="455"/>
      <c r="AI895" s="455"/>
      <c r="AJ895" s="455"/>
      <c r="AK895" s="455"/>
      <c r="AL895" s="455"/>
      <c r="AM895" s="455"/>
      <c r="AN895" s="455"/>
      <c r="AO895" s="455"/>
      <c r="AP895" s="455"/>
      <c r="AQ895" s="455"/>
      <c r="AR895" s="455"/>
      <c r="AS895" s="455"/>
      <c r="AT895" s="455"/>
      <c r="AU895" s="455"/>
      <c r="AV895" s="455"/>
      <c r="AW895" s="455"/>
      <c r="AX895" s="455"/>
    </row>
    <row r="896" spans="18:50" x14ac:dyDescent="0.25">
      <c r="R896" s="509"/>
      <c r="S896" s="508"/>
      <c r="T896" s="508"/>
      <c r="U896" s="508"/>
      <c r="V896" s="508"/>
      <c r="W896" s="508"/>
      <c r="X896" s="508"/>
      <c r="Y896" s="508"/>
      <c r="Z896" s="508"/>
      <c r="AA896" s="508"/>
      <c r="AB896" s="508"/>
      <c r="AC896" s="508"/>
      <c r="AD896" s="508"/>
      <c r="AE896" s="455"/>
      <c r="AF896" s="455"/>
      <c r="AG896" s="455"/>
      <c r="AH896" s="455"/>
      <c r="AI896" s="455"/>
      <c r="AJ896" s="455"/>
      <c r="AK896" s="455"/>
      <c r="AL896" s="455"/>
      <c r="AM896" s="455"/>
      <c r="AN896" s="455"/>
      <c r="AO896" s="455"/>
      <c r="AP896" s="455"/>
      <c r="AQ896" s="455"/>
      <c r="AR896" s="455"/>
      <c r="AS896" s="455"/>
      <c r="AT896" s="455"/>
      <c r="AU896" s="455"/>
      <c r="AV896" s="455"/>
      <c r="AW896" s="455"/>
      <c r="AX896" s="455"/>
    </row>
    <row r="897" spans="18:50" x14ac:dyDescent="0.25">
      <c r="R897" s="509"/>
      <c r="S897" s="508"/>
      <c r="T897" s="508"/>
      <c r="U897" s="508"/>
      <c r="V897" s="508"/>
      <c r="W897" s="508"/>
      <c r="X897" s="508"/>
      <c r="Y897" s="508"/>
      <c r="Z897" s="508"/>
      <c r="AA897" s="508"/>
      <c r="AB897" s="508"/>
      <c r="AC897" s="508"/>
      <c r="AD897" s="508"/>
      <c r="AE897" s="455"/>
      <c r="AF897" s="455"/>
      <c r="AG897" s="455"/>
      <c r="AH897" s="455"/>
      <c r="AI897" s="455"/>
      <c r="AJ897" s="455"/>
      <c r="AK897" s="455"/>
      <c r="AL897" s="455"/>
      <c r="AM897" s="455"/>
      <c r="AN897" s="455"/>
      <c r="AO897" s="455"/>
      <c r="AP897" s="455"/>
      <c r="AQ897" s="455"/>
      <c r="AR897" s="455"/>
      <c r="AS897" s="455"/>
      <c r="AT897" s="455"/>
      <c r="AU897" s="455"/>
      <c r="AV897" s="455"/>
      <c r="AW897" s="455"/>
      <c r="AX897" s="455"/>
    </row>
    <row r="898" spans="18:50" x14ac:dyDescent="0.25">
      <c r="R898" s="509"/>
      <c r="S898" s="508"/>
      <c r="T898" s="508"/>
      <c r="U898" s="508"/>
      <c r="V898" s="508"/>
      <c r="W898" s="508"/>
      <c r="X898" s="508"/>
      <c r="Y898" s="508"/>
      <c r="Z898" s="508"/>
      <c r="AA898" s="508"/>
      <c r="AB898" s="508"/>
      <c r="AC898" s="508"/>
      <c r="AD898" s="508"/>
      <c r="AE898" s="455"/>
      <c r="AF898" s="455"/>
      <c r="AG898" s="455"/>
      <c r="AH898" s="455"/>
      <c r="AI898" s="455"/>
      <c r="AJ898" s="455"/>
      <c r="AK898" s="455"/>
      <c r="AL898" s="455"/>
      <c r="AM898" s="455"/>
      <c r="AN898" s="455"/>
      <c r="AO898" s="455"/>
      <c r="AP898" s="455"/>
      <c r="AQ898" s="455"/>
      <c r="AR898" s="455"/>
      <c r="AS898" s="455"/>
      <c r="AT898" s="455"/>
      <c r="AU898" s="455"/>
      <c r="AV898" s="455"/>
      <c r="AW898" s="455"/>
      <c r="AX898" s="455"/>
    </row>
    <row r="899" spans="18:50" x14ac:dyDescent="0.25">
      <c r="R899" s="509"/>
      <c r="S899" s="508"/>
      <c r="T899" s="508"/>
      <c r="U899" s="508"/>
      <c r="V899" s="508"/>
      <c r="W899" s="508"/>
      <c r="X899" s="508"/>
      <c r="Y899" s="508"/>
      <c r="Z899" s="508"/>
      <c r="AA899" s="508"/>
      <c r="AB899" s="508"/>
      <c r="AC899" s="508"/>
      <c r="AD899" s="508"/>
      <c r="AE899" s="455"/>
      <c r="AF899" s="455"/>
      <c r="AG899" s="455"/>
      <c r="AH899" s="455"/>
      <c r="AI899" s="455"/>
      <c r="AJ899" s="455"/>
      <c r="AK899" s="455"/>
      <c r="AL899" s="455"/>
      <c r="AM899" s="455"/>
      <c r="AN899" s="455"/>
      <c r="AO899" s="455"/>
      <c r="AP899" s="455"/>
      <c r="AQ899" s="455"/>
      <c r="AR899" s="455"/>
      <c r="AS899" s="455"/>
      <c r="AT899" s="455"/>
      <c r="AU899" s="455"/>
      <c r="AV899" s="455"/>
      <c r="AW899" s="455"/>
      <c r="AX899" s="455"/>
    </row>
    <row r="900" spans="18:50" x14ac:dyDescent="0.25">
      <c r="R900" s="509"/>
      <c r="S900" s="508"/>
      <c r="T900" s="508"/>
      <c r="U900" s="508"/>
      <c r="V900" s="508"/>
      <c r="W900" s="508"/>
      <c r="X900" s="508"/>
      <c r="Y900" s="508"/>
      <c r="Z900" s="508"/>
      <c r="AA900" s="508"/>
      <c r="AB900" s="508"/>
      <c r="AC900" s="508"/>
      <c r="AD900" s="508"/>
      <c r="AE900" s="455"/>
      <c r="AF900" s="455"/>
      <c r="AG900" s="455"/>
      <c r="AH900" s="455"/>
      <c r="AI900" s="455"/>
      <c r="AJ900" s="455"/>
      <c r="AK900" s="455"/>
      <c r="AL900" s="455"/>
      <c r="AM900" s="455"/>
      <c r="AN900" s="455"/>
      <c r="AO900" s="455"/>
      <c r="AP900" s="455"/>
      <c r="AQ900" s="455"/>
      <c r="AR900" s="455"/>
      <c r="AS900" s="455"/>
      <c r="AT900" s="455"/>
      <c r="AU900" s="455"/>
      <c r="AV900" s="455"/>
      <c r="AW900" s="455"/>
      <c r="AX900" s="455"/>
    </row>
    <row r="901" spans="18:50" x14ac:dyDescent="0.25">
      <c r="R901" s="509"/>
      <c r="S901" s="508"/>
      <c r="T901" s="508"/>
      <c r="U901" s="508"/>
      <c r="V901" s="508"/>
      <c r="W901" s="508"/>
      <c r="X901" s="508"/>
      <c r="Y901" s="508"/>
      <c r="Z901" s="508"/>
      <c r="AA901" s="508"/>
      <c r="AB901" s="508"/>
      <c r="AC901" s="508"/>
      <c r="AD901" s="508"/>
      <c r="AE901" s="455"/>
      <c r="AF901" s="455"/>
      <c r="AG901" s="455"/>
      <c r="AH901" s="455"/>
      <c r="AI901" s="455"/>
      <c r="AJ901" s="455"/>
      <c r="AK901" s="455"/>
      <c r="AL901" s="455"/>
      <c r="AM901" s="455"/>
      <c r="AN901" s="455"/>
      <c r="AO901" s="455"/>
      <c r="AP901" s="455"/>
      <c r="AQ901" s="455"/>
      <c r="AR901" s="455"/>
      <c r="AS901" s="455"/>
      <c r="AT901" s="455"/>
      <c r="AU901" s="455"/>
      <c r="AV901" s="455"/>
      <c r="AW901" s="455"/>
      <c r="AX901" s="455"/>
    </row>
    <row r="902" spans="18:50" x14ac:dyDescent="0.25">
      <c r="R902" s="509"/>
      <c r="S902" s="508"/>
      <c r="T902" s="508"/>
      <c r="U902" s="508"/>
      <c r="V902" s="508"/>
      <c r="W902" s="508"/>
      <c r="X902" s="508"/>
      <c r="Y902" s="508"/>
      <c r="Z902" s="508"/>
      <c r="AA902" s="508"/>
      <c r="AB902" s="508"/>
      <c r="AC902" s="508"/>
      <c r="AD902" s="508"/>
      <c r="AE902" s="455"/>
      <c r="AF902" s="455"/>
      <c r="AG902" s="455"/>
      <c r="AH902" s="455"/>
      <c r="AI902" s="455"/>
      <c r="AJ902" s="455"/>
      <c r="AK902" s="455"/>
      <c r="AL902" s="455"/>
      <c r="AM902" s="455"/>
      <c r="AN902" s="455"/>
      <c r="AO902" s="455"/>
      <c r="AP902" s="455"/>
      <c r="AQ902" s="455"/>
      <c r="AR902" s="455"/>
      <c r="AS902" s="455"/>
      <c r="AT902" s="455"/>
      <c r="AU902" s="455"/>
      <c r="AV902" s="455"/>
      <c r="AW902" s="455"/>
      <c r="AX902" s="455"/>
    </row>
    <row r="903" spans="18:50" x14ac:dyDescent="0.25">
      <c r="R903" s="509"/>
      <c r="S903" s="508"/>
      <c r="T903" s="508"/>
      <c r="U903" s="508"/>
      <c r="V903" s="508"/>
      <c r="W903" s="508"/>
      <c r="X903" s="508"/>
      <c r="Y903" s="508"/>
      <c r="Z903" s="508"/>
      <c r="AA903" s="508"/>
      <c r="AB903" s="508"/>
      <c r="AC903" s="508"/>
      <c r="AD903" s="508"/>
      <c r="AE903" s="455"/>
      <c r="AF903" s="455"/>
      <c r="AG903" s="455"/>
      <c r="AH903" s="455"/>
      <c r="AI903" s="455"/>
      <c r="AJ903" s="455"/>
      <c r="AK903" s="455"/>
      <c r="AL903" s="455"/>
      <c r="AM903" s="455"/>
      <c r="AN903" s="455"/>
      <c r="AO903" s="455"/>
      <c r="AP903" s="455"/>
      <c r="AQ903" s="455"/>
      <c r="AR903" s="455"/>
      <c r="AS903" s="455"/>
      <c r="AT903" s="455"/>
      <c r="AU903" s="455"/>
      <c r="AV903" s="455"/>
      <c r="AW903" s="455"/>
      <c r="AX903" s="455"/>
    </row>
    <row r="904" spans="18:50" x14ac:dyDescent="0.25">
      <c r="R904" s="509"/>
      <c r="S904" s="508"/>
      <c r="T904" s="508"/>
      <c r="U904" s="508"/>
      <c r="V904" s="508"/>
      <c r="W904" s="508"/>
      <c r="X904" s="508"/>
      <c r="Y904" s="508"/>
      <c r="Z904" s="508"/>
      <c r="AA904" s="508"/>
      <c r="AB904" s="508"/>
      <c r="AC904" s="508"/>
      <c r="AD904" s="508"/>
      <c r="AE904" s="455"/>
      <c r="AF904" s="455"/>
      <c r="AG904" s="455"/>
      <c r="AH904" s="455"/>
      <c r="AI904" s="455"/>
      <c r="AJ904" s="455"/>
      <c r="AK904" s="455"/>
      <c r="AL904" s="455"/>
      <c r="AM904" s="455"/>
      <c r="AN904" s="455"/>
      <c r="AO904" s="455"/>
      <c r="AP904" s="455"/>
      <c r="AQ904" s="455"/>
      <c r="AR904" s="455"/>
      <c r="AS904" s="455"/>
      <c r="AT904" s="455"/>
      <c r="AU904" s="455"/>
      <c r="AV904" s="455"/>
      <c r="AW904" s="455"/>
      <c r="AX904" s="455"/>
    </row>
    <row r="905" spans="18:50" x14ac:dyDescent="0.25">
      <c r="R905" s="509"/>
      <c r="S905" s="508"/>
      <c r="T905" s="508"/>
      <c r="U905" s="508"/>
      <c r="V905" s="508"/>
      <c r="W905" s="508"/>
      <c r="X905" s="508"/>
      <c r="Y905" s="508"/>
      <c r="Z905" s="508"/>
      <c r="AA905" s="508"/>
      <c r="AB905" s="508"/>
      <c r="AC905" s="508"/>
      <c r="AD905" s="508"/>
      <c r="AE905" s="455"/>
      <c r="AF905" s="455"/>
      <c r="AG905" s="455"/>
      <c r="AH905" s="455"/>
      <c r="AI905" s="455"/>
      <c r="AJ905" s="455"/>
      <c r="AK905" s="455"/>
      <c r="AL905" s="455"/>
      <c r="AM905" s="455"/>
      <c r="AN905" s="455"/>
      <c r="AO905" s="455"/>
      <c r="AP905" s="455"/>
      <c r="AQ905" s="455"/>
      <c r="AR905" s="455"/>
      <c r="AS905" s="455"/>
      <c r="AT905" s="455"/>
      <c r="AU905" s="455"/>
      <c r="AV905" s="455"/>
      <c r="AW905" s="455"/>
      <c r="AX905" s="455"/>
    </row>
    <row r="906" spans="18:50" x14ac:dyDescent="0.25">
      <c r="R906" s="509"/>
      <c r="S906" s="508"/>
      <c r="T906" s="508"/>
      <c r="U906" s="508"/>
      <c r="V906" s="508"/>
      <c r="W906" s="508"/>
      <c r="X906" s="508"/>
      <c r="Y906" s="508"/>
      <c r="Z906" s="508"/>
      <c r="AA906" s="508"/>
      <c r="AB906" s="508"/>
      <c r="AC906" s="508"/>
      <c r="AD906" s="508"/>
      <c r="AE906" s="455"/>
      <c r="AF906" s="455"/>
      <c r="AG906" s="455"/>
      <c r="AH906" s="455"/>
      <c r="AI906" s="455"/>
      <c r="AJ906" s="455"/>
      <c r="AK906" s="455"/>
      <c r="AL906" s="455"/>
      <c r="AM906" s="455"/>
      <c r="AN906" s="455"/>
      <c r="AO906" s="455"/>
      <c r="AP906" s="455"/>
      <c r="AQ906" s="455"/>
      <c r="AR906" s="455"/>
      <c r="AS906" s="455"/>
      <c r="AT906" s="455"/>
      <c r="AU906" s="455"/>
      <c r="AV906" s="455"/>
      <c r="AW906" s="455"/>
      <c r="AX906" s="455"/>
    </row>
    <row r="907" spans="18:50" x14ac:dyDescent="0.25">
      <c r="R907" s="509"/>
      <c r="S907" s="508"/>
      <c r="T907" s="508"/>
      <c r="U907" s="508"/>
      <c r="V907" s="508"/>
      <c r="W907" s="508"/>
      <c r="X907" s="508"/>
      <c r="Y907" s="508"/>
      <c r="Z907" s="508"/>
      <c r="AA907" s="508"/>
      <c r="AB907" s="508"/>
      <c r="AC907" s="508"/>
      <c r="AD907" s="508"/>
      <c r="AE907" s="455"/>
      <c r="AF907" s="455"/>
      <c r="AG907" s="455"/>
      <c r="AH907" s="455"/>
      <c r="AI907" s="455"/>
      <c r="AJ907" s="455"/>
      <c r="AK907" s="455"/>
      <c r="AL907" s="455"/>
      <c r="AM907" s="455"/>
      <c r="AN907" s="455"/>
      <c r="AO907" s="455"/>
      <c r="AP907" s="455"/>
      <c r="AQ907" s="455"/>
      <c r="AR907" s="455"/>
      <c r="AS907" s="455"/>
      <c r="AT907" s="455"/>
      <c r="AU907" s="455"/>
      <c r="AV907" s="455"/>
      <c r="AW907" s="455"/>
      <c r="AX907" s="455"/>
    </row>
    <row r="908" spans="18:50" x14ac:dyDescent="0.25">
      <c r="R908" s="509"/>
      <c r="S908" s="508"/>
      <c r="T908" s="508"/>
      <c r="U908" s="508"/>
      <c r="V908" s="508"/>
      <c r="W908" s="508"/>
      <c r="X908" s="508"/>
      <c r="Y908" s="508"/>
      <c r="Z908" s="508"/>
      <c r="AA908" s="508"/>
      <c r="AB908" s="508"/>
      <c r="AC908" s="508"/>
      <c r="AD908" s="508"/>
      <c r="AE908" s="455"/>
      <c r="AF908" s="455"/>
      <c r="AG908" s="455"/>
      <c r="AH908" s="455"/>
      <c r="AI908" s="455"/>
      <c r="AJ908" s="455"/>
      <c r="AK908" s="455"/>
      <c r="AL908" s="455"/>
      <c r="AM908" s="455"/>
      <c r="AN908" s="455"/>
      <c r="AO908" s="455"/>
      <c r="AP908" s="455"/>
      <c r="AQ908" s="455"/>
      <c r="AR908" s="455"/>
      <c r="AS908" s="455"/>
      <c r="AT908" s="455"/>
      <c r="AU908" s="455"/>
      <c r="AV908" s="455"/>
      <c r="AW908" s="455"/>
      <c r="AX908" s="455"/>
    </row>
    <row r="909" spans="18:50" x14ac:dyDescent="0.25">
      <c r="R909" s="509"/>
      <c r="S909" s="508"/>
      <c r="T909" s="508"/>
      <c r="U909" s="508"/>
      <c r="V909" s="508"/>
      <c r="W909" s="508"/>
      <c r="X909" s="508"/>
      <c r="Y909" s="508"/>
      <c r="Z909" s="508"/>
      <c r="AA909" s="508"/>
      <c r="AB909" s="508"/>
      <c r="AC909" s="508"/>
      <c r="AD909" s="508"/>
      <c r="AE909" s="455"/>
      <c r="AF909" s="455"/>
      <c r="AG909" s="455"/>
      <c r="AH909" s="455"/>
      <c r="AI909" s="455"/>
      <c r="AJ909" s="455"/>
      <c r="AK909" s="455"/>
      <c r="AL909" s="455"/>
      <c r="AM909" s="455"/>
      <c r="AN909" s="455"/>
      <c r="AO909" s="455"/>
      <c r="AP909" s="455"/>
      <c r="AQ909" s="455"/>
      <c r="AR909" s="455"/>
      <c r="AS909" s="455"/>
      <c r="AT909" s="455"/>
      <c r="AU909" s="455"/>
      <c r="AV909" s="455"/>
      <c r="AW909" s="455"/>
      <c r="AX909" s="455"/>
    </row>
    <row r="910" spans="18:50" x14ac:dyDescent="0.25">
      <c r="R910" s="509"/>
      <c r="S910" s="508"/>
      <c r="T910" s="508"/>
      <c r="U910" s="508"/>
      <c r="V910" s="508"/>
      <c r="W910" s="508"/>
      <c r="X910" s="508"/>
      <c r="Y910" s="508"/>
      <c r="Z910" s="508"/>
      <c r="AA910" s="508"/>
      <c r="AB910" s="508"/>
      <c r="AC910" s="508"/>
      <c r="AD910" s="508"/>
      <c r="AE910" s="455"/>
      <c r="AF910" s="455"/>
      <c r="AG910" s="455"/>
      <c r="AH910" s="455"/>
      <c r="AI910" s="455"/>
      <c r="AJ910" s="455"/>
      <c r="AK910" s="455"/>
      <c r="AL910" s="455"/>
      <c r="AM910" s="455"/>
      <c r="AN910" s="455"/>
      <c r="AO910" s="455"/>
      <c r="AP910" s="455"/>
      <c r="AQ910" s="455"/>
      <c r="AR910" s="455"/>
      <c r="AS910" s="455"/>
      <c r="AT910" s="455"/>
      <c r="AU910" s="455"/>
      <c r="AV910" s="455"/>
      <c r="AW910" s="455"/>
      <c r="AX910" s="455"/>
    </row>
    <row r="911" spans="18:50" x14ac:dyDescent="0.25">
      <c r="R911" s="509"/>
      <c r="S911" s="508"/>
      <c r="T911" s="508"/>
      <c r="U911" s="508"/>
      <c r="V911" s="508"/>
      <c r="W911" s="508"/>
      <c r="X911" s="508"/>
      <c r="Y911" s="508"/>
      <c r="Z911" s="508"/>
      <c r="AA911" s="508"/>
      <c r="AB911" s="508"/>
      <c r="AC911" s="508"/>
      <c r="AD911" s="508"/>
      <c r="AE911" s="455"/>
      <c r="AF911" s="455"/>
      <c r="AG911" s="455"/>
      <c r="AH911" s="455"/>
      <c r="AI911" s="455"/>
      <c r="AJ911" s="455"/>
      <c r="AK911" s="455"/>
      <c r="AL911" s="455"/>
      <c r="AM911" s="455"/>
      <c r="AN911" s="455"/>
      <c r="AO911" s="455"/>
      <c r="AP911" s="455"/>
      <c r="AQ911" s="455"/>
      <c r="AR911" s="455"/>
      <c r="AS911" s="455"/>
      <c r="AT911" s="455"/>
      <c r="AU911" s="455"/>
      <c r="AV911" s="455"/>
      <c r="AW911" s="455"/>
      <c r="AX911" s="455"/>
    </row>
    <row r="912" spans="18:50" x14ac:dyDescent="0.25">
      <c r="R912" s="509"/>
      <c r="S912" s="508"/>
      <c r="T912" s="508"/>
      <c r="U912" s="508"/>
      <c r="V912" s="508"/>
      <c r="W912" s="508"/>
      <c r="X912" s="508"/>
      <c r="Y912" s="508"/>
      <c r="Z912" s="508"/>
      <c r="AA912" s="508"/>
      <c r="AB912" s="508"/>
      <c r="AC912" s="508"/>
      <c r="AD912" s="508"/>
      <c r="AE912" s="455"/>
      <c r="AF912" s="455"/>
      <c r="AG912" s="455"/>
      <c r="AH912" s="455"/>
      <c r="AI912" s="455"/>
      <c r="AJ912" s="455"/>
      <c r="AK912" s="455"/>
      <c r="AL912" s="455"/>
      <c r="AM912" s="455"/>
      <c r="AN912" s="455"/>
      <c r="AO912" s="455"/>
      <c r="AP912" s="455"/>
      <c r="AQ912" s="455"/>
      <c r="AR912" s="455"/>
      <c r="AS912" s="455"/>
      <c r="AT912" s="455"/>
      <c r="AU912" s="455"/>
      <c r="AV912" s="455"/>
      <c r="AW912" s="455"/>
      <c r="AX912" s="455"/>
    </row>
    <row r="913" spans="18:50" x14ac:dyDescent="0.25">
      <c r="R913" s="509"/>
      <c r="S913" s="508"/>
      <c r="T913" s="508"/>
      <c r="U913" s="508"/>
      <c r="V913" s="508"/>
      <c r="W913" s="508"/>
      <c r="X913" s="508"/>
      <c r="Y913" s="508"/>
      <c r="Z913" s="508"/>
      <c r="AA913" s="508"/>
      <c r="AB913" s="508"/>
      <c r="AC913" s="508"/>
      <c r="AD913" s="508"/>
      <c r="AE913" s="455"/>
      <c r="AF913" s="455"/>
      <c r="AG913" s="455"/>
      <c r="AH913" s="455"/>
      <c r="AI913" s="455"/>
      <c r="AJ913" s="455"/>
      <c r="AK913" s="455"/>
      <c r="AL913" s="455"/>
      <c r="AM913" s="455"/>
      <c r="AN913" s="455"/>
      <c r="AO913" s="455"/>
      <c r="AP913" s="455"/>
      <c r="AQ913" s="455"/>
      <c r="AR913" s="455"/>
      <c r="AS913" s="455"/>
      <c r="AT913" s="455"/>
      <c r="AU913" s="455"/>
      <c r="AV913" s="455"/>
      <c r="AW913" s="455"/>
      <c r="AX913" s="455"/>
    </row>
    <row r="914" spans="18:50" x14ac:dyDescent="0.25">
      <c r="R914" s="509"/>
      <c r="S914" s="508"/>
      <c r="T914" s="508"/>
      <c r="U914" s="508"/>
      <c r="V914" s="508"/>
      <c r="W914" s="508"/>
      <c r="X914" s="508"/>
      <c r="Y914" s="508"/>
      <c r="Z914" s="508"/>
      <c r="AA914" s="508"/>
      <c r="AB914" s="508"/>
      <c r="AC914" s="508"/>
      <c r="AD914" s="508"/>
      <c r="AE914" s="455"/>
      <c r="AF914" s="455"/>
      <c r="AG914" s="455"/>
      <c r="AH914" s="455"/>
      <c r="AI914" s="455"/>
      <c r="AJ914" s="455"/>
      <c r="AK914" s="455"/>
      <c r="AL914" s="455"/>
      <c r="AM914" s="455"/>
      <c r="AN914" s="455"/>
      <c r="AO914" s="455"/>
      <c r="AP914" s="455"/>
      <c r="AQ914" s="455"/>
      <c r="AR914" s="455"/>
      <c r="AS914" s="455"/>
      <c r="AT914" s="455"/>
      <c r="AU914" s="455"/>
      <c r="AV914" s="455"/>
      <c r="AW914" s="455"/>
      <c r="AX914" s="455"/>
    </row>
    <row r="915" spans="18:50" x14ac:dyDescent="0.25">
      <c r="R915" s="509"/>
      <c r="S915" s="508"/>
      <c r="T915" s="508"/>
      <c r="U915" s="508"/>
      <c r="V915" s="508"/>
      <c r="W915" s="508"/>
      <c r="X915" s="508"/>
      <c r="Y915" s="508"/>
      <c r="Z915" s="508"/>
      <c r="AA915" s="508"/>
      <c r="AB915" s="508"/>
      <c r="AC915" s="508"/>
      <c r="AD915" s="508"/>
      <c r="AE915" s="455"/>
      <c r="AF915" s="455"/>
      <c r="AG915" s="455"/>
      <c r="AH915" s="455"/>
      <c r="AI915" s="455"/>
      <c r="AJ915" s="455"/>
      <c r="AK915" s="455"/>
      <c r="AL915" s="455"/>
      <c r="AM915" s="455"/>
      <c r="AN915" s="455"/>
      <c r="AO915" s="455"/>
      <c r="AP915" s="455"/>
      <c r="AQ915" s="455"/>
      <c r="AR915" s="455"/>
      <c r="AS915" s="455"/>
      <c r="AT915" s="455"/>
      <c r="AU915" s="455"/>
      <c r="AV915" s="455"/>
      <c r="AW915" s="455"/>
      <c r="AX915" s="455"/>
    </row>
    <row r="916" spans="18:50" x14ac:dyDescent="0.25">
      <c r="R916" s="509"/>
      <c r="S916" s="508"/>
      <c r="T916" s="508"/>
      <c r="U916" s="508"/>
      <c r="V916" s="508"/>
      <c r="W916" s="508"/>
      <c r="X916" s="508"/>
      <c r="Y916" s="508"/>
      <c r="Z916" s="508"/>
      <c r="AA916" s="508"/>
      <c r="AB916" s="508"/>
      <c r="AC916" s="508"/>
      <c r="AD916" s="508"/>
      <c r="AE916" s="455"/>
      <c r="AF916" s="455"/>
      <c r="AG916" s="455"/>
      <c r="AH916" s="455"/>
      <c r="AI916" s="455"/>
      <c r="AJ916" s="455"/>
      <c r="AK916" s="455"/>
      <c r="AL916" s="455"/>
      <c r="AM916" s="455"/>
      <c r="AN916" s="455"/>
      <c r="AO916" s="455"/>
      <c r="AP916" s="455"/>
      <c r="AQ916" s="455"/>
      <c r="AR916" s="455"/>
      <c r="AS916" s="455"/>
      <c r="AT916" s="455"/>
      <c r="AU916" s="455"/>
      <c r="AV916" s="455"/>
      <c r="AW916" s="455"/>
      <c r="AX916" s="455"/>
    </row>
    <row r="917" spans="18:50" x14ac:dyDescent="0.25">
      <c r="R917" s="509"/>
      <c r="S917" s="508"/>
      <c r="T917" s="508"/>
      <c r="U917" s="508"/>
      <c r="V917" s="508"/>
      <c r="W917" s="508"/>
      <c r="X917" s="508"/>
      <c r="Y917" s="508"/>
      <c r="Z917" s="508"/>
      <c r="AA917" s="508"/>
      <c r="AB917" s="508"/>
      <c r="AC917" s="508"/>
      <c r="AD917" s="508"/>
      <c r="AE917" s="455"/>
      <c r="AF917" s="455"/>
      <c r="AG917" s="455"/>
      <c r="AH917" s="455"/>
      <c r="AI917" s="455"/>
      <c r="AJ917" s="455"/>
      <c r="AK917" s="455"/>
      <c r="AL917" s="455"/>
      <c r="AM917" s="455"/>
      <c r="AN917" s="455"/>
      <c r="AO917" s="455"/>
      <c r="AP917" s="455"/>
      <c r="AQ917" s="455"/>
      <c r="AR917" s="455"/>
      <c r="AS917" s="455"/>
      <c r="AT917" s="455"/>
      <c r="AU917" s="455"/>
      <c r="AV917" s="455"/>
      <c r="AW917" s="455"/>
      <c r="AX917" s="455"/>
    </row>
    <row r="918" spans="18:50" x14ac:dyDescent="0.25">
      <c r="R918" s="509"/>
      <c r="S918" s="508"/>
      <c r="T918" s="508"/>
      <c r="U918" s="508"/>
      <c r="V918" s="508"/>
      <c r="W918" s="508"/>
      <c r="X918" s="508"/>
      <c r="Y918" s="508"/>
      <c r="Z918" s="508"/>
      <c r="AA918" s="508"/>
      <c r="AB918" s="508"/>
      <c r="AC918" s="508"/>
      <c r="AD918" s="508"/>
      <c r="AE918" s="455"/>
      <c r="AF918" s="455"/>
      <c r="AG918" s="455"/>
      <c r="AH918" s="455"/>
      <c r="AI918" s="455"/>
      <c r="AJ918" s="455"/>
      <c r="AK918" s="455"/>
      <c r="AL918" s="455"/>
      <c r="AM918" s="455"/>
      <c r="AN918" s="455"/>
      <c r="AO918" s="455"/>
      <c r="AP918" s="455"/>
      <c r="AQ918" s="455"/>
      <c r="AR918" s="455"/>
      <c r="AS918" s="455"/>
      <c r="AT918" s="455"/>
      <c r="AU918" s="455"/>
      <c r="AV918" s="455"/>
      <c r="AW918" s="455"/>
      <c r="AX918" s="455"/>
    </row>
    <row r="919" spans="18:50" x14ac:dyDescent="0.25">
      <c r="R919" s="509"/>
      <c r="S919" s="508"/>
      <c r="T919" s="508"/>
      <c r="U919" s="508"/>
      <c r="V919" s="508"/>
      <c r="W919" s="508"/>
      <c r="X919" s="508"/>
      <c r="Y919" s="508"/>
      <c r="Z919" s="508"/>
      <c r="AA919" s="508"/>
      <c r="AB919" s="508"/>
      <c r="AC919" s="508"/>
      <c r="AD919" s="508"/>
      <c r="AE919" s="455"/>
      <c r="AF919" s="455"/>
      <c r="AG919" s="455"/>
      <c r="AH919" s="455"/>
      <c r="AI919" s="455"/>
      <c r="AJ919" s="455"/>
      <c r="AK919" s="455"/>
      <c r="AL919" s="455"/>
      <c r="AM919" s="455"/>
      <c r="AN919" s="455"/>
      <c r="AO919" s="455"/>
      <c r="AP919" s="455"/>
      <c r="AQ919" s="455"/>
      <c r="AR919" s="455"/>
      <c r="AS919" s="455"/>
      <c r="AT919" s="455"/>
      <c r="AU919" s="455"/>
      <c r="AV919" s="455"/>
      <c r="AW919" s="455"/>
      <c r="AX919" s="455"/>
    </row>
    <row r="920" spans="18:50" x14ac:dyDescent="0.25">
      <c r="R920" s="509"/>
      <c r="S920" s="508"/>
      <c r="T920" s="508"/>
      <c r="U920" s="508"/>
      <c r="V920" s="508"/>
      <c r="W920" s="508"/>
      <c r="X920" s="508"/>
      <c r="Y920" s="508"/>
      <c r="Z920" s="508"/>
      <c r="AA920" s="508"/>
      <c r="AB920" s="508"/>
      <c r="AC920" s="508"/>
      <c r="AD920" s="508"/>
      <c r="AE920" s="455"/>
      <c r="AF920" s="455"/>
      <c r="AG920" s="455"/>
      <c r="AH920" s="455"/>
      <c r="AI920" s="455"/>
      <c r="AJ920" s="455"/>
      <c r="AK920" s="455"/>
      <c r="AL920" s="455"/>
      <c r="AM920" s="455"/>
      <c r="AN920" s="455"/>
      <c r="AO920" s="455"/>
      <c r="AP920" s="455"/>
      <c r="AQ920" s="455"/>
      <c r="AR920" s="455"/>
      <c r="AS920" s="455"/>
      <c r="AT920" s="455"/>
      <c r="AU920" s="455"/>
      <c r="AV920" s="455"/>
      <c r="AW920" s="455"/>
      <c r="AX920" s="455"/>
    </row>
    <row r="921" spans="18:50" x14ac:dyDescent="0.25">
      <c r="R921" s="509"/>
      <c r="S921" s="508"/>
      <c r="T921" s="508"/>
      <c r="U921" s="508"/>
      <c r="V921" s="508"/>
      <c r="W921" s="508"/>
      <c r="X921" s="508"/>
      <c r="Y921" s="508"/>
      <c r="Z921" s="508"/>
      <c r="AA921" s="508"/>
      <c r="AB921" s="508"/>
      <c r="AC921" s="508"/>
      <c r="AD921" s="508"/>
      <c r="AE921" s="455"/>
      <c r="AF921" s="455"/>
      <c r="AG921" s="455"/>
      <c r="AH921" s="455"/>
      <c r="AI921" s="455"/>
      <c r="AJ921" s="455"/>
      <c r="AK921" s="455"/>
      <c r="AL921" s="455"/>
      <c r="AM921" s="455"/>
      <c r="AN921" s="455"/>
      <c r="AO921" s="455"/>
      <c r="AP921" s="455"/>
      <c r="AQ921" s="455"/>
      <c r="AR921" s="455"/>
      <c r="AS921" s="455"/>
      <c r="AT921" s="455"/>
      <c r="AU921" s="455"/>
      <c r="AV921" s="455"/>
      <c r="AW921" s="455"/>
      <c r="AX921" s="455"/>
    </row>
    <row r="922" spans="18:50" x14ac:dyDescent="0.25">
      <c r="R922" s="509"/>
      <c r="S922" s="508"/>
      <c r="T922" s="508"/>
      <c r="U922" s="508"/>
      <c r="V922" s="508"/>
      <c r="W922" s="508"/>
      <c r="X922" s="508"/>
      <c r="Y922" s="508"/>
      <c r="Z922" s="508"/>
      <c r="AA922" s="508"/>
      <c r="AB922" s="508"/>
      <c r="AC922" s="508"/>
      <c r="AD922" s="508"/>
      <c r="AE922" s="455"/>
      <c r="AF922" s="455"/>
      <c r="AG922" s="455"/>
      <c r="AH922" s="455"/>
      <c r="AI922" s="455"/>
      <c r="AJ922" s="455"/>
      <c r="AK922" s="455"/>
      <c r="AL922" s="455"/>
      <c r="AM922" s="455"/>
      <c r="AN922" s="455"/>
      <c r="AO922" s="455"/>
      <c r="AP922" s="455"/>
      <c r="AQ922" s="455"/>
      <c r="AR922" s="455"/>
      <c r="AS922" s="455"/>
      <c r="AT922" s="455"/>
      <c r="AU922" s="455"/>
      <c r="AV922" s="455"/>
      <c r="AW922" s="455"/>
      <c r="AX922" s="455"/>
    </row>
    <row r="923" spans="18:50" x14ac:dyDescent="0.25">
      <c r="R923" s="509"/>
      <c r="S923" s="508"/>
      <c r="T923" s="508"/>
      <c r="U923" s="508"/>
      <c r="V923" s="508"/>
      <c r="W923" s="508"/>
      <c r="X923" s="508"/>
      <c r="Y923" s="508"/>
      <c r="Z923" s="508"/>
      <c r="AA923" s="508"/>
      <c r="AB923" s="508"/>
      <c r="AC923" s="508"/>
      <c r="AD923" s="508"/>
      <c r="AE923" s="455"/>
      <c r="AF923" s="455"/>
      <c r="AG923" s="455"/>
      <c r="AH923" s="455"/>
      <c r="AI923" s="455"/>
      <c r="AJ923" s="455"/>
      <c r="AK923" s="455"/>
      <c r="AL923" s="455"/>
      <c r="AM923" s="455"/>
      <c r="AN923" s="455"/>
      <c r="AO923" s="455"/>
      <c r="AP923" s="455"/>
      <c r="AQ923" s="455"/>
      <c r="AR923" s="455"/>
      <c r="AS923" s="455"/>
      <c r="AT923" s="455"/>
      <c r="AU923" s="455"/>
      <c r="AV923" s="455"/>
      <c r="AW923" s="455"/>
      <c r="AX923" s="455"/>
    </row>
    <row r="924" spans="18:50" x14ac:dyDescent="0.25">
      <c r="R924" s="509"/>
      <c r="S924" s="508"/>
      <c r="T924" s="508"/>
      <c r="U924" s="508"/>
      <c r="V924" s="508"/>
      <c r="W924" s="508"/>
      <c r="X924" s="508"/>
      <c r="Y924" s="508"/>
      <c r="Z924" s="508"/>
      <c r="AA924" s="508"/>
      <c r="AB924" s="508"/>
      <c r="AC924" s="508"/>
      <c r="AD924" s="508"/>
      <c r="AE924" s="455"/>
      <c r="AF924" s="455"/>
      <c r="AG924" s="455"/>
      <c r="AH924" s="455"/>
      <c r="AI924" s="455"/>
      <c r="AJ924" s="455"/>
      <c r="AK924" s="455"/>
      <c r="AL924" s="455"/>
      <c r="AM924" s="455"/>
      <c r="AN924" s="455"/>
      <c r="AO924" s="455"/>
      <c r="AP924" s="455"/>
      <c r="AQ924" s="455"/>
      <c r="AR924" s="455"/>
      <c r="AS924" s="455"/>
      <c r="AT924" s="455"/>
      <c r="AU924" s="455"/>
      <c r="AV924" s="455"/>
      <c r="AW924" s="455"/>
      <c r="AX924" s="455"/>
    </row>
    <row r="925" spans="18:50" x14ac:dyDescent="0.25">
      <c r="R925" s="509"/>
      <c r="S925" s="508"/>
      <c r="T925" s="508"/>
      <c r="U925" s="508"/>
      <c r="V925" s="508"/>
      <c r="W925" s="508"/>
      <c r="X925" s="508"/>
      <c r="Y925" s="508"/>
      <c r="Z925" s="508"/>
      <c r="AA925" s="508"/>
      <c r="AB925" s="508"/>
      <c r="AC925" s="508"/>
      <c r="AD925" s="508"/>
      <c r="AE925" s="455"/>
      <c r="AF925" s="455"/>
      <c r="AG925" s="455"/>
      <c r="AH925" s="455"/>
      <c r="AI925" s="455"/>
      <c r="AJ925" s="455"/>
      <c r="AK925" s="455"/>
      <c r="AL925" s="455"/>
      <c r="AM925" s="455"/>
      <c r="AN925" s="455"/>
      <c r="AO925" s="455"/>
      <c r="AP925" s="455"/>
      <c r="AQ925" s="455"/>
      <c r="AR925" s="455"/>
      <c r="AS925" s="455"/>
      <c r="AT925" s="455"/>
      <c r="AU925" s="455"/>
      <c r="AV925" s="455"/>
      <c r="AW925" s="455"/>
      <c r="AX925" s="455"/>
    </row>
    <row r="926" spans="18:50" x14ac:dyDescent="0.25">
      <c r="R926" s="509"/>
      <c r="S926" s="508"/>
      <c r="T926" s="508"/>
      <c r="U926" s="508"/>
      <c r="V926" s="508"/>
      <c r="W926" s="508"/>
      <c r="X926" s="508"/>
      <c r="Y926" s="508"/>
      <c r="Z926" s="508"/>
      <c r="AA926" s="508"/>
      <c r="AB926" s="508"/>
      <c r="AC926" s="508"/>
      <c r="AD926" s="508"/>
      <c r="AE926" s="455"/>
      <c r="AF926" s="455"/>
      <c r="AG926" s="455"/>
      <c r="AH926" s="455"/>
      <c r="AI926" s="455"/>
      <c r="AJ926" s="455"/>
      <c r="AK926" s="455"/>
      <c r="AL926" s="455"/>
      <c r="AM926" s="455"/>
      <c r="AN926" s="455"/>
      <c r="AO926" s="455"/>
      <c r="AP926" s="455"/>
      <c r="AQ926" s="455"/>
      <c r="AR926" s="455"/>
      <c r="AS926" s="455"/>
      <c r="AT926" s="455"/>
      <c r="AU926" s="455"/>
      <c r="AV926" s="455"/>
      <c r="AW926" s="455"/>
      <c r="AX926" s="455"/>
    </row>
    <row r="927" spans="18:50" x14ac:dyDescent="0.25">
      <c r="R927" s="509"/>
      <c r="S927" s="508"/>
      <c r="T927" s="508"/>
      <c r="U927" s="508"/>
      <c r="V927" s="508"/>
      <c r="W927" s="508"/>
      <c r="X927" s="508"/>
      <c r="Y927" s="508"/>
      <c r="Z927" s="508"/>
      <c r="AA927" s="508"/>
      <c r="AB927" s="508"/>
      <c r="AC927" s="508"/>
      <c r="AD927" s="508"/>
      <c r="AE927" s="455"/>
      <c r="AF927" s="455"/>
      <c r="AG927" s="455"/>
      <c r="AH927" s="455"/>
      <c r="AI927" s="455"/>
      <c r="AJ927" s="455"/>
      <c r="AK927" s="455"/>
      <c r="AL927" s="455"/>
      <c r="AM927" s="455"/>
      <c r="AN927" s="455"/>
      <c r="AO927" s="455"/>
      <c r="AP927" s="455"/>
      <c r="AQ927" s="455"/>
      <c r="AR927" s="455"/>
      <c r="AS927" s="455"/>
      <c r="AT927" s="455"/>
      <c r="AU927" s="455"/>
      <c r="AV927" s="455"/>
      <c r="AW927" s="455"/>
      <c r="AX927" s="455"/>
    </row>
    <row r="928" spans="18:50" x14ac:dyDescent="0.25">
      <c r="R928" s="509"/>
      <c r="S928" s="508"/>
      <c r="T928" s="508"/>
      <c r="U928" s="508"/>
      <c r="V928" s="508"/>
      <c r="W928" s="508"/>
      <c r="X928" s="508"/>
      <c r="Y928" s="508"/>
      <c r="Z928" s="508"/>
      <c r="AA928" s="508"/>
      <c r="AB928" s="508"/>
      <c r="AC928" s="508"/>
      <c r="AD928" s="508"/>
      <c r="AE928" s="455"/>
      <c r="AF928" s="455"/>
      <c r="AG928" s="455"/>
      <c r="AH928" s="455"/>
      <c r="AI928" s="455"/>
      <c r="AJ928" s="455"/>
      <c r="AK928" s="455"/>
      <c r="AL928" s="455"/>
      <c r="AM928" s="455"/>
      <c r="AN928" s="455"/>
      <c r="AO928" s="455"/>
      <c r="AP928" s="455"/>
      <c r="AQ928" s="455"/>
      <c r="AR928" s="455"/>
      <c r="AS928" s="455"/>
      <c r="AT928" s="455"/>
      <c r="AU928" s="455"/>
      <c r="AV928" s="455"/>
      <c r="AW928" s="455"/>
      <c r="AX928" s="455"/>
    </row>
    <row r="929" spans="18:50" x14ac:dyDescent="0.25">
      <c r="R929" s="509"/>
      <c r="S929" s="508"/>
      <c r="T929" s="508"/>
      <c r="U929" s="508"/>
      <c r="V929" s="508"/>
      <c r="W929" s="508"/>
      <c r="X929" s="508"/>
      <c r="Y929" s="508"/>
      <c r="Z929" s="508"/>
      <c r="AA929" s="508"/>
      <c r="AB929" s="508"/>
      <c r="AC929" s="508"/>
      <c r="AD929" s="508"/>
      <c r="AE929" s="455"/>
      <c r="AF929" s="455"/>
      <c r="AG929" s="455"/>
      <c r="AH929" s="455"/>
      <c r="AI929" s="455"/>
      <c r="AJ929" s="455"/>
      <c r="AK929" s="455"/>
      <c r="AL929" s="455"/>
      <c r="AM929" s="455"/>
      <c r="AN929" s="455"/>
      <c r="AO929" s="455"/>
      <c r="AP929" s="455"/>
      <c r="AQ929" s="455"/>
      <c r="AR929" s="455"/>
      <c r="AS929" s="455"/>
      <c r="AT929" s="455"/>
      <c r="AU929" s="455"/>
      <c r="AV929" s="455"/>
      <c r="AW929" s="455"/>
      <c r="AX929" s="455"/>
    </row>
    <row r="930" spans="18:50" x14ac:dyDescent="0.25">
      <c r="R930" s="509"/>
      <c r="S930" s="508"/>
      <c r="T930" s="508"/>
      <c r="U930" s="508"/>
      <c r="V930" s="508"/>
      <c r="W930" s="508"/>
      <c r="X930" s="508"/>
      <c r="Y930" s="508"/>
      <c r="Z930" s="508"/>
      <c r="AA930" s="508"/>
      <c r="AB930" s="508"/>
      <c r="AC930" s="508"/>
      <c r="AD930" s="508"/>
      <c r="AE930" s="455"/>
      <c r="AF930" s="455"/>
      <c r="AG930" s="455"/>
      <c r="AH930" s="455"/>
      <c r="AI930" s="455"/>
      <c r="AJ930" s="455"/>
      <c r="AK930" s="455"/>
      <c r="AL930" s="455"/>
      <c r="AM930" s="455"/>
      <c r="AN930" s="455"/>
      <c r="AO930" s="455"/>
      <c r="AP930" s="455"/>
      <c r="AQ930" s="455"/>
      <c r="AR930" s="455"/>
      <c r="AS930" s="455"/>
      <c r="AT930" s="455"/>
      <c r="AU930" s="455"/>
      <c r="AV930" s="455"/>
      <c r="AW930" s="455"/>
      <c r="AX930" s="455"/>
    </row>
    <row r="931" spans="18:50" x14ac:dyDescent="0.25">
      <c r="R931" s="509"/>
      <c r="S931" s="508"/>
      <c r="T931" s="508"/>
      <c r="U931" s="508"/>
      <c r="V931" s="508"/>
      <c r="W931" s="508"/>
      <c r="X931" s="508"/>
      <c r="Y931" s="508"/>
      <c r="Z931" s="508"/>
      <c r="AA931" s="508"/>
      <c r="AB931" s="508"/>
      <c r="AC931" s="508"/>
      <c r="AD931" s="508"/>
      <c r="AE931" s="455"/>
      <c r="AF931" s="455"/>
      <c r="AG931" s="455"/>
      <c r="AH931" s="455"/>
      <c r="AI931" s="455"/>
      <c r="AJ931" s="455"/>
      <c r="AK931" s="455"/>
      <c r="AL931" s="455"/>
      <c r="AM931" s="455"/>
      <c r="AN931" s="455"/>
      <c r="AO931" s="455"/>
      <c r="AP931" s="455"/>
      <c r="AQ931" s="455"/>
      <c r="AR931" s="455"/>
      <c r="AS931" s="455"/>
      <c r="AT931" s="455"/>
      <c r="AU931" s="455"/>
      <c r="AV931" s="455"/>
      <c r="AW931" s="455"/>
      <c r="AX931" s="455"/>
    </row>
    <row r="932" spans="18:50" x14ac:dyDescent="0.25">
      <c r="R932" s="509"/>
      <c r="S932" s="508"/>
      <c r="T932" s="508"/>
      <c r="U932" s="508"/>
      <c r="V932" s="508"/>
      <c r="W932" s="508"/>
      <c r="X932" s="508"/>
      <c r="Y932" s="508"/>
      <c r="Z932" s="508"/>
      <c r="AA932" s="508"/>
      <c r="AB932" s="508"/>
      <c r="AC932" s="508"/>
      <c r="AD932" s="508"/>
      <c r="AE932" s="455"/>
      <c r="AF932" s="455"/>
      <c r="AG932" s="455"/>
      <c r="AH932" s="455"/>
      <c r="AI932" s="455"/>
      <c r="AJ932" s="455"/>
      <c r="AK932" s="455"/>
      <c r="AL932" s="455"/>
      <c r="AM932" s="455"/>
      <c r="AN932" s="455"/>
      <c r="AO932" s="455"/>
      <c r="AP932" s="455"/>
      <c r="AQ932" s="455"/>
      <c r="AR932" s="455"/>
      <c r="AS932" s="455"/>
      <c r="AT932" s="455"/>
      <c r="AU932" s="455"/>
      <c r="AV932" s="455"/>
      <c r="AW932" s="455"/>
      <c r="AX932" s="455"/>
    </row>
    <row r="933" spans="18:50" x14ac:dyDescent="0.25">
      <c r="R933" s="509"/>
      <c r="S933" s="508"/>
      <c r="T933" s="508"/>
      <c r="U933" s="508"/>
      <c r="V933" s="508"/>
      <c r="W933" s="508"/>
      <c r="X933" s="508"/>
      <c r="Y933" s="508"/>
      <c r="Z933" s="508"/>
      <c r="AA933" s="508"/>
      <c r="AB933" s="508"/>
      <c r="AC933" s="508"/>
      <c r="AD933" s="508"/>
      <c r="AE933" s="455"/>
      <c r="AF933" s="455"/>
      <c r="AG933" s="455"/>
      <c r="AH933" s="455"/>
      <c r="AI933" s="455"/>
      <c r="AJ933" s="455"/>
      <c r="AK933" s="455"/>
      <c r="AL933" s="455"/>
      <c r="AM933" s="455"/>
      <c r="AN933" s="455"/>
      <c r="AO933" s="455"/>
      <c r="AP933" s="455"/>
      <c r="AQ933" s="455"/>
      <c r="AR933" s="455"/>
      <c r="AS933" s="455"/>
      <c r="AT933" s="455"/>
      <c r="AU933" s="455"/>
      <c r="AV933" s="455"/>
      <c r="AW933" s="455"/>
      <c r="AX933" s="455"/>
    </row>
    <row r="934" spans="18:50" x14ac:dyDescent="0.25">
      <c r="R934" s="509"/>
      <c r="S934" s="508"/>
      <c r="T934" s="508"/>
      <c r="U934" s="508"/>
      <c r="V934" s="508"/>
      <c r="W934" s="508"/>
      <c r="X934" s="508"/>
      <c r="Y934" s="508"/>
      <c r="Z934" s="508"/>
      <c r="AA934" s="508"/>
      <c r="AB934" s="508"/>
      <c r="AC934" s="508"/>
      <c r="AD934" s="508"/>
      <c r="AE934" s="455"/>
      <c r="AF934" s="455"/>
      <c r="AG934" s="455"/>
      <c r="AH934" s="455"/>
      <c r="AI934" s="455"/>
      <c r="AJ934" s="455"/>
      <c r="AK934" s="455"/>
      <c r="AL934" s="455"/>
      <c r="AM934" s="455"/>
      <c r="AN934" s="455"/>
      <c r="AO934" s="455"/>
      <c r="AP934" s="455"/>
      <c r="AQ934" s="455"/>
      <c r="AR934" s="455"/>
      <c r="AS934" s="455"/>
      <c r="AT934" s="455"/>
      <c r="AU934" s="455"/>
      <c r="AV934" s="455"/>
      <c r="AW934" s="455"/>
      <c r="AX934" s="455"/>
    </row>
    <row r="935" spans="18:50" x14ac:dyDescent="0.25">
      <c r="R935" s="509"/>
      <c r="S935" s="508"/>
      <c r="T935" s="508"/>
      <c r="U935" s="508"/>
      <c r="V935" s="508"/>
      <c r="W935" s="508"/>
      <c r="X935" s="508"/>
      <c r="Y935" s="508"/>
      <c r="Z935" s="508"/>
      <c r="AA935" s="508"/>
      <c r="AB935" s="508"/>
      <c r="AC935" s="508"/>
      <c r="AD935" s="508"/>
      <c r="AE935" s="455"/>
      <c r="AF935" s="455"/>
      <c r="AG935" s="455"/>
      <c r="AH935" s="455"/>
      <c r="AI935" s="455"/>
      <c r="AJ935" s="455"/>
      <c r="AK935" s="455"/>
      <c r="AL935" s="455"/>
      <c r="AM935" s="455"/>
      <c r="AN935" s="455"/>
      <c r="AO935" s="455"/>
      <c r="AP935" s="455"/>
      <c r="AQ935" s="455"/>
      <c r="AR935" s="455"/>
      <c r="AS935" s="455"/>
      <c r="AT935" s="455"/>
      <c r="AU935" s="455"/>
      <c r="AV935" s="455"/>
      <c r="AW935" s="455"/>
      <c r="AX935" s="455"/>
    </row>
    <row r="936" spans="18:50" x14ac:dyDescent="0.25">
      <c r="R936" s="509"/>
      <c r="S936" s="508"/>
      <c r="T936" s="508"/>
      <c r="U936" s="508"/>
      <c r="V936" s="508"/>
      <c r="W936" s="508"/>
      <c r="X936" s="508"/>
      <c r="Y936" s="508"/>
      <c r="Z936" s="508"/>
      <c r="AA936" s="508"/>
      <c r="AB936" s="508"/>
      <c r="AC936" s="508"/>
      <c r="AD936" s="508"/>
      <c r="AE936" s="455"/>
      <c r="AF936" s="455"/>
      <c r="AG936" s="455"/>
      <c r="AH936" s="455"/>
      <c r="AI936" s="455"/>
      <c r="AJ936" s="455"/>
      <c r="AK936" s="455"/>
      <c r="AL936" s="455"/>
      <c r="AM936" s="455"/>
      <c r="AN936" s="455"/>
      <c r="AO936" s="455"/>
      <c r="AP936" s="455"/>
      <c r="AQ936" s="455"/>
      <c r="AR936" s="455"/>
      <c r="AS936" s="455"/>
      <c r="AT936" s="455"/>
      <c r="AU936" s="455"/>
      <c r="AV936" s="455"/>
      <c r="AW936" s="455"/>
      <c r="AX936" s="455"/>
    </row>
    <row r="937" spans="18:50" x14ac:dyDescent="0.25">
      <c r="R937" s="509"/>
      <c r="S937" s="508"/>
      <c r="T937" s="508"/>
      <c r="U937" s="508"/>
      <c r="V937" s="508"/>
      <c r="W937" s="508"/>
      <c r="X937" s="508"/>
      <c r="Y937" s="508"/>
      <c r="Z937" s="508"/>
      <c r="AA937" s="508"/>
      <c r="AB937" s="508"/>
      <c r="AC937" s="508"/>
      <c r="AD937" s="508"/>
      <c r="AE937" s="455"/>
      <c r="AF937" s="455"/>
      <c r="AG937" s="455"/>
      <c r="AH937" s="455"/>
      <c r="AI937" s="455"/>
      <c r="AJ937" s="455"/>
      <c r="AK937" s="455"/>
      <c r="AL937" s="455"/>
      <c r="AM937" s="455"/>
      <c r="AN937" s="455"/>
      <c r="AO937" s="455"/>
      <c r="AP937" s="455"/>
      <c r="AQ937" s="455"/>
      <c r="AR937" s="455"/>
      <c r="AS937" s="455"/>
      <c r="AT937" s="455"/>
      <c r="AU937" s="455"/>
      <c r="AV937" s="455"/>
      <c r="AW937" s="455"/>
      <c r="AX937" s="455"/>
    </row>
    <row r="938" spans="18:50" x14ac:dyDescent="0.25">
      <c r="R938" s="509"/>
      <c r="S938" s="508"/>
      <c r="T938" s="508"/>
      <c r="U938" s="508"/>
      <c r="V938" s="508"/>
      <c r="W938" s="508"/>
      <c r="X938" s="508"/>
      <c r="Y938" s="508"/>
      <c r="Z938" s="508"/>
      <c r="AA938" s="508"/>
      <c r="AB938" s="508"/>
      <c r="AC938" s="508"/>
      <c r="AD938" s="508"/>
      <c r="AE938" s="455"/>
      <c r="AF938" s="455"/>
      <c r="AG938" s="455"/>
      <c r="AH938" s="455"/>
      <c r="AI938" s="455"/>
      <c r="AJ938" s="455"/>
      <c r="AK938" s="455"/>
      <c r="AL938" s="455"/>
      <c r="AM938" s="455"/>
      <c r="AN938" s="455"/>
      <c r="AO938" s="455"/>
      <c r="AP938" s="455"/>
      <c r="AQ938" s="455"/>
      <c r="AR938" s="455"/>
      <c r="AS938" s="455"/>
      <c r="AT938" s="455"/>
      <c r="AU938" s="455"/>
      <c r="AV938" s="455"/>
      <c r="AW938" s="455"/>
      <c r="AX938" s="455"/>
    </row>
    <row r="939" spans="18:50" x14ac:dyDescent="0.25">
      <c r="R939" s="509"/>
      <c r="S939" s="508"/>
      <c r="T939" s="508"/>
      <c r="U939" s="508"/>
      <c r="V939" s="508"/>
      <c r="W939" s="508"/>
      <c r="X939" s="508"/>
      <c r="Y939" s="508"/>
      <c r="Z939" s="508"/>
      <c r="AA939" s="508"/>
      <c r="AB939" s="508"/>
      <c r="AC939" s="508"/>
      <c r="AD939" s="508"/>
      <c r="AE939" s="455"/>
      <c r="AF939" s="455"/>
      <c r="AG939" s="455"/>
      <c r="AH939" s="455"/>
      <c r="AI939" s="455"/>
      <c r="AJ939" s="455"/>
      <c r="AK939" s="455"/>
      <c r="AL939" s="455"/>
      <c r="AM939" s="455"/>
      <c r="AN939" s="455"/>
      <c r="AO939" s="455"/>
      <c r="AP939" s="455"/>
      <c r="AQ939" s="455"/>
      <c r="AR939" s="455"/>
      <c r="AS939" s="455"/>
      <c r="AT939" s="455"/>
      <c r="AU939" s="455"/>
      <c r="AV939" s="455"/>
      <c r="AW939" s="455"/>
      <c r="AX939" s="455"/>
    </row>
    <row r="940" spans="18:50" x14ac:dyDescent="0.25">
      <c r="R940" s="509"/>
      <c r="S940" s="508"/>
      <c r="T940" s="508"/>
      <c r="U940" s="508"/>
      <c r="V940" s="508"/>
      <c r="W940" s="508"/>
      <c r="X940" s="508"/>
      <c r="Y940" s="508"/>
      <c r="Z940" s="508"/>
      <c r="AA940" s="508"/>
      <c r="AB940" s="508"/>
      <c r="AC940" s="508"/>
      <c r="AD940" s="508"/>
      <c r="AE940" s="455"/>
      <c r="AF940" s="455"/>
      <c r="AG940" s="455"/>
      <c r="AH940" s="455"/>
      <c r="AI940" s="455"/>
      <c r="AJ940" s="455"/>
      <c r="AK940" s="455"/>
      <c r="AL940" s="455"/>
      <c r="AM940" s="455"/>
      <c r="AN940" s="455"/>
      <c r="AO940" s="455"/>
      <c r="AP940" s="455"/>
      <c r="AQ940" s="455"/>
      <c r="AR940" s="455"/>
      <c r="AS940" s="455"/>
      <c r="AT940" s="455"/>
      <c r="AU940" s="455"/>
      <c r="AV940" s="455"/>
      <c r="AW940" s="455"/>
      <c r="AX940" s="455"/>
    </row>
    <row r="941" spans="18:50" x14ac:dyDescent="0.25">
      <c r="R941" s="509"/>
      <c r="S941" s="508"/>
      <c r="T941" s="508"/>
      <c r="U941" s="508"/>
      <c r="V941" s="508"/>
      <c r="W941" s="508"/>
      <c r="X941" s="508"/>
      <c r="Y941" s="508"/>
      <c r="Z941" s="508"/>
      <c r="AA941" s="508"/>
      <c r="AB941" s="508"/>
      <c r="AC941" s="508"/>
      <c r="AD941" s="508"/>
      <c r="AE941" s="455"/>
      <c r="AF941" s="455"/>
      <c r="AG941" s="455"/>
      <c r="AH941" s="455"/>
      <c r="AI941" s="455"/>
      <c r="AJ941" s="455"/>
      <c r="AK941" s="455"/>
      <c r="AL941" s="455"/>
      <c r="AM941" s="455"/>
      <c r="AN941" s="455"/>
      <c r="AO941" s="455"/>
      <c r="AP941" s="455"/>
      <c r="AQ941" s="455"/>
      <c r="AR941" s="455"/>
      <c r="AS941" s="455"/>
      <c r="AT941" s="455"/>
      <c r="AU941" s="455"/>
      <c r="AV941" s="455"/>
      <c r="AW941" s="455"/>
      <c r="AX941" s="455"/>
    </row>
    <row r="942" spans="18:50" x14ac:dyDescent="0.25">
      <c r="R942" s="509"/>
      <c r="S942" s="508"/>
      <c r="T942" s="508"/>
      <c r="U942" s="508"/>
      <c r="V942" s="508"/>
      <c r="W942" s="508"/>
      <c r="X942" s="508"/>
      <c r="Y942" s="508"/>
      <c r="Z942" s="508"/>
      <c r="AA942" s="508"/>
      <c r="AB942" s="508"/>
      <c r="AC942" s="508"/>
      <c r="AD942" s="508"/>
      <c r="AE942" s="455"/>
      <c r="AF942" s="455"/>
      <c r="AG942" s="455"/>
      <c r="AH942" s="455"/>
      <c r="AI942" s="455"/>
      <c r="AJ942" s="455"/>
      <c r="AK942" s="455"/>
      <c r="AL942" s="455"/>
      <c r="AM942" s="455"/>
      <c r="AN942" s="455"/>
      <c r="AO942" s="455"/>
      <c r="AP942" s="455"/>
      <c r="AQ942" s="455"/>
      <c r="AR942" s="455"/>
      <c r="AS942" s="455"/>
      <c r="AT942" s="455"/>
      <c r="AU942" s="455"/>
      <c r="AV942" s="455"/>
      <c r="AW942" s="455"/>
      <c r="AX942" s="455"/>
    </row>
    <row r="943" spans="18:50" x14ac:dyDescent="0.25">
      <c r="R943" s="509"/>
      <c r="S943" s="508"/>
      <c r="T943" s="508"/>
      <c r="U943" s="508"/>
      <c r="V943" s="508"/>
      <c r="W943" s="508"/>
      <c r="X943" s="508"/>
      <c r="Y943" s="508"/>
      <c r="Z943" s="508"/>
      <c r="AA943" s="508"/>
      <c r="AB943" s="508"/>
      <c r="AC943" s="508"/>
      <c r="AD943" s="508"/>
      <c r="AE943" s="455"/>
      <c r="AF943" s="455"/>
      <c r="AG943" s="455"/>
      <c r="AH943" s="455"/>
      <c r="AI943" s="455"/>
      <c r="AJ943" s="455"/>
      <c r="AK943" s="455"/>
      <c r="AL943" s="455"/>
      <c r="AM943" s="455"/>
      <c r="AN943" s="455"/>
      <c r="AO943" s="455"/>
      <c r="AP943" s="455"/>
      <c r="AQ943" s="455"/>
      <c r="AR943" s="455"/>
      <c r="AS943" s="455"/>
      <c r="AT943" s="455"/>
      <c r="AU943" s="455"/>
      <c r="AV943" s="455"/>
      <c r="AW943" s="455"/>
      <c r="AX943" s="455"/>
    </row>
    <row r="944" spans="18:50" x14ac:dyDescent="0.25">
      <c r="R944" s="509"/>
      <c r="S944" s="508"/>
      <c r="T944" s="508"/>
      <c r="U944" s="508"/>
      <c r="V944" s="508"/>
      <c r="W944" s="508"/>
      <c r="X944" s="508"/>
      <c r="Y944" s="508"/>
      <c r="Z944" s="508"/>
      <c r="AA944" s="508"/>
      <c r="AB944" s="508"/>
      <c r="AC944" s="508"/>
      <c r="AD944" s="508"/>
      <c r="AE944" s="455"/>
      <c r="AF944" s="455"/>
      <c r="AG944" s="455"/>
      <c r="AH944" s="455"/>
      <c r="AI944" s="455"/>
      <c r="AJ944" s="455"/>
      <c r="AK944" s="455"/>
      <c r="AL944" s="455"/>
      <c r="AM944" s="455"/>
      <c r="AN944" s="455"/>
      <c r="AO944" s="455"/>
      <c r="AP944" s="455"/>
      <c r="AQ944" s="455"/>
      <c r="AR944" s="455"/>
      <c r="AS944" s="455"/>
      <c r="AT944" s="455"/>
      <c r="AU944" s="455"/>
      <c r="AV944" s="455"/>
      <c r="AW944" s="455"/>
      <c r="AX944" s="455"/>
    </row>
    <row r="945" spans="18:50" x14ac:dyDescent="0.25">
      <c r="R945" s="509"/>
      <c r="S945" s="508"/>
      <c r="T945" s="508"/>
      <c r="U945" s="508"/>
      <c r="V945" s="508"/>
      <c r="W945" s="508"/>
      <c r="X945" s="508"/>
      <c r="Y945" s="508"/>
      <c r="Z945" s="508"/>
      <c r="AA945" s="508"/>
      <c r="AB945" s="508"/>
      <c r="AC945" s="508"/>
      <c r="AD945" s="508"/>
      <c r="AE945" s="455"/>
      <c r="AF945" s="455"/>
      <c r="AG945" s="455"/>
      <c r="AH945" s="455"/>
      <c r="AI945" s="455"/>
      <c r="AJ945" s="455"/>
      <c r="AK945" s="455"/>
      <c r="AL945" s="455"/>
      <c r="AM945" s="455"/>
      <c r="AN945" s="455"/>
      <c r="AO945" s="455"/>
      <c r="AP945" s="455"/>
      <c r="AQ945" s="455"/>
      <c r="AR945" s="455"/>
      <c r="AS945" s="455"/>
      <c r="AT945" s="455"/>
      <c r="AU945" s="455"/>
      <c r="AV945" s="455"/>
      <c r="AW945" s="455"/>
      <c r="AX945" s="455"/>
    </row>
    <row r="946" spans="18:50" x14ac:dyDescent="0.25">
      <c r="R946" s="509"/>
      <c r="S946" s="508"/>
      <c r="T946" s="508"/>
      <c r="U946" s="508"/>
      <c r="V946" s="508"/>
      <c r="W946" s="508"/>
      <c r="X946" s="508"/>
      <c r="Y946" s="508"/>
      <c r="Z946" s="508"/>
      <c r="AA946" s="508"/>
      <c r="AB946" s="508"/>
      <c r="AC946" s="508"/>
      <c r="AD946" s="508"/>
      <c r="AE946" s="455"/>
      <c r="AF946" s="455"/>
      <c r="AG946" s="455"/>
      <c r="AH946" s="455"/>
      <c r="AI946" s="455"/>
      <c r="AJ946" s="455"/>
      <c r="AK946" s="455"/>
      <c r="AL946" s="455"/>
      <c r="AM946" s="455"/>
      <c r="AN946" s="455"/>
      <c r="AO946" s="455"/>
      <c r="AP946" s="455"/>
      <c r="AQ946" s="455"/>
      <c r="AR946" s="455"/>
      <c r="AS946" s="455"/>
      <c r="AT946" s="455"/>
      <c r="AU946" s="455"/>
      <c r="AV946" s="455"/>
      <c r="AW946" s="455"/>
      <c r="AX946" s="455"/>
    </row>
    <row r="947" spans="18:50" x14ac:dyDescent="0.25">
      <c r="R947" s="509"/>
      <c r="S947" s="508"/>
      <c r="T947" s="508"/>
      <c r="U947" s="508"/>
      <c r="V947" s="508"/>
      <c r="W947" s="508"/>
      <c r="X947" s="508"/>
      <c r="Y947" s="508"/>
      <c r="Z947" s="508"/>
      <c r="AA947" s="508"/>
      <c r="AB947" s="508"/>
      <c r="AC947" s="508"/>
      <c r="AD947" s="508"/>
      <c r="AE947" s="455"/>
      <c r="AF947" s="455"/>
      <c r="AG947" s="455"/>
      <c r="AH947" s="455"/>
      <c r="AI947" s="455"/>
      <c r="AJ947" s="455"/>
      <c r="AK947" s="455"/>
      <c r="AL947" s="455"/>
      <c r="AM947" s="455"/>
      <c r="AN947" s="455"/>
      <c r="AO947" s="455"/>
      <c r="AP947" s="455"/>
      <c r="AQ947" s="455"/>
      <c r="AR947" s="455"/>
      <c r="AS947" s="455"/>
      <c r="AT947" s="455"/>
      <c r="AU947" s="455"/>
      <c r="AV947" s="455"/>
      <c r="AW947" s="455"/>
      <c r="AX947" s="455"/>
    </row>
    <row r="948" spans="18:50" x14ac:dyDescent="0.25">
      <c r="R948" s="509"/>
      <c r="S948" s="508"/>
      <c r="T948" s="508"/>
      <c r="U948" s="508"/>
      <c r="V948" s="508"/>
      <c r="W948" s="508"/>
      <c r="X948" s="508"/>
      <c r="Y948" s="508"/>
      <c r="Z948" s="508"/>
      <c r="AA948" s="508"/>
      <c r="AB948" s="508"/>
      <c r="AC948" s="508"/>
      <c r="AD948" s="508"/>
      <c r="AE948" s="455"/>
      <c r="AF948" s="455"/>
      <c r="AG948" s="455"/>
      <c r="AH948" s="455"/>
      <c r="AI948" s="455"/>
      <c r="AJ948" s="455"/>
      <c r="AK948" s="455"/>
      <c r="AL948" s="455"/>
      <c r="AM948" s="455"/>
      <c r="AN948" s="455"/>
      <c r="AO948" s="455"/>
      <c r="AP948" s="455"/>
      <c r="AQ948" s="455"/>
      <c r="AR948" s="455"/>
      <c r="AS948" s="455"/>
      <c r="AT948" s="455"/>
      <c r="AU948" s="455"/>
      <c r="AV948" s="455"/>
      <c r="AW948" s="455"/>
      <c r="AX948" s="455"/>
    </row>
    <row r="949" spans="18:50" x14ac:dyDescent="0.25">
      <c r="R949" s="509"/>
      <c r="S949" s="508"/>
      <c r="T949" s="508"/>
      <c r="U949" s="508"/>
      <c r="V949" s="508"/>
      <c r="W949" s="508"/>
      <c r="X949" s="508"/>
      <c r="Y949" s="508"/>
      <c r="Z949" s="508"/>
      <c r="AA949" s="508"/>
      <c r="AB949" s="508"/>
      <c r="AC949" s="508"/>
      <c r="AD949" s="508"/>
      <c r="AE949" s="455"/>
      <c r="AF949" s="455"/>
      <c r="AG949" s="455"/>
      <c r="AH949" s="455"/>
      <c r="AI949" s="455"/>
      <c r="AJ949" s="455"/>
      <c r="AK949" s="455"/>
      <c r="AL949" s="455"/>
      <c r="AM949" s="455"/>
      <c r="AN949" s="455"/>
      <c r="AO949" s="455"/>
      <c r="AP949" s="455"/>
      <c r="AQ949" s="455"/>
      <c r="AR949" s="455"/>
      <c r="AS949" s="455"/>
      <c r="AT949" s="455"/>
      <c r="AU949" s="455"/>
      <c r="AV949" s="455"/>
      <c r="AW949" s="455"/>
      <c r="AX949" s="455"/>
    </row>
    <row r="950" spans="18:50" x14ac:dyDescent="0.25">
      <c r="R950" s="509"/>
      <c r="S950" s="508"/>
      <c r="T950" s="508"/>
      <c r="U950" s="508"/>
      <c r="V950" s="508"/>
      <c r="W950" s="508"/>
      <c r="X950" s="508"/>
      <c r="Y950" s="508"/>
      <c r="Z950" s="508"/>
      <c r="AA950" s="508"/>
      <c r="AB950" s="508"/>
      <c r="AC950" s="508"/>
      <c r="AD950" s="508"/>
      <c r="AE950" s="455"/>
      <c r="AF950" s="455"/>
      <c r="AG950" s="455"/>
      <c r="AH950" s="455"/>
      <c r="AI950" s="455"/>
      <c r="AJ950" s="455"/>
      <c r="AK950" s="455"/>
      <c r="AL950" s="455"/>
      <c r="AM950" s="455"/>
      <c r="AN950" s="455"/>
      <c r="AO950" s="455"/>
      <c r="AP950" s="455"/>
      <c r="AQ950" s="455"/>
      <c r="AR950" s="455"/>
      <c r="AS950" s="455"/>
      <c r="AT950" s="455"/>
      <c r="AU950" s="455"/>
      <c r="AV950" s="455"/>
      <c r="AW950" s="455"/>
      <c r="AX950" s="455"/>
    </row>
    <row r="951" spans="18:50" x14ac:dyDescent="0.25">
      <c r="R951" s="509"/>
      <c r="S951" s="508"/>
      <c r="T951" s="508"/>
      <c r="U951" s="508"/>
      <c r="V951" s="508"/>
      <c r="W951" s="508"/>
      <c r="X951" s="508"/>
      <c r="Y951" s="508"/>
      <c r="Z951" s="508"/>
      <c r="AA951" s="508"/>
      <c r="AB951" s="508"/>
      <c r="AC951" s="508"/>
      <c r="AD951" s="508"/>
      <c r="AE951" s="455"/>
      <c r="AF951" s="455"/>
      <c r="AG951" s="455"/>
      <c r="AH951" s="455"/>
      <c r="AI951" s="455"/>
      <c r="AJ951" s="455"/>
      <c r="AK951" s="455"/>
      <c r="AL951" s="455"/>
      <c r="AM951" s="455"/>
      <c r="AN951" s="455"/>
      <c r="AO951" s="455"/>
      <c r="AP951" s="455"/>
      <c r="AQ951" s="455"/>
      <c r="AR951" s="455"/>
      <c r="AS951" s="455"/>
      <c r="AT951" s="455"/>
      <c r="AU951" s="455"/>
      <c r="AV951" s="455"/>
      <c r="AW951" s="455"/>
      <c r="AX951" s="455"/>
    </row>
    <row r="952" spans="18:50" x14ac:dyDescent="0.25">
      <c r="R952" s="509"/>
      <c r="S952" s="508"/>
      <c r="T952" s="508"/>
      <c r="U952" s="508"/>
      <c r="V952" s="508"/>
      <c r="W952" s="508"/>
      <c r="X952" s="508"/>
      <c r="Y952" s="508"/>
      <c r="Z952" s="508"/>
      <c r="AA952" s="508"/>
      <c r="AB952" s="508"/>
      <c r="AC952" s="508"/>
      <c r="AD952" s="508"/>
      <c r="AE952" s="455"/>
      <c r="AF952" s="455"/>
      <c r="AG952" s="455"/>
      <c r="AH952" s="455"/>
      <c r="AI952" s="455"/>
      <c r="AJ952" s="455"/>
      <c r="AK952" s="455"/>
      <c r="AL952" s="455"/>
      <c r="AM952" s="455"/>
      <c r="AN952" s="455"/>
      <c r="AO952" s="455"/>
      <c r="AP952" s="455"/>
      <c r="AQ952" s="455"/>
      <c r="AR952" s="455"/>
      <c r="AS952" s="455"/>
      <c r="AT952" s="455"/>
      <c r="AU952" s="455"/>
      <c r="AV952" s="455"/>
      <c r="AW952" s="455"/>
      <c r="AX952" s="455"/>
    </row>
    <row r="953" spans="18:50" x14ac:dyDescent="0.25">
      <c r="R953" s="509"/>
      <c r="S953" s="508"/>
      <c r="T953" s="508"/>
      <c r="U953" s="508"/>
      <c r="V953" s="508"/>
      <c r="W953" s="508"/>
      <c r="X953" s="508"/>
      <c r="Y953" s="508"/>
      <c r="Z953" s="508"/>
      <c r="AA953" s="508"/>
      <c r="AB953" s="508"/>
      <c r="AC953" s="508"/>
      <c r="AD953" s="508"/>
      <c r="AE953" s="455"/>
      <c r="AF953" s="455"/>
      <c r="AG953" s="455"/>
      <c r="AH953" s="455"/>
      <c r="AI953" s="455"/>
      <c r="AJ953" s="455"/>
      <c r="AK953" s="455"/>
      <c r="AL953" s="455"/>
      <c r="AM953" s="455"/>
      <c r="AN953" s="455"/>
      <c r="AO953" s="455"/>
      <c r="AP953" s="455"/>
      <c r="AQ953" s="455"/>
      <c r="AR953" s="455"/>
      <c r="AS953" s="455"/>
      <c r="AT953" s="455"/>
      <c r="AU953" s="455"/>
      <c r="AV953" s="455"/>
      <c r="AW953" s="455"/>
      <c r="AX953" s="455"/>
    </row>
    <row r="954" spans="18:50" x14ac:dyDescent="0.25">
      <c r="R954" s="509"/>
      <c r="S954" s="508"/>
      <c r="T954" s="508"/>
      <c r="U954" s="508"/>
      <c r="V954" s="508"/>
      <c r="W954" s="508"/>
      <c r="X954" s="508"/>
      <c r="Y954" s="508"/>
      <c r="Z954" s="508"/>
      <c r="AA954" s="508"/>
      <c r="AB954" s="508"/>
      <c r="AC954" s="508"/>
      <c r="AD954" s="508"/>
      <c r="AE954" s="455"/>
      <c r="AF954" s="455"/>
      <c r="AG954" s="455"/>
      <c r="AH954" s="455"/>
      <c r="AI954" s="455"/>
      <c r="AJ954" s="455"/>
      <c r="AK954" s="455"/>
      <c r="AL954" s="455"/>
      <c r="AM954" s="455"/>
      <c r="AN954" s="455"/>
      <c r="AO954" s="455"/>
      <c r="AP954" s="455"/>
      <c r="AQ954" s="455"/>
      <c r="AR954" s="455"/>
      <c r="AS954" s="455"/>
      <c r="AT954" s="455"/>
      <c r="AU954" s="455"/>
      <c r="AV954" s="455"/>
      <c r="AW954" s="455"/>
      <c r="AX954" s="455"/>
    </row>
    <row r="955" spans="18:50" x14ac:dyDescent="0.25">
      <c r="R955" s="509"/>
      <c r="S955" s="508"/>
      <c r="T955" s="508"/>
      <c r="U955" s="508"/>
      <c r="V955" s="508"/>
      <c r="W955" s="508"/>
      <c r="X955" s="508"/>
      <c r="Y955" s="508"/>
      <c r="Z955" s="508"/>
      <c r="AA955" s="508"/>
      <c r="AB955" s="508"/>
      <c r="AC955" s="508"/>
      <c r="AD955" s="508"/>
      <c r="AE955" s="455"/>
      <c r="AF955" s="455"/>
      <c r="AG955" s="455"/>
      <c r="AH955" s="455"/>
      <c r="AI955" s="455"/>
      <c r="AJ955" s="455"/>
      <c r="AK955" s="455"/>
      <c r="AL955" s="455"/>
      <c r="AM955" s="455"/>
      <c r="AN955" s="455"/>
      <c r="AO955" s="455"/>
      <c r="AP955" s="455"/>
      <c r="AQ955" s="455"/>
      <c r="AR955" s="455"/>
      <c r="AS955" s="455"/>
      <c r="AT955" s="455"/>
      <c r="AU955" s="455"/>
      <c r="AV955" s="455"/>
      <c r="AW955" s="455"/>
      <c r="AX955" s="455"/>
    </row>
    <row r="956" spans="18:50" x14ac:dyDescent="0.25">
      <c r="R956" s="509"/>
      <c r="S956" s="508"/>
      <c r="T956" s="508"/>
      <c r="U956" s="508"/>
      <c r="V956" s="508"/>
      <c r="W956" s="508"/>
      <c r="X956" s="508"/>
      <c r="Y956" s="508"/>
      <c r="Z956" s="508"/>
      <c r="AA956" s="508"/>
      <c r="AB956" s="508"/>
      <c r="AC956" s="508"/>
      <c r="AD956" s="508"/>
      <c r="AE956" s="455"/>
      <c r="AF956" s="455"/>
      <c r="AG956" s="455"/>
      <c r="AH956" s="455"/>
      <c r="AI956" s="455"/>
      <c r="AJ956" s="455"/>
      <c r="AK956" s="455"/>
      <c r="AL956" s="455"/>
      <c r="AM956" s="455"/>
      <c r="AN956" s="455"/>
      <c r="AO956" s="455"/>
      <c r="AP956" s="455"/>
      <c r="AQ956" s="455"/>
      <c r="AR956" s="455"/>
      <c r="AS956" s="455"/>
      <c r="AT956" s="455"/>
      <c r="AU956" s="455"/>
      <c r="AV956" s="455"/>
      <c r="AW956" s="455"/>
      <c r="AX956" s="455"/>
    </row>
    <row r="957" spans="18:50" x14ac:dyDescent="0.25">
      <c r="R957" s="509"/>
      <c r="S957" s="508"/>
      <c r="T957" s="508"/>
      <c r="U957" s="508"/>
      <c r="V957" s="508"/>
      <c r="W957" s="508"/>
      <c r="X957" s="508"/>
      <c r="Y957" s="508"/>
      <c r="Z957" s="508"/>
      <c r="AA957" s="508"/>
      <c r="AB957" s="508"/>
      <c r="AC957" s="508"/>
      <c r="AD957" s="508"/>
      <c r="AE957" s="455"/>
      <c r="AF957" s="455"/>
      <c r="AG957" s="455"/>
      <c r="AH957" s="455"/>
      <c r="AI957" s="455"/>
      <c r="AJ957" s="455"/>
      <c r="AK957" s="455"/>
      <c r="AL957" s="455"/>
      <c r="AM957" s="455"/>
      <c r="AN957" s="455"/>
      <c r="AO957" s="455"/>
      <c r="AP957" s="455"/>
      <c r="AQ957" s="455"/>
      <c r="AR957" s="455"/>
      <c r="AS957" s="455"/>
      <c r="AT957" s="455"/>
      <c r="AU957" s="455"/>
      <c r="AV957" s="455"/>
      <c r="AW957" s="455"/>
      <c r="AX957" s="455"/>
    </row>
    <row r="958" spans="18:50" x14ac:dyDescent="0.25">
      <c r="R958" s="509"/>
      <c r="S958" s="508"/>
      <c r="T958" s="508"/>
      <c r="U958" s="508"/>
      <c r="V958" s="508"/>
      <c r="W958" s="508"/>
      <c r="X958" s="508"/>
      <c r="Y958" s="508"/>
      <c r="Z958" s="508"/>
      <c r="AA958" s="508"/>
      <c r="AB958" s="508"/>
      <c r="AC958" s="508"/>
      <c r="AD958" s="508"/>
      <c r="AE958" s="455"/>
      <c r="AF958" s="455"/>
      <c r="AG958" s="455"/>
      <c r="AH958" s="455"/>
      <c r="AI958" s="455"/>
      <c r="AJ958" s="455"/>
      <c r="AK958" s="455"/>
      <c r="AL958" s="455"/>
      <c r="AM958" s="455"/>
      <c r="AN958" s="455"/>
      <c r="AO958" s="455"/>
      <c r="AP958" s="455"/>
      <c r="AQ958" s="455"/>
      <c r="AR958" s="455"/>
      <c r="AS958" s="455"/>
      <c r="AT958" s="455"/>
      <c r="AU958" s="455"/>
      <c r="AV958" s="455"/>
      <c r="AW958" s="455"/>
      <c r="AX958" s="455"/>
    </row>
    <row r="959" spans="18:50" x14ac:dyDescent="0.25">
      <c r="R959" s="509"/>
      <c r="S959" s="508"/>
      <c r="T959" s="508"/>
      <c r="U959" s="508"/>
      <c r="V959" s="508"/>
      <c r="W959" s="508"/>
      <c r="X959" s="508"/>
      <c r="Y959" s="508"/>
      <c r="Z959" s="508"/>
      <c r="AA959" s="508"/>
      <c r="AB959" s="508"/>
      <c r="AC959" s="508"/>
      <c r="AD959" s="508"/>
      <c r="AE959" s="455"/>
      <c r="AF959" s="455"/>
      <c r="AG959" s="455"/>
      <c r="AH959" s="455"/>
      <c r="AI959" s="455"/>
      <c r="AJ959" s="455"/>
      <c r="AK959" s="455"/>
      <c r="AL959" s="455"/>
      <c r="AM959" s="455"/>
      <c r="AN959" s="455"/>
      <c r="AO959" s="455"/>
      <c r="AP959" s="455"/>
      <c r="AQ959" s="455"/>
      <c r="AR959" s="455"/>
      <c r="AS959" s="455"/>
      <c r="AT959" s="455"/>
      <c r="AU959" s="455"/>
      <c r="AV959" s="455"/>
      <c r="AW959" s="455"/>
      <c r="AX959" s="455"/>
    </row>
    <row r="960" spans="18:50" x14ac:dyDescent="0.25">
      <c r="R960" s="509"/>
      <c r="S960" s="508"/>
      <c r="T960" s="508"/>
      <c r="U960" s="508"/>
      <c r="V960" s="508"/>
      <c r="W960" s="508"/>
      <c r="X960" s="508"/>
      <c r="Y960" s="508"/>
      <c r="Z960" s="508"/>
      <c r="AA960" s="508"/>
      <c r="AB960" s="508"/>
      <c r="AC960" s="508"/>
      <c r="AD960" s="508"/>
      <c r="AE960" s="455"/>
      <c r="AF960" s="455"/>
      <c r="AG960" s="455"/>
      <c r="AH960" s="455"/>
      <c r="AI960" s="455"/>
      <c r="AJ960" s="455"/>
      <c r="AK960" s="455"/>
      <c r="AL960" s="455"/>
      <c r="AM960" s="455"/>
      <c r="AN960" s="455"/>
      <c r="AO960" s="455"/>
      <c r="AP960" s="455"/>
      <c r="AQ960" s="455"/>
      <c r="AR960" s="455"/>
      <c r="AS960" s="455"/>
      <c r="AT960" s="455"/>
      <c r="AU960" s="455"/>
      <c r="AV960" s="455"/>
      <c r="AW960" s="455"/>
      <c r="AX960" s="455"/>
    </row>
    <row r="961" spans="18:50" x14ac:dyDescent="0.25">
      <c r="R961" s="509"/>
      <c r="S961" s="508"/>
      <c r="T961" s="508"/>
      <c r="U961" s="508"/>
      <c r="V961" s="508"/>
      <c r="W961" s="508"/>
      <c r="X961" s="508"/>
      <c r="Y961" s="508"/>
      <c r="Z961" s="508"/>
      <c r="AA961" s="508"/>
      <c r="AB961" s="508"/>
      <c r="AC961" s="508"/>
      <c r="AD961" s="508"/>
      <c r="AE961" s="455"/>
      <c r="AF961" s="455"/>
      <c r="AG961" s="455"/>
      <c r="AH961" s="455"/>
      <c r="AI961" s="455"/>
      <c r="AJ961" s="455"/>
      <c r="AK961" s="455"/>
      <c r="AL961" s="455"/>
      <c r="AM961" s="455"/>
      <c r="AN961" s="455"/>
      <c r="AO961" s="455"/>
      <c r="AP961" s="455"/>
      <c r="AQ961" s="455"/>
      <c r="AR961" s="455"/>
      <c r="AS961" s="455"/>
      <c r="AT961" s="455"/>
      <c r="AU961" s="455"/>
      <c r="AV961" s="455"/>
      <c r="AW961" s="455"/>
      <c r="AX961" s="455"/>
    </row>
    <row r="962" spans="18:50" x14ac:dyDescent="0.25">
      <c r="R962" s="509"/>
      <c r="S962" s="508"/>
      <c r="T962" s="508"/>
      <c r="U962" s="508"/>
      <c r="V962" s="508"/>
      <c r="W962" s="508"/>
      <c r="X962" s="508"/>
      <c r="Y962" s="508"/>
      <c r="Z962" s="508"/>
      <c r="AA962" s="508"/>
      <c r="AB962" s="508"/>
      <c r="AC962" s="508"/>
      <c r="AD962" s="508"/>
      <c r="AE962" s="455"/>
      <c r="AF962" s="455"/>
      <c r="AG962" s="455"/>
      <c r="AH962" s="455"/>
      <c r="AI962" s="455"/>
      <c r="AJ962" s="455"/>
      <c r="AK962" s="455"/>
      <c r="AL962" s="455"/>
      <c r="AM962" s="455"/>
      <c r="AN962" s="455"/>
      <c r="AO962" s="455"/>
      <c r="AP962" s="455"/>
      <c r="AQ962" s="455"/>
      <c r="AR962" s="455"/>
      <c r="AS962" s="455"/>
      <c r="AT962" s="455"/>
      <c r="AU962" s="455"/>
      <c r="AV962" s="455"/>
      <c r="AW962" s="455"/>
      <c r="AX962" s="455"/>
    </row>
    <row r="963" spans="18:50" x14ac:dyDescent="0.25">
      <c r="R963" s="509"/>
      <c r="S963" s="508"/>
      <c r="T963" s="508"/>
      <c r="U963" s="508"/>
      <c r="V963" s="508"/>
      <c r="W963" s="508"/>
      <c r="X963" s="508"/>
      <c r="Y963" s="508"/>
      <c r="Z963" s="508"/>
      <c r="AA963" s="508"/>
      <c r="AB963" s="508"/>
      <c r="AC963" s="508"/>
      <c r="AD963" s="508"/>
      <c r="AE963" s="455"/>
      <c r="AF963" s="455"/>
      <c r="AG963" s="455"/>
      <c r="AH963" s="455"/>
      <c r="AI963" s="455"/>
      <c r="AJ963" s="455"/>
      <c r="AK963" s="455"/>
      <c r="AL963" s="455"/>
      <c r="AM963" s="455"/>
      <c r="AN963" s="455"/>
      <c r="AO963" s="455"/>
      <c r="AP963" s="455"/>
      <c r="AQ963" s="455"/>
      <c r="AR963" s="455"/>
      <c r="AS963" s="455"/>
      <c r="AT963" s="455"/>
      <c r="AU963" s="455"/>
      <c r="AV963" s="455"/>
      <c r="AW963" s="455"/>
      <c r="AX963" s="455"/>
    </row>
    <row r="964" spans="18:50" x14ac:dyDescent="0.25">
      <c r="R964" s="509"/>
      <c r="S964" s="508"/>
      <c r="T964" s="508"/>
      <c r="U964" s="508"/>
      <c r="V964" s="508"/>
      <c r="W964" s="508"/>
      <c r="X964" s="508"/>
      <c r="Y964" s="508"/>
      <c r="Z964" s="508"/>
      <c r="AA964" s="508"/>
      <c r="AB964" s="508"/>
      <c r="AC964" s="508"/>
      <c r="AD964" s="508"/>
      <c r="AE964" s="455"/>
      <c r="AF964" s="455"/>
      <c r="AG964" s="455"/>
      <c r="AH964" s="455"/>
      <c r="AI964" s="455"/>
      <c r="AJ964" s="455"/>
      <c r="AK964" s="455"/>
      <c r="AL964" s="455"/>
      <c r="AM964" s="455"/>
      <c r="AN964" s="455"/>
      <c r="AO964" s="455"/>
      <c r="AP964" s="455"/>
      <c r="AQ964" s="455"/>
      <c r="AR964" s="455"/>
      <c r="AS964" s="455"/>
      <c r="AT964" s="455"/>
      <c r="AU964" s="455"/>
      <c r="AV964" s="455"/>
      <c r="AW964" s="455"/>
      <c r="AX964" s="455"/>
    </row>
    <row r="965" spans="18:50" x14ac:dyDescent="0.25">
      <c r="R965" s="509"/>
      <c r="S965" s="508"/>
      <c r="T965" s="508"/>
      <c r="U965" s="508"/>
      <c r="V965" s="508"/>
      <c r="W965" s="508"/>
      <c r="X965" s="508"/>
      <c r="Y965" s="508"/>
      <c r="Z965" s="508"/>
      <c r="AA965" s="508"/>
      <c r="AB965" s="508"/>
      <c r="AC965" s="508"/>
      <c r="AD965" s="508"/>
      <c r="AE965" s="455"/>
      <c r="AF965" s="455"/>
      <c r="AG965" s="455"/>
      <c r="AH965" s="455"/>
      <c r="AI965" s="455"/>
      <c r="AJ965" s="455"/>
      <c r="AK965" s="455"/>
      <c r="AL965" s="455"/>
      <c r="AM965" s="455"/>
      <c r="AN965" s="455"/>
      <c r="AO965" s="455"/>
      <c r="AP965" s="455"/>
      <c r="AQ965" s="455"/>
      <c r="AR965" s="455"/>
      <c r="AS965" s="455"/>
      <c r="AT965" s="455"/>
      <c r="AU965" s="455"/>
      <c r="AV965" s="455"/>
      <c r="AW965" s="455"/>
      <c r="AX965" s="455"/>
    </row>
    <row r="966" spans="18:50" x14ac:dyDescent="0.25">
      <c r="R966" s="509"/>
      <c r="S966" s="508"/>
      <c r="T966" s="508"/>
      <c r="U966" s="508"/>
      <c r="V966" s="508"/>
      <c r="W966" s="508"/>
      <c r="X966" s="508"/>
      <c r="Y966" s="508"/>
      <c r="Z966" s="508"/>
      <c r="AA966" s="508"/>
      <c r="AB966" s="508"/>
      <c r="AC966" s="508"/>
      <c r="AD966" s="508"/>
      <c r="AE966" s="455"/>
      <c r="AF966" s="455"/>
      <c r="AG966" s="455"/>
      <c r="AH966" s="455"/>
      <c r="AI966" s="455"/>
      <c r="AJ966" s="455"/>
      <c r="AK966" s="455"/>
      <c r="AL966" s="455"/>
      <c r="AM966" s="455"/>
      <c r="AN966" s="455"/>
      <c r="AO966" s="455"/>
      <c r="AP966" s="455"/>
      <c r="AQ966" s="455"/>
      <c r="AR966" s="455"/>
      <c r="AS966" s="455"/>
      <c r="AT966" s="455"/>
      <c r="AU966" s="455"/>
      <c r="AV966" s="455"/>
      <c r="AW966" s="455"/>
      <c r="AX966" s="455"/>
    </row>
    <row r="967" spans="18:50" x14ac:dyDescent="0.25">
      <c r="R967" s="509"/>
      <c r="S967" s="508"/>
      <c r="T967" s="508"/>
      <c r="U967" s="508"/>
      <c r="V967" s="508"/>
      <c r="W967" s="508"/>
      <c r="X967" s="508"/>
      <c r="Y967" s="508"/>
      <c r="Z967" s="508"/>
      <c r="AA967" s="508"/>
      <c r="AB967" s="508"/>
      <c r="AC967" s="508"/>
      <c r="AD967" s="508"/>
      <c r="AE967" s="455"/>
      <c r="AF967" s="455"/>
      <c r="AG967" s="455"/>
      <c r="AH967" s="455"/>
      <c r="AI967" s="455"/>
      <c r="AJ967" s="455"/>
      <c r="AK967" s="455"/>
      <c r="AL967" s="455"/>
      <c r="AM967" s="455"/>
      <c r="AN967" s="455"/>
      <c r="AO967" s="455"/>
      <c r="AP967" s="455"/>
      <c r="AQ967" s="455"/>
      <c r="AR967" s="455"/>
      <c r="AS967" s="455"/>
      <c r="AT967" s="455"/>
      <c r="AU967" s="455"/>
      <c r="AV967" s="455"/>
      <c r="AW967" s="455"/>
      <c r="AX967" s="455"/>
    </row>
    <row r="968" spans="18:50" x14ac:dyDescent="0.25">
      <c r="R968" s="509"/>
      <c r="S968" s="508"/>
      <c r="T968" s="508"/>
      <c r="U968" s="508"/>
      <c r="V968" s="508"/>
      <c r="W968" s="508"/>
      <c r="X968" s="508"/>
      <c r="Y968" s="508"/>
      <c r="Z968" s="508"/>
      <c r="AA968" s="508"/>
      <c r="AB968" s="508"/>
      <c r="AC968" s="508"/>
      <c r="AD968" s="508"/>
      <c r="AE968" s="455"/>
      <c r="AF968" s="455"/>
      <c r="AG968" s="455"/>
      <c r="AH968" s="455"/>
      <c r="AI968" s="455"/>
      <c r="AJ968" s="455"/>
      <c r="AK968" s="455"/>
      <c r="AL968" s="455"/>
      <c r="AM968" s="455"/>
      <c r="AN968" s="455"/>
      <c r="AO968" s="455"/>
      <c r="AP968" s="455"/>
      <c r="AQ968" s="455"/>
      <c r="AR968" s="455"/>
      <c r="AS968" s="455"/>
      <c r="AT968" s="455"/>
      <c r="AU968" s="455"/>
      <c r="AV968" s="455"/>
      <c r="AW968" s="455"/>
      <c r="AX968" s="455"/>
    </row>
    <row r="969" spans="18:50" x14ac:dyDescent="0.25">
      <c r="R969" s="509"/>
      <c r="S969" s="508"/>
      <c r="T969" s="508"/>
      <c r="U969" s="508"/>
      <c r="V969" s="508"/>
      <c r="W969" s="508"/>
      <c r="X969" s="508"/>
      <c r="Y969" s="508"/>
      <c r="Z969" s="508"/>
      <c r="AA969" s="508"/>
      <c r="AB969" s="508"/>
      <c r="AC969" s="508"/>
      <c r="AD969" s="508"/>
      <c r="AE969" s="455"/>
      <c r="AF969" s="455"/>
      <c r="AG969" s="455"/>
      <c r="AH969" s="455"/>
      <c r="AI969" s="455"/>
      <c r="AJ969" s="455"/>
      <c r="AK969" s="455"/>
      <c r="AL969" s="455"/>
      <c r="AM969" s="455"/>
      <c r="AN969" s="455"/>
      <c r="AO969" s="455"/>
      <c r="AP969" s="455"/>
      <c r="AQ969" s="455"/>
      <c r="AR969" s="455"/>
      <c r="AS969" s="455"/>
      <c r="AT969" s="455"/>
      <c r="AU969" s="455"/>
      <c r="AV969" s="455"/>
      <c r="AW969" s="455"/>
      <c r="AX969" s="455"/>
    </row>
    <row r="970" spans="18:50" x14ac:dyDescent="0.25">
      <c r="R970" s="509"/>
      <c r="S970" s="508"/>
      <c r="T970" s="508"/>
      <c r="U970" s="508"/>
      <c r="V970" s="508"/>
      <c r="W970" s="508"/>
      <c r="X970" s="508"/>
      <c r="Y970" s="508"/>
      <c r="Z970" s="508"/>
      <c r="AA970" s="508"/>
      <c r="AB970" s="508"/>
      <c r="AC970" s="508"/>
      <c r="AD970" s="508"/>
      <c r="AE970" s="455"/>
      <c r="AF970" s="455"/>
      <c r="AG970" s="455"/>
      <c r="AH970" s="455"/>
      <c r="AI970" s="455"/>
      <c r="AJ970" s="455"/>
      <c r="AK970" s="455"/>
      <c r="AL970" s="455"/>
      <c r="AM970" s="455"/>
      <c r="AN970" s="455"/>
      <c r="AO970" s="455"/>
      <c r="AP970" s="455"/>
      <c r="AQ970" s="455"/>
      <c r="AR970" s="455"/>
      <c r="AS970" s="455"/>
      <c r="AT970" s="455"/>
      <c r="AU970" s="455"/>
      <c r="AV970" s="455"/>
      <c r="AW970" s="455"/>
      <c r="AX970" s="455"/>
    </row>
    <row r="971" spans="18:50" x14ac:dyDescent="0.25">
      <c r="R971" s="509"/>
      <c r="S971" s="508"/>
      <c r="T971" s="508"/>
      <c r="U971" s="508"/>
      <c r="V971" s="508"/>
      <c r="W971" s="508"/>
      <c r="X971" s="508"/>
      <c r="Y971" s="508"/>
      <c r="Z971" s="508"/>
      <c r="AA971" s="508"/>
      <c r="AB971" s="508"/>
      <c r="AC971" s="508"/>
      <c r="AD971" s="508"/>
      <c r="AE971" s="455"/>
      <c r="AF971" s="455"/>
      <c r="AG971" s="455"/>
      <c r="AH971" s="455"/>
      <c r="AI971" s="455"/>
      <c r="AJ971" s="455"/>
      <c r="AK971" s="455"/>
      <c r="AL971" s="455"/>
      <c r="AM971" s="455"/>
      <c r="AN971" s="455"/>
      <c r="AO971" s="455"/>
      <c r="AP971" s="455"/>
      <c r="AQ971" s="455"/>
      <c r="AR971" s="455"/>
      <c r="AS971" s="455"/>
      <c r="AT971" s="455"/>
      <c r="AU971" s="455"/>
      <c r="AV971" s="455"/>
      <c r="AW971" s="455"/>
      <c r="AX971" s="455"/>
    </row>
    <row r="972" spans="18:50" x14ac:dyDescent="0.25">
      <c r="R972" s="509"/>
      <c r="S972" s="508"/>
      <c r="T972" s="508"/>
      <c r="U972" s="508"/>
      <c r="V972" s="508"/>
      <c r="W972" s="508"/>
      <c r="X972" s="508"/>
      <c r="Y972" s="508"/>
      <c r="Z972" s="508"/>
      <c r="AA972" s="508"/>
      <c r="AB972" s="508"/>
      <c r="AC972" s="508"/>
      <c r="AD972" s="508"/>
      <c r="AE972" s="455"/>
      <c r="AF972" s="455"/>
      <c r="AG972" s="455"/>
      <c r="AH972" s="455"/>
      <c r="AI972" s="455"/>
      <c r="AJ972" s="455"/>
      <c r="AK972" s="455"/>
      <c r="AL972" s="455"/>
      <c r="AM972" s="455"/>
      <c r="AN972" s="455"/>
      <c r="AO972" s="455"/>
      <c r="AP972" s="455"/>
      <c r="AQ972" s="455"/>
      <c r="AR972" s="455"/>
      <c r="AS972" s="455"/>
      <c r="AT972" s="455"/>
      <c r="AU972" s="455"/>
      <c r="AV972" s="455"/>
      <c r="AW972" s="455"/>
      <c r="AX972" s="455"/>
    </row>
    <row r="973" spans="18:50" x14ac:dyDescent="0.25">
      <c r="R973" s="509"/>
      <c r="S973" s="508"/>
      <c r="T973" s="508"/>
      <c r="U973" s="508"/>
      <c r="V973" s="508"/>
      <c r="W973" s="508"/>
      <c r="X973" s="508"/>
      <c r="Y973" s="508"/>
      <c r="Z973" s="508"/>
      <c r="AA973" s="508"/>
      <c r="AB973" s="508"/>
      <c r="AC973" s="508"/>
      <c r="AD973" s="508"/>
      <c r="AE973" s="455"/>
      <c r="AF973" s="455"/>
      <c r="AG973" s="455"/>
      <c r="AH973" s="455"/>
      <c r="AI973" s="455"/>
      <c r="AJ973" s="455"/>
      <c r="AK973" s="455"/>
      <c r="AL973" s="455"/>
      <c r="AM973" s="455"/>
      <c r="AN973" s="455"/>
      <c r="AO973" s="455"/>
      <c r="AP973" s="455"/>
      <c r="AQ973" s="455"/>
      <c r="AR973" s="455"/>
      <c r="AS973" s="455"/>
      <c r="AT973" s="455"/>
      <c r="AU973" s="455"/>
      <c r="AV973" s="455"/>
      <c r="AW973" s="455"/>
      <c r="AX973" s="455"/>
    </row>
    <row r="974" spans="18:50" x14ac:dyDescent="0.25">
      <c r="R974" s="509"/>
      <c r="S974" s="508"/>
      <c r="T974" s="508"/>
      <c r="U974" s="508"/>
      <c r="V974" s="508"/>
      <c r="W974" s="508"/>
      <c r="X974" s="508"/>
      <c r="Y974" s="508"/>
      <c r="Z974" s="508"/>
      <c r="AA974" s="508"/>
      <c r="AB974" s="508"/>
      <c r="AC974" s="508"/>
      <c r="AD974" s="508"/>
      <c r="AE974" s="455"/>
      <c r="AF974" s="455"/>
      <c r="AG974" s="455"/>
      <c r="AH974" s="455"/>
      <c r="AI974" s="455"/>
      <c r="AJ974" s="455"/>
      <c r="AK974" s="455"/>
      <c r="AL974" s="455"/>
      <c r="AM974" s="455"/>
      <c r="AN974" s="455"/>
      <c r="AO974" s="455"/>
      <c r="AP974" s="455"/>
      <c r="AQ974" s="455"/>
      <c r="AR974" s="455"/>
      <c r="AS974" s="455"/>
      <c r="AT974" s="455"/>
      <c r="AU974" s="455"/>
      <c r="AV974" s="455"/>
      <c r="AW974" s="455"/>
      <c r="AX974" s="455"/>
    </row>
    <row r="975" spans="18:50" x14ac:dyDescent="0.25">
      <c r="R975" s="509"/>
      <c r="S975" s="508"/>
      <c r="T975" s="508"/>
      <c r="U975" s="508"/>
      <c r="V975" s="508"/>
      <c r="W975" s="508"/>
      <c r="X975" s="508"/>
      <c r="Y975" s="508"/>
      <c r="Z975" s="508"/>
      <c r="AA975" s="508"/>
      <c r="AB975" s="508"/>
      <c r="AC975" s="508"/>
      <c r="AD975" s="508"/>
      <c r="AE975" s="455"/>
      <c r="AF975" s="455"/>
      <c r="AG975" s="455"/>
      <c r="AH975" s="455"/>
      <c r="AI975" s="455"/>
      <c r="AJ975" s="455"/>
      <c r="AK975" s="455"/>
      <c r="AL975" s="455"/>
      <c r="AM975" s="455"/>
      <c r="AN975" s="455"/>
      <c r="AO975" s="455"/>
      <c r="AP975" s="455"/>
      <c r="AQ975" s="455"/>
      <c r="AR975" s="455"/>
      <c r="AS975" s="455"/>
      <c r="AT975" s="455"/>
      <c r="AU975" s="455"/>
      <c r="AV975" s="455"/>
      <c r="AW975" s="455"/>
      <c r="AX975" s="455"/>
    </row>
    <row r="976" spans="18:50" x14ac:dyDescent="0.25">
      <c r="R976" s="509"/>
      <c r="S976" s="508"/>
      <c r="T976" s="508"/>
      <c r="U976" s="508"/>
      <c r="V976" s="508"/>
      <c r="W976" s="508"/>
      <c r="X976" s="508"/>
      <c r="Y976" s="508"/>
      <c r="Z976" s="508"/>
      <c r="AA976" s="508"/>
      <c r="AB976" s="508"/>
      <c r="AC976" s="508"/>
      <c r="AD976" s="508"/>
      <c r="AE976" s="455"/>
      <c r="AF976" s="455"/>
      <c r="AG976" s="455"/>
      <c r="AH976" s="455"/>
      <c r="AI976" s="455"/>
      <c r="AJ976" s="455"/>
      <c r="AK976" s="455"/>
      <c r="AL976" s="455"/>
      <c r="AM976" s="455"/>
      <c r="AN976" s="455"/>
      <c r="AO976" s="455"/>
      <c r="AP976" s="455"/>
      <c r="AQ976" s="455"/>
      <c r="AR976" s="455"/>
      <c r="AS976" s="455"/>
      <c r="AT976" s="455"/>
      <c r="AU976" s="455"/>
      <c r="AV976" s="455"/>
      <c r="AW976" s="455"/>
      <c r="AX976" s="455"/>
    </row>
    <row r="977" spans="18:50" x14ac:dyDescent="0.25">
      <c r="R977" s="509"/>
      <c r="S977" s="508"/>
      <c r="T977" s="508"/>
      <c r="U977" s="508"/>
      <c r="V977" s="508"/>
      <c r="W977" s="508"/>
      <c r="X977" s="508"/>
      <c r="Y977" s="508"/>
      <c r="Z977" s="508"/>
      <c r="AA977" s="508"/>
      <c r="AB977" s="508"/>
      <c r="AC977" s="508"/>
      <c r="AD977" s="508"/>
      <c r="AE977" s="455"/>
      <c r="AF977" s="455"/>
      <c r="AG977" s="455"/>
      <c r="AH977" s="455"/>
      <c r="AI977" s="455"/>
      <c r="AJ977" s="455"/>
      <c r="AK977" s="455"/>
      <c r="AL977" s="455"/>
      <c r="AM977" s="455"/>
      <c r="AN977" s="455"/>
      <c r="AO977" s="455"/>
      <c r="AP977" s="455"/>
      <c r="AQ977" s="455"/>
      <c r="AR977" s="455"/>
      <c r="AS977" s="455"/>
      <c r="AT977" s="455"/>
      <c r="AU977" s="455"/>
      <c r="AV977" s="455"/>
      <c r="AW977" s="455"/>
      <c r="AX977" s="455"/>
    </row>
    <row r="978" spans="18:50" x14ac:dyDescent="0.25">
      <c r="R978" s="509"/>
      <c r="S978" s="508"/>
      <c r="T978" s="508"/>
      <c r="U978" s="508"/>
      <c r="V978" s="508"/>
      <c r="W978" s="508"/>
      <c r="X978" s="508"/>
      <c r="Y978" s="508"/>
      <c r="Z978" s="508"/>
      <c r="AA978" s="508"/>
      <c r="AB978" s="508"/>
      <c r="AC978" s="508"/>
      <c r="AD978" s="508"/>
      <c r="AE978" s="455"/>
      <c r="AF978" s="455"/>
      <c r="AG978" s="455"/>
      <c r="AH978" s="455"/>
      <c r="AI978" s="455"/>
      <c r="AJ978" s="455"/>
      <c r="AK978" s="455"/>
      <c r="AL978" s="455"/>
      <c r="AM978" s="455"/>
      <c r="AN978" s="455"/>
      <c r="AO978" s="455"/>
      <c r="AP978" s="455"/>
      <c r="AQ978" s="455"/>
      <c r="AR978" s="455"/>
      <c r="AS978" s="455"/>
      <c r="AT978" s="455"/>
      <c r="AU978" s="455"/>
      <c r="AV978" s="455"/>
      <c r="AW978" s="455"/>
      <c r="AX978" s="455"/>
    </row>
    <row r="979" spans="18:50" x14ac:dyDescent="0.25">
      <c r="R979" s="509"/>
      <c r="S979" s="508"/>
      <c r="T979" s="508"/>
      <c r="U979" s="508"/>
      <c r="V979" s="508"/>
      <c r="W979" s="508"/>
      <c r="X979" s="508"/>
      <c r="Y979" s="508"/>
      <c r="Z979" s="508"/>
      <c r="AA979" s="508"/>
      <c r="AB979" s="508"/>
      <c r="AC979" s="508"/>
      <c r="AD979" s="508"/>
      <c r="AE979" s="455"/>
      <c r="AF979" s="455"/>
      <c r="AG979" s="455"/>
      <c r="AH979" s="455"/>
      <c r="AI979" s="455"/>
      <c r="AJ979" s="455"/>
      <c r="AK979" s="455"/>
      <c r="AL979" s="455"/>
      <c r="AM979" s="455"/>
      <c r="AN979" s="455"/>
      <c r="AO979" s="455"/>
      <c r="AP979" s="455"/>
      <c r="AQ979" s="455"/>
      <c r="AR979" s="455"/>
      <c r="AS979" s="455"/>
      <c r="AT979" s="455"/>
      <c r="AU979" s="455"/>
      <c r="AV979" s="455"/>
      <c r="AW979" s="455"/>
      <c r="AX979" s="455"/>
    </row>
    <row r="980" spans="18:50" x14ac:dyDescent="0.25">
      <c r="R980" s="509"/>
      <c r="S980" s="508"/>
      <c r="T980" s="508"/>
      <c r="U980" s="508"/>
      <c r="V980" s="508"/>
      <c r="W980" s="508"/>
      <c r="X980" s="508"/>
      <c r="Y980" s="508"/>
      <c r="Z980" s="508"/>
      <c r="AA980" s="508"/>
      <c r="AB980" s="508"/>
      <c r="AC980" s="508"/>
      <c r="AD980" s="508"/>
      <c r="AE980" s="455"/>
      <c r="AF980" s="455"/>
      <c r="AG980" s="455"/>
      <c r="AH980" s="455"/>
      <c r="AI980" s="455"/>
      <c r="AJ980" s="455"/>
      <c r="AK980" s="455"/>
      <c r="AL980" s="455"/>
      <c r="AM980" s="455"/>
      <c r="AN980" s="455"/>
      <c r="AO980" s="455"/>
      <c r="AP980" s="455"/>
      <c r="AQ980" s="455"/>
      <c r="AR980" s="455"/>
      <c r="AS980" s="455"/>
      <c r="AT980" s="455"/>
      <c r="AU980" s="455"/>
      <c r="AV980" s="455"/>
      <c r="AW980" s="455"/>
      <c r="AX980" s="455"/>
    </row>
    <row r="981" spans="18:50" x14ac:dyDescent="0.25">
      <c r="R981" s="509"/>
      <c r="S981" s="508"/>
      <c r="T981" s="508"/>
      <c r="U981" s="508"/>
      <c r="V981" s="508"/>
      <c r="W981" s="508"/>
      <c r="X981" s="508"/>
      <c r="Y981" s="508"/>
      <c r="Z981" s="508"/>
      <c r="AA981" s="508"/>
      <c r="AB981" s="508"/>
      <c r="AC981" s="508"/>
      <c r="AD981" s="508"/>
      <c r="AE981" s="455"/>
      <c r="AF981" s="455"/>
      <c r="AG981" s="455"/>
      <c r="AH981" s="455"/>
      <c r="AI981" s="455"/>
      <c r="AJ981" s="455"/>
      <c r="AK981" s="455"/>
      <c r="AL981" s="455"/>
      <c r="AM981" s="455"/>
      <c r="AN981" s="455"/>
      <c r="AO981" s="455"/>
      <c r="AP981" s="455"/>
      <c r="AQ981" s="455"/>
      <c r="AR981" s="455"/>
      <c r="AS981" s="455"/>
      <c r="AT981" s="455"/>
      <c r="AU981" s="455"/>
      <c r="AV981" s="455"/>
      <c r="AW981" s="455"/>
      <c r="AX981" s="455"/>
    </row>
    <row r="982" spans="18:50" x14ac:dyDescent="0.25">
      <c r="R982" s="509"/>
      <c r="S982" s="508"/>
      <c r="T982" s="508"/>
      <c r="U982" s="508"/>
      <c r="V982" s="508"/>
      <c r="W982" s="508"/>
      <c r="X982" s="508"/>
      <c r="Y982" s="508"/>
      <c r="Z982" s="508"/>
      <c r="AA982" s="508"/>
      <c r="AB982" s="508"/>
      <c r="AC982" s="508"/>
      <c r="AD982" s="508"/>
      <c r="AE982" s="455"/>
      <c r="AF982" s="455"/>
      <c r="AG982" s="455"/>
      <c r="AH982" s="455"/>
      <c r="AI982" s="455"/>
      <c r="AJ982" s="455"/>
      <c r="AK982" s="455"/>
      <c r="AL982" s="455"/>
      <c r="AM982" s="455"/>
      <c r="AN982" s="455"/>
      <c r="AO982" s="455"/>
      <c r="AP982" s="455"/>
      <c r="AQ982" s="455"/>
      <c r="AR982" s="455"/>
      <c r="AS982" s="455"/>
      <c r="AT982" s="455"/>
      <c r="AU982" s="455"/>
      <c r="AV982" s="455"/>
      <c r="AW982" s="455"/>
      <c r="AX982" s="455"/>
    </row>
    <row r="983" spans="18:50" x14ac:dyDescent="0.25">
      <c r="R983" s="509"/>
      <c r="S983" s="508"/>
      <c r="T983" s="508"/>
      <c r="U983" s="508"/>
      <c r="V983" s="508"/>
      <c r="W983" s="508"/>
      <c r="X983" s="508"/>
      <c r="Y983" s="508"/>
      <c r="Z983" s="508"/>
      <c r="AA983" s="508"/>
      <c r="AB983" s="508"/>
      <c r="AC983" s="508"/>
      <c r="AD983" s="508"/>
      <c r="AE983" s="455"/>
      <c r="AF983" s="455"/>
      <c r="AG983" s="455"/>
      <c r="AH983" s="455"/>
      <c r="AI983" s="455"/>
      <c r="AJ983" s="455"/>
      <c r="AK983" s="455"/>
      <c r="AL983" s="455"/>
      <c r="AM983" s="455"/>
      <c r="AN983" s="455"/>
      <c r="AO983" s="455"/>
      <c r="AP983" s="455"/>
      <c r="AQ983" s="455"/>
      <c r="AR983" s="455"/>
      <c r="AS983" s="455"/>
      <c r="AT983" s="455"/>
      <c r="AU983" s="455"/>
      <c r="AV983" s="455"/>
      <c r="AW983" s="455"/>
      <c r="AX983" s="455"/>
    </row>
    <row r="984" spans="18:50" x14ac:dyDescent="0.25">
      <c r="R984" s="509"/>
      <c r="S984" s="508"/>
      <c r="T984" s="508"/>
      <c r="U984" s="508"/>
      <c r="V984" s="508"/>
      <c r="W984" s="508"/>
      <c r="X984" s="508"/>
      <c r="Y984" s="508"/>
      <c r="Z984" s="508"/>
      <c r="AA984" s="508"/>
      <c r="AB984" s="508"/>
      <c r="AC984" s="508"/>
      <c r="AD984" s="508"/>
      <c r="AE984" s="455"/>
      <c r="AF984" s="455"/>
      <c r="AG984" s="455"/>
      <c r="AH984" s="455"/>
      <c r="AI984" s="455"/>
      <c r="AJ984" s="455"/>
      <c r="AK984" s="455"/>
      <c r="AL984" s="455"/>
      <c r="AM984" s="455"/>
      <c r="AN984" s="455"/>
      <c r="AO984" s="455"/>
      <c r="AP984" s="455"/>
      <c r="AQ984" s="455"/>
      <c r="AR984" s="455"/>
      <c r="AS984" s="455"/>
      <c r="AT984" s="455"/>
      <c r="AU984" s="455"/>
      <c r="AV984" s="455"/>
      <c r="AW984" s="455"/>
      <c r="AX984" s="455"/>
    </row>
    <row r="985" spans="18:50" x14ac:dyDescent="0.25">
      <c r="R985" s="509"/>
      <c r="S985" s="508"/>
      <c r="T985" s="508"/>
      <c r="U985" s="508"/>
      <c r="V985" s="508"/>
      <c r="W985" s="508"/>
      <c r="X985" s="508"/>
      <c r="Y985" s="508"/>
      <c r="Z985" s="508"/>
      <c r="AA985" s="508"/>
      <c r="AB985" s="508"/>
      <c r="AC985" s="508"/>
      <c r="AD985" s="508"/>
      <c r="AE985" s="455"/>
      <c r="AF985" s="455"/>
      <c r="AG985" s="455"/>
      <c r="AH985" s="455"/>
      <c r="AI985" s="455"/>
      <c r="AJ985" s="455"/>
      <c r="AK985" s="455"/>
      <c r="AL985" s="455"/>
      <c r="AM985" s="455"/>
      <c r="AN985" s="455"/>
      <c r="AO985" s="455"/>
      <c r="AP985" s="455"/>
      <c r="AQ985" s="455"/>
      <c r="AR985" s="455"/>
      <c r="AS985" s="455"/>
      <c r="AT985" s="455"/>
      <c r="AU985" s="455"/>
      <c r="AV985" s="455"/>
      <c r="AW985" s="455"/>
      <c r="AX985" s="455"/>
    </row>
    <row r="986" spans="18:50" x14ac:dyDescent="0.25">
      <c r="R986" s="509"/>
      <c r="S986" s="508"/>
      <c r="T986" s="508"/>
      <c r="U986" s="508"/>
      <c r="V986" s="508"/>
      <c r="W986" s="508"/>
      <c r="X986" s="508"/>
      <c r="Y986" s="508"/>
      <c r="Z986" s="508"/>
      <c r="AA986" s="508"/>
      <c r="AB986" s="508"/>
      <c r="AC986" s="508"/>
      <c r="AD986" s="508"/>
      <c r="AE986" s="455"/>
      <c r="AF986" s="455"/>
      <c r="AG986" s="455"/>
      <c r="AH986" s="455"/>
      <c r="AI986" s="455"/>
      <c r="AJ986" s="455"/>
      <c r="AK986" s="455"/>
      <c r="AL986" s="455"/>
      <c r="AM986" s="455"/>
      <c r="AN986" s="455"/>
      <c r="AO986" s="455"/>
      <c r="AP986" s="455"/>
      <c r="AQ986" s="455"/>
      <c r="AR986" s="455"/>
      <c r="AS986" s="455"/>
      <c r="AT986" s="455"/>
      <c r="AU986" s="455"/>
      <c r="AV986" s="455"/>
      <c r="AW986" s="455"/>
      <c r="AX986" s="455"/>
    </row>
    <row r="987" spans="18:50" x14ac:dyDescent="0.25">
      <c r="R987" s="509"/>
      <c r="S987" s="508"/>
      <c r="T987" s="508"/>
      <c r="U987" s="508"/>
      <c r="V987" s="508"/>
      <c r="W987" s="508"/>
      <c r="X987" s="508"/>
      <c r="Y987" s="508"/>
      <c r="Z987" s="508"/>
      <c r="AA987" s="508"/>
      <c r="AB987" s="508"/>
      <c r="AC987" s="508"/>
      <c r="AD987" s="508"/>
      <c r="AE987" s="455"/>
      <c r="AF987" s="455"/>
      <c r="AG987" s="455"/>
      <c r="AH987" s="455"/>
      <c r="AI987" s="455"/>
      <c r="AJ987" s="455"/>
      <c r="AK987" s="455"/>
      <c r="AL987" s="455"/>
      <c r="AM987" s="455"/>
      <c r="AN987" s="455"/>
      <c r="AO987" s="455"/>
      <c r="AP987" s="455"/>
      <c r="AQ987" s="455"/>
      <c r="AR987" s="455"/>
      <c r="AS987" s="455"/>
      <c r="AT987" s="455"/>
      <c r="AU987" s="455"/>
      <c r="AV987" s="455"/>
      <c r="AW987" s="455"/>
      <c r="AX987" s="455"/>
    </row>
    <row r="988" spans="18:50" x14ac:dyDescent="0.25">
      <c r="R988" s="509"/>
      <c r="S988" s="508"/>
      <c r="T988" s="508"/>
      <c r="U988" s="508"/>
      <c r="V988" s="508"/>
      <c r="W988" s="508"/>
      <c r="X988" s="508"/>
      <c r="Y988" s="508"/>
      <c r="Z988" s="508"/>
      <c r="AA988" s="508"/>
      <c r="AB988" s="508"/>
      <c r="AC988" s="508"/>
      <c r="AD988" s="508"/>
      <c r="AE988" s="455"/>
      <c r="AF988" s="455"/>
      <c r="AG988" s="455"/>
      <c r="AH988" s="455"/>
      <c r="AI988" s="455"/>
      <c r="AJ988" s="455"/>
      <c r="AK988" s="455"/>
      <c r="AL988" s="455"/>
      <c r="AM988" s="455"/>
      <c r="AN988" s="455"/>
      <c r="AO988" s="455"/>
      <c r="AP988" s="455"/>
      <c r="AQ988" s="455"/>
      <c r="AR988" s="455"/>
      <c r="AS988" s="455"/>
      <c r="AT988" s="455"/>
      <c r="AU988" s="455"/>
      <c r="AV988" s="455"/>
      <c r="AW988" s="455"/>
      <c r="AX988" s="455"/>
    </row>
    <row r="989" spans="18:50" x14ac:dyDescent="0.25">
      <c r="R989" s="509"/>
      <c r="S989" s="508"/>
      <c r="T989" s="508"/>
      <c r="U989" s="508"/>
      <c r="V989" s="508"/>
      <c r="W989" s="508"/>
      <c r="X989" s="508"/>
      <c r="Y989" s="508"/>
      <c r="Z989" s="508"/>
      <c r="AA989" s="508"/>
      <c r="AB989" s="508"/>
      <c r="AC989" s="508"/>
      <c r="AD989" s="508"/>
      <c r="AE989" s="455"/>
      <c r="AF989" s="455"/>
      <c r="AG989" s="455"/>
      <c r="AH989" s="455"/>
      <c r="AI989" s="455"/>
      <c r="AJ989" s="455"/>
      <c r="AK989" s="455"/>
      <c r="AL989" s="455"/>
      <c r="AM989" s="455"/>
      <c r="AN989" s="455"/>
      <c r="AO989" s="455"/>
      <c r="AP989" s="455"/>
      <c r="AQ989" s="455"/>
      <c r="AR989" s="455"/>
      <c r="AS989" s="455"/>
      <c r="AT989" s="455"/>
      <c r="AU989" s="455"/>
      <c r="AV989" s="455"/>
      <c r="AW989" s="455"/>
      <c r="AX989" s="455"/>
    </row>
    <row r="990" spans="18:50" x14ac:dyDescent="0.25">
      <c r="R990" s="509"/>
      <c r="S990" s="508"/>
      <c r="T990" s="508"/>
      <c r="U990" s="508"/>
      <c r="V990" s="508"/>
      <c r="W990" s="508"/>
      <c r="X990" s="508"/>
      <c r="Y990" s="508"/>
      <c r="Z990" s="508"/>
      <c r="AA990" s="508"/>
      <c r="AB990" s="508"/>
      <c r="AC990" s="508"/>
      <c r="AD990" s="508"/>
      <c r="AE990" s="455"/>
      <c r="AF990" s="455"/>
      <c r="AG990" s="455"/>
      <c r="AH990" s="455"/>
      <c r="AI990" s="455"/>
      <c r="AJ990" s="455"/>
      <c r="AK990" s="455"/>
      <c r="AL990" s="455"/>
      <c r="AM990" s="455"/>
      <c r="AN990" s="455"/>
      <c r="AO990" s="455"/>
      <c r="AP990" s="455"/>
      <c r="AQ990" s="455"/>
      <c r="AR990" s="455"/>
      <c r="AS990" s="455"/>
      <c r="AT990" s="455"/>
      <c r="AU990" s="455"/>
      <c r="AV990" s="455"/>
      <c r="AW990" s="455"/>
      <c r="AX990" s="455"/>
    </row>
    <row r="991" spans="18:50" x14ac:dyDescent="0.25">
      <c r="R991" s="509"/>
      <c r="S991" s="508"/>
      <c r="T991" s="508"/>
      <c r="U991" s="508"/>
      <c r="V991" s="508"/>
      <c r="W991" s="508"/>
      <c r="X991" s="508"/>
      <c r="Y991" s="508"/>
      <c r="Z991" s="508"/>
      <c r="AA991" s="508"/>
      <c r="AB991" s="508"/>
      <c r="AC991" s="508"/>
      <c r="AD991" s="508"/>
      <c r="AE991" s="455"/>
      <c r="AF991" s="455"/>
      <c r="AG991" s="455"/>
      <c r="AH991" s="455"/>
      <c r="AI991" s="455"/>
      <c r="AJ991" s="455"/>
      <c r="AK991" s="455"/>
      <c r="AL991" s="455"/>
      <c r="AM991" s="455"/>
      <c r="AN991" s="455"/>
      <c r="AO991" s="455"/>
      <c r="AP991" s="455"/>
      <c r="AQ991" s="455"/>
      <c r="AR991" s="455"/>
      <c r="AS991" s="455"/>
      <c r="AT991" s="455"/>
      <c r="AU991" s="455"/>
      <c r="AV991" s="455"/>
      <c r="AW991" s="455"/>
      <c r="AX991" s="455"/>
    </row>
    <row r="992" spans="18:50" x14ac:dyDescent="0.25">
      <c r="R992" s="509"/>
      <c r="S992" s="508"/>
      <c r="T992" s="508"/>
      <c r="U992" s="508"/>
      <c r="V992" s="508"/>
      <c r="W992" s="508"/>
      <c r="X992" s="508"/>
      <c r="Y992" s="508"/>
      <c r="Z992" s="508"/>
      <c r="AA992" s="508"/>
      <c r="AB992" s="508"/>
      <c r="AC992" s="508"/>
      <c r="AD992" s="508"/>
      <c r="AE992" s="455"/>
      <c r="AF992" s="455"/>
      <c r="AG992" s="455"/>
      <c r="AH992" s="455"/>
      <c r="AI992" s="455"/>
      <c r="AJ992" s="455"/>
      <c r="AK992" s="455"/>
      <c r="AL992" s="455"/>
      <c r="AM992" s="455"/>
      <c r="AN992" s="455"/>
      <c r="AO992" s="455"/>
      <c r="AP992" s="455"/>
      <c r="AQ992" s="455"/>
      <c r="AR992" s="455"/>
      <c r="AS992" s="455"/>
      <c r="AT992" s="455"/>
      <c r="AU992" s="455"/>
      <c r="AV992" s="455"/>
      <c r="AW992" s="455"/>
      <c r="AX992" s="455"/>
    </row>
    <row r="993" spans="18:50" x14ac:dyDescent="0.25">
      <c r="R993" s="509"/>
      <c r="S993" s="508"/>
      <c r="T993" s="508"/>
      <c r="U993" s="508"/>
      <c r="V993" s="508"/>
      <c r="W993" s="508"/>
      <c r="X993" s="508"/>
      <c r="Y993" s="508"/>
      <c r="Z993" s="508"/>
      <c r="AA993" s="508"/>
      <c r="AB993" s="508"/>
      <c r="AC993" s="508"/>
      <c r="AD993" s="508"/>
      <c r="AE993" s="455"/>
      <c r="AF993" s="455"/>
      <c r="AG993" s="455"/>
      <c r="AH993" s="455"/>
      <c r="AI993" s="455"/>
      <c r="AJ993" s="455"/>
      <c r="AK993" s="455"/>
      <c r="AL993" s="455"/>
      <c r="AM993" s="455"/>
      <c r="AN993" s="455"/>
      <c r="AO993" s="455"/>
      <c r="AP993" s="455"/>
      <c r="AQ993" s="455"/>
      <c r="AR993" s="455"/>
      <c r="AS993" s="455"/>
      <c r="AT993" s="455"/>
      <c r="AU993" s="455"/>
      <c r="AV993" s="455"/>
      <c r="AW993" s="455"/>
      <c r="AX993" s="455"/>
    </row>
    <row r="994" spans="18:50" x14ac:dyDescent="0.25">
      <c r="R994" s="509"/>
      <c r="S994" s="508"/>
      <c r="T994" s="508"/>
      <c r="U994" s="508"/>
      <c r="V994" s="508"/>
      <c r="W994" s="508"/>
      <c r="X994" s="508"/>
      <c r="Y994" s="508"/>
      <c r="Z994" s="508"/>
      <c r="AA994" s="508"/>
      <c r="AB994" s="508"/>
      <c r="AC994" s="508"/>
      <c r="AD994" s="508"/>
      <c r="AE994" s="455"/>
      <c r="AF994" s="455"/>
      <c r="AG994" s="455"/>
      <c r="AH994" s="455"/>
      <c r="AI994" s="455"/>
      <c r="AJ994" s="455"/>
      <c r="AK994" s="455"/>
      <c r="AL994" s="455"/>
      <c r="AM994" s="455"/>
      <c r="AN994" s="455"/>
      <c r="AO994" s="455"/>
      <c r="AP994" s="455"/>
      <c r="AQ994" s="455"/>
      <c r="AR994" s="455"/>
      <c r="AS994" s="455"/>
      <c r="AT994" s="455"/>
      <c r="AU994" s="455"/>
      <c r="AV994" s="455"/>
      <c r="AW994" s="455"/>
      <c r="AX994" s="455"/>
    </row>
    <row r="995" spans="18:50" x14ac:dyDescent="0.25">
      <c r="R995" s="509"/>
      <c r="S995" s="508"/>
      <c r="T995" s="508"/>
      <c r="U995" s="508"/>
      <c r="V995" s="508"/>
      <c r="W995" s="508"/>
      <c r="X995" s="508"/>
      <c r="Y995" s="508"/>
      <c r="Z995" s="508"/>
      <c r="AA995" s="508"/>
      <c r="AB995" s="508"/>
      <c r="AC995" s="508"/>
      <c r="AD995" s="508"/>
      <c r="AE995" s="455"/>
      <c r="AF995" s="455"/>
      <c r="AG995" s="455"/>
      <c r="AH995" s="455"/>
      <c r="AI995" s="455"/>
      <c r="AJ995" s="455"/>
      <c r="AK995" s="455"/>
      <c r="AL995" s="455"/>
      <c r="AM995" s="455"/>
      <c r="AN995" s="455"/>
      <c r="AO995" s="455"/>
      <c r="AP995" s="455"/>
      <c r="AQ995" s="455"/>
      <c r="AR995" s="455"/>
      <c r="AS995" s="455"/>
      <c r="AT995" s="455"/>
      <c r="AU995" s="455"/>
      <c r="AV995" s="455"/>
      <c r="AW995" s="455"/>
      <c r="AX995" s="455"/>
    </row>
    <row r="996" spans="18:50" x14ac:dyDescent="0.25">
      <c r="R996" s="509"/>
      <c r="S996" s="508"/>
      <c r="T996" s="508"/>
      <c r="U996" s="508"/>
      <c r="V996" s="508"/>
      <c r="W996" s="508"/>
      <c r="X996" s="508"/>
      <c r="Y996" s="508"/>
      <c r="Z996" s="508"/>
      <c r="AA996" s="508"/>
      <c r="AB996" s="508"/>
      <c r="AC996" s="508"/>
      <c r="AD996" s="508"/>
      <c r="AE996" s="455"/>
      <c r="AF996" s="455"/>
      <c r="AG996" s="455"/>
      <c r="AH996" s="455"/>
      <c r="AI996" s="455"/>
      <c r="AJ996" s="455"/>
      <c r="AK996" s="455"/>
      <c r="AL996" s="455"/>
      <c r="AM996" s="455"/>
      <c r="AN996" s="455"/>
      <c r="AO996" s="455"/>
      <c r="AP996" s="455"/>
      <c r="AQ996" s="455"/>
      <c r="AR996" s="455"/>
      <c r="AS996" s="455"/>
      <c r="AT996" s="455"/>
      <c r="AU996" s="455"/>
      <c r="AV996" s="455"/>
      <c r="AW996" s="455"/>
      <c r="AX996" s="455"/>
    </row>
    <row r="997" spans="18:50" x14ac:dyDescent="0.25">
      <c r="R997" s="509"/>
      <c r="S997" s="508"/>
      <c r="T997" s="508"/>
      <c r="U997" s="508"/>
      <c r="V997" s="508"/>
      <c r="W997" s="508"/>
      <c r="X997" s="508"/>
      <c r="Y997" s="508"/>
      <c r="Z997" s="508"/>
      <c r="AA997" s="508"/>
      <c r="AB997" s="508"/>
      <c r="AC997" s="508"/>
      <c r="AD997" s="508"/>
      <c r="AE997" s="455"/>
      <c r="AF997" s="455"/>
      <c r="AG997" s="455"/>
      <c r="AH997" s="455"/>
      <c r="AI997" s="455"/>
      <c r="AJ997" s="455"/>
      <c r="AK997" s="455"/>
      <c r="AL997" s="455"/>
      <c r="AM997" s="455"/>
      <c r="AN997" s="455"/>
      <c r="AO997" s="455"/>
      <c r="AP997" s="455"/>
      <c r="AQ997" s="455"/>
      <c r="AR997" s="455"/>
      <c r="AS997" s="455"/>
      <c r="AT997" s="455"/>
      <c r="AU997" s="455"/>
      <c r="AV997" s="455"/>
      <c r="AW997" s="455"/>
      <c r="AX997" s="455"/>
    </row>
    <row r="998" spans="18:50" x14ac:dyDescent="0.25">
      <c r="R998" s="509"/>
      <c r="S998" s="508"/>
      <c r="T998" s="508"/>
      <c r="U998" s="508"/>
      <c r="V998" s="508"/>
      <c r="W998" s="508"/>
      <c r="X998" s="508"/>
      <c r="Y998" s="508"/>
      <c r="Z998" s="508"/>
      <c r="AA998" s="508"/>
      <c r="AB998" s="508"/>
      <c r="AC998" s="508"/>
      <c r="AD998" s="508"/>
      <c r="AE998" s="455"/>
      <c r="AF998" s="455"/>
      <c r="AG998" s="455"/>
      <c r="AH998" s="455"/>
      <c r="AI998" s="455"/>
      <c r="AJ998" s="455"/>
      <c r="AK998" s="455"/>
      <c r="AL998" s="455"/>
      <c r="AM998" s="455"/>
      <c r="AN998" s="455"/>
      <c r="AO998" s="455"/>
      <c r="AP998" s="455"/>
      <c r="AQ998" s="455"/>
      <c r="AR998" s="455"/>
      <c r="AS998" s="455"/>
      <c r="AT998" s="455"/>
      <c r="AU998" s="455"/>
      <c r="AV998" s="455"/>
      <c r="AW998" s="455"/>
      <c r="AX998" s="455"/>
    </row>
    <row r="999" spans="18:50" x14ac:dyDescent="0.25">
      <c r="R999" s="509"/>
      <c r="S999" s="508"/>
      <c r="T999" s="508"/>
      <c r="U999" s="508"/>
      <c r="V999" s="508"/>
      <c r="W999" s="508"/>
      <c r="X999" s="508"/>
      <c r="Y999" s="508"/>
      <c r="Z999" s="508"/>
      <c r="AA999" s="508"/>
      <c r="AB999" s="508"/>
      <c r="AC999" s="508"/>
      <c r="AD999" s="508"/>
      <c r="AE999" s="455"/>
      <c r="AF999" s="455"/>
      <c r="AG999" s="455"/>
      <c r="AH999" s="455"/>
      <c r="AI999" s="455"/>
      <c r="AJ999" s="455"/>
      <c r="AK999" s="455"/>
      <c r="AL999" s="455"/>
      <c r="AM999" s="455"/>
      <c r="AN999" s="455"/>
      <c r="AO999" s="455"/>
      <c r="AP999" s="455"/>
      <c r="AQ999" s="455"/>
      <c r="AR999" s="455"/>
      <c r="AS999" s="455"/>
      <c r="AT999" s="455"/>
      <c r="AU999" s="455"/>
      <c r="AV999" s="455"/>
      <c r="AW999" s="455"/>
      <c r="AX999" s="455"/>
    </row>
    <row r="1000" spans="18:50" x14ac:dyDescent="0.25">
      <c r="R1000" s="509"/>
      <c r="S1000" s="508"/>
      <c r="T1000" s="508"/>
      <c r="U1000" s="508"/>
      <c r="V1000" s="508"/>
      <c r="W1000" s="508"/>
      <c r="X1000" s="508"/>
      <c r="Y1000" s="508"/>
      <c r="Z1000" s="508"/>
      <c r="AA1000" s="508"/>
      <c r="AB1000" s="508"/>
      <c r="AC1000" s="508"/>
      <c r="AD1000" s="508"/>
      <c r="AE1000" s="455"/>
      <c r="AF1000" s="455"/>
      <c r="AG1000" s="455"/>
      <c r="AH1000" s="455"/>
      <c r="AI1000" s="455"/>
      <c r="AJ1000" s="455"/>
      <c r="AK1000" s="455"/>
      <c r="AL1000" s="455"/>
      <c r="AM1000" s="455"/>
      <c r="AN1000" s="455"/>
      <c r="AO1000" s="455"/>
      <c r="AP1000" s="455"/>
      <c r="AQ1000" s="455"/>
      <c r="AR1000" s="455"/>
      <c r="AS1000" s="455"/>
      <c r="AT1000" s="455"/>
      <c r="AU1000" s="455"/>
      <c r="AV1000" s="455"/>
      <c r="AW1000" s="455"/>
      <c r="AX1000" s="455"/>
    </row>
    <row r="1001" spans="18:50" x14ac:dyDescent="0.25">
      <c r="R1001" s="509"/>
      <c r="S1001" s="508"/>
      <c r="T1001" s="508"/>
      <c r="U1001" s="508"/>
      <c r="V1001" s="508"/>
      <c r="W1001" s="508"/>
      <c r="X1001" s="508"/>
      <c r="Y1001" s="508"/>
      <c r="Z1001" s="508"/>
      <c r="AA1001" s="508"/>
      <c r="AB1001" s="508"/>
      <c r="AC1001" s="508"/>
      <c r="AD1001" s="508"/>
      <c r="AE1001" s="455"/>
      <c r="AF1001" s="455"/>
      <c r="AG1001" s="455"/>
      <c r="AH1001" s="455"/>
      <c r="AI1001" s="455"/>
      <c r="AJ1001" s="455"/>
      <c r="AK1001" s="455"/>
      <c r="AL1001" s="455"/>
      <c r="AM1001" s="455"/>
      <c r="AN1001" s="455"/>
      <c r="AO1001" s="455"/>
      <c r="AP1001" s="455"/>
      <c r="AQ1001" s="455"/>
      <c r="AR1001" s="455"/>
      <c r="AS1001" s="455"/>
      <c r="AT1001" s="455"/>
      <c r="AU1001" s="455"/>
      <c r="AV1001" s="455"/>
      <c r="AW1001" s="455"/>
      <c r="AX1001" s="455"/>
    </row>
    <row r="1002" spans="18:50" x14ac:dyDescent="0.25">
      <c r="R1002" s="509"/>
      <c r="S1002" s="508"/>
      <c r="T1002" s="508"/>
      <c r="U1002" s="508"/>
      <c r="V1002" s="508"/>
      <c r="W1002" s="508"/>
      <c r="X1002" s="508"/>
      <c r="Y1002" s="508"/>
      <c r="Z1002" s="508"/>
      <c r="AA1002" s="508"/>
      <c r="AB1002" s="508"/>
      <c r="AC1002" s="508"/>
      <c r="AD1002" s="508"/>
      <c r="AE1002" s="455"/>
      <c r="AF1002" s="455"/>
      <c r="AG1002" s="455"/>
      <c r="AH1002" s="455"/>
      <c r="AI1002" s="455"/>
      <c r="AJ1002" s="455"/>
      <c r="AK1002" s="455"/>
      <c r="AL1002" s="455"/>
      <c r="AM1002" s="455"/>
      <c r="AN1002" s="455"/>
      <c r="AO1002" s="455"/>
      <c r="AP1002" s="455"/>
      <c r="AQ1002" s="455"/>
      <c r="AR1002" s="455"/>
      <c r="AS1002" s="455"/>
      <c r="AT1002" s="455"/>
      <c r="AU1002" s="455"/>
      <c r="AV1002" s="455"/>
      <c r="AW1002" s="455"/>
      <c r="AX1002" s="455"/>
    </row>
    <row r="1003" spans="18:50" x14ac:dyDescent="0.25">
      <c r="R1003" s="509"/>
      <c r="S1003" s="508"/>
      <c r="T1003" s="508"/>
      <c r="U1003" s="508"/>
      <c r="V1003" s="508"/>
      <c r="W1003" s="508"/>
      <c r="X1003" s="508"/>
      <c r="Y1003" s="508"/>
      <c r="Z1003" s="508"/>
      <c r="AA1003" s="508"/>
      <c r="AB1003" s="508"/>
      <c r="AC1003" s="508"/>
      <c r="AD1003" s="508"/>
      <c r="AE1003" s="455"/>
      <c r="AF1003" s="455"/>
      <c r="AG1003" s="455"/>
      <c r="AH1003" s="455"/>
      <c r="AI1003" s="455"/>
      <c r="AJ1003" s="455"/>
      <c r="AK1003" s="455"/>
      <c r="AL1003" s="455"/>
      <c r="AM1003" s="455"/>
      <c r="AN1003" s="455"/>
      <c r="AO1003" s="455"/>
      <c r="AP1003" s="455"/>
      <c r="AQ1003" s="455"/>
      <c r="AR1003" s="455"/>
      <c r="AS1003" s="455"/>
      <c r="AT1003" s="455"/>
      <c r="AU1003" s="455"/>
      <c r="AV1003" s="455"/>
      <c r="AW1003" s="455"/>
      <c r="AX1003" s="455"/>
    </row>
    <row r="1004" spans="18:50" x14ac:dyDescent="0.25">
      <c r="R1004" s="509"/>
      <c r="S1004" s="508"/>
      <c r="T1004" s="508"/>
      <c r="U1004" s="508"/>
      <c r="V1004" s="508"/>
      <c r="W1004" s="508"/>
      <c r="X1004" s="508"/>
      <c r="Y1004" s="508"/>
      <c r="Z1004" s="508"/>
      <c r="AA1004" s="508"/>
      <c r="AB1004" s="508"/>
      <c r="AC1004" s="508"/>
      <c r="AD1004" s="508"/>
      <c r="AE1004" s="455"/>
      <c r="AF1004" s="455"/>
      <c r="AG1004" s="455"/>
      <c r="AH1004" s="455"/>
      <c r="AI1004" s="455"/>
      <c r="AJ1004" s="455"/>
      <c r="AK1004" s="455"/>
      <c r="AL1004" s="455"/>
      <c r="AM1004" s="455"/>
      <c r="AN1004" s="455"/>
      <c r="AO1004" s="455"/>
      <c r="AP1004" s="455"/>
      <c r="AQ1004" s="455"/>
      <c r="AR1004" s="455"/>
      <c r="AS1004" s="455"/>
      <c r="AT1004" s="455"/>
      <c r="AU1004" s="455"/>
      <c r="AV1004" s="455"/>
      <c r="AW1004" s="455"/>
      <c r="AX1004" s="455"/>
    </row>
    <row r="1005" spans="18:50" x14ac:dyDescent="0.25">
      <c r="R1005" s="509"/>
      <c r="S1005" s="508"/>
      <c r="T1005" s="508"/>
      <c r="U1005" s="508"/>
      <c r="V1005" s="508"/>
      <c r="W1005" s="508"/>
      <c r="X1005" s="508"/>
      <c r="Y1005" s="508"/>
      <c r="Z1005" s="508"/>
      <c r="AA1005" s="508"/>
      <c r="AB1005" s="508"/>
      <c r="AC1005" s="508"/>
      <c r="AD1005" s="508"/>
      <c r="AE1005" s="455"/>
      <c r="AF1005" s="455"/>
      <c r="AG1005" s="455"/>
      <c r="AH1005" s="455"/>
      <c r="AI1005" s="455"/>
      <c r="AJ1005" s="455"/>
      <c r="AK1005" s="455"/>
      <c r="AL1005" s="455"/>
      <c r="AM1005" s="455"/>
      <c r="AN1005" s="455"/>
      <c r="AO1005" s="455"/>
      <c r="AP1005" s="455"/>
      <c r="AQ1005" s="455"/>
      <c r="AR1005" s="455"/>
      <c r="AS1005" s="455"/>
      <c r="AT1005" s="455"/>
      <c r="AU1005" s="455"/>
      <c r="AV1005" s="455"/>
      <c r="AW1005" s="455"/>
      <c r="AX1005" s="455"/>
    </row>
    <row r="1006" spans="18:50" x14ac:dyDescent="0.25">
      <c r="R1006" s="509"/>
      <c r="S1006" s="508"/>
      <c r="T1006" s="508"/>
      <c r="U1006" s="508"/>
      <c r="V1006" s="508"/>
      <c r="W1006" s="508"/>
      <c r="X1006" s="508"/>
      <c r="Y1006" s="508"/>
      <c r="Z1006" s="508"/>
      <c r="AA1006" s="508"/>
      <c r="AB1006" s="508"/>
      <c r="AC1006" s="508"/>
      <c r="AD1006" s="508"/>
      <c r="AE1006" s="455"/>
      <c r="AF1006" s="455"/>
      <c r="AG1006" s="455"/>
      <c r="AH1006" s="455"/>
      <c r="AI1006" s="455"/>
      <c r="AJ1006" s="455"/>
      <c r="AK1006" s="455"/>
      <c r="AL1006" s="455"/>
      <c r="AM1006" s="455"/>
      <c r="AN1006" s="455"/>
      <c r="AO1006" s="455"/>
      <c r="AP1006" s="455"/>
      <c r="AQ1006" s="455"/>
      <c r="AR1006" s="455"/>
      <c r="AS1006" s="455"/>
      <c r="AT1006" s="455"/>
      <c r="AU1006" s="455"/>
      <c r="AV1006" s="455"/>
      <c r="AW1006" s="455"/>
      <c r="AX1006" s="455"/>
    </row>
    <row r="1007" spans="18:50" x14ac:dyDescent="0.25">
      <c r="R1007" s="509"/>
      <c r="S1007" s="508"/>
      <c r="T1007" s="508"/>
      <c r="U1007" s="508"/>
      <c r="V1007" s="508"/>
      <c r="W1007" s="508"/>
      <c r="X1007" s="508"/>
      <c r="Y1007" s="508"/>
      <c r="Z1007" s="508"/>
      <c r="AA1007" s="508"/>
      <c r="AB1007" s="508"/>
      <c r="AC1007" s="508"/>
      <c r="AD1007" s="508"/>
      <c r="AE1007" s="455"/>
      <c r="AF1007" s="455"/>
      <c r="AG1007" s="455"/>
      <c r="AH1007" s="455"/>
      <c r="AI1007" s="455"/>
      <c r="AJ1007" s="455"/>
      <c r="AK1007" s="455"/>
      <c r="AL1007" s="455"/>
      <c r="AM1007" s="455"/>
      <c r="AN1007" s="455"/>
      <c r="AO1007" s="455"/>
      <c r="AP1007" s="455"/>
      <c r="AQ1007" s="455"/>
      <c r="AR1007" s="455"/>
      <c r="AS1007" s="455"/>
      <c r="AT1007" s="455"/>
      <c r="AU1007" s="455"/>
      <c r="AV1007" s="455"/>
      <c r="AW1007" s="455"/>
      <c r="AX1007" s="455"/>
    </row>
    <row r="1008" spans="18:50" x14ac:dyDescent="0.25">
      <c r="R1008" s="509"/>
      <c r="S1008" s="508"/>
      <c r="T1008" s="508"/>
      <c r="U1008" s="508"/>
      <c r="V1008" s="508"/>
      <c r="W1008" s="508"/>
      <c r="X1008" s="508"/>
      <c r="Y1008" s="508"/>
      <c r="Z1008" s="508"/>
      <c r="AA1008" s="508"/>
      <c r="AB1008" s="508"/>
      <c r="AC1008" s="508"/>
      <c r="AD1008" s="508"/>
      <c r="AE1008" s="455"/>
      <c r="AF1008" s="455"/>
      <c r="AG1008" s="455"/>
      <c r="AH1008" s="455"/>
      <c r="AI1008" s="455"/>
      <c r="AJ1008" s="455"/>
      <c r="AK1008" s="455"/>
      <c r="AL1008" s="455"/>
      <c r="AM1008" s="455"/>
      <c r="AN1008" s="455"/>
      <c r="AO1008" s="455"/>
      <c r="AP1008" s="455"/>
      <c r="AQ1008" s="455"/>
      <c r="AR1008" s="455"/>
      <c r="AS1008" s="455"/>
      <c r="AT1008" s="455"/>
      <c r="AU1008" s="455"/>
      <c r="AV1008" s="455"/>
      <c r="AW1008" s="455"/>
      <c r="AX1008" s="455"/>
    </row>
    <row r="1009" spans="18:50" x14ac:dyDescent="0.25">
      <c r="R1009" s="509"/>
      <c r="S1009" s="508"/>
      <c r="T1009" s="508"/>
      <c r="U1009" s="508"/>
      <c r="V1009" s="508"/>
      <c r="W1009" s="508"/>
      <c r="X1009" s="508"/>
      <c r="Y1009" s="508"/>
      <c r="Z1009" s="508"/>
      <c r="AA1009" s="508"/>
      <c r="AB1009" s="508"/>
      <c r="AC1009" s="508"/>
      <c r="AD1009" s="508"/>
      <c r="AE1009" s="455"/>
      <c r="AF1009" s="455"/>
      <c r="AG1009" s="455"/>
      <c r="AH1009" s="455"/>
      <c r="AI1009" s="455"/>
      <c r="AJ1009" s="455"/>
      <c r="AK1009" s="455"/>
      <c r="AL1009" s="455"/>
      <c r="AM1009" s="455"/>
      <c r="AN1009" s="455"/>
      <c r="AO1009" s="455"/>
      <c r="AP1009" s="455"/>
      <c r="AQ1009" s="455"/>
      <c r="AR1009" s="455"/>
      <c r="AS1009" s="455"/>
      <c r="AT1009" s="455"/>
      <c r="AU1009" s="455"/>
      <c r="AV1009" s="455"/>
      <c r="AW1009" s="455"/>
      <c r="AX1009" s="455"/>
    </row>
    <row r="1010" spans="18:50" x14ac:dyDescent="0.25">
      <c r="R1010" s="509"/>
      <c r="S1010" s="508"/>
      <c r="T1010" s="508"/>
      <c r="U1010" s="508"/>
      <c r="V1010" s="508"/>
      <c r="W1010" s="508"/>
      <c r="X1010" s="508"/>
      <c r="Y1010" s="508"/>
      <c r="Z1010" s="508"/>
      <c r="AA1010" s="508"/>
      <c r="AB1010" s="508"/>
      <c r="AC1010" s="508"/>
      <c r="AD1010" s="508"/>
      <c r="AE1010" s="455"/>
      <c r="AF1010" s="455"/>
      <c r="AG1010" s="455"/>
      <c r="AH1010" s="455"/>
      <c r="AI1010" s="455"/>
      <c r="AJ1010" s="455"/>
      <c r="AK1010" s="455"/>
      <c r="AL1010" s="455"/>
      <c r="AM1010" s="455"/>
      <c r="AN1010" s="455"/>
      <c r="AO1010" s="455"/>
      <c r="AP1010" s="455"/>
      <c r="AQ1010" s="455"/>
      <c r="AR1010" s="455"/>
      <c r="AS1010" s="455"/>
      <c r="AT1010" s="455"/>
      <c r="AU1010" s="455"/>
      <c r="AV1010" s="455"/>
      <c r="AW1010" s="455"/>
      <c r="AX1010" s="455"/>
    </row>
    <row r="1011" spans="18:50" x14ac:dyDescent="0.25">
      <c r="R1011" s="509"/>
      <c r="S1011" s="508"/>
      <c r="T1011" s="508"/>
      <c r="U1011" s="508"/>
      <c r="V1011" s="508"/>
      <c r="W1011" s="508"/>
      <c r="X1011" s="508"/>
      <c r="Y1011" s="508"/>
      <c r="Z1011" s="508"/>
      <c r="AA1011" s="508"/>
      <c r="AB1011" s="508"/>
      <c r="AC1011" s="508"/>
      <c r="AD1011" s="508"/>
      <c r="AE1011" s="455"/>
      <c r="AF1011" s="455"/>
      <c r="AG1011" s="455"/>
      <c r="AH1011" s="455"/>
      <c r="AI1011" s="455"/>
      <c r="AJ1011" s="455"/>
      <c r="AK1011" s="455"/>
      <c r="AL1011" s="455"/>
      <c r="AM1011" s="455"/>
      <c r="AN1011" s="455"/>
      <c r="AO1011" s="455"/>
      <c r="AP1011" s="455"/>
      <c r="AQ1011" s="455"/>
      <c r="AR1011" s="455"/>
      <c r="AS1011" s="455"/>
      <c r="AT1011" s="455"/>
      <c r="AU1011" s="455"/>
      <c r="AV1011" s="455"/>
      <c r="AW1011" s="455"/>
      <c r="AX1011" s="455"/>
    </row>
    <row r="1012" spans="18:50" x14ac:dyDescent="0.25">
      <c r="R1012" s="509"/>
      <c r="S1012" s="508"/>
      <c r="T1012" s="508"/>
      <c r="U1012" s="508"/>
      <c r="V1012" s="508"/>
      <c r="W1012" s="508"/>
      <c r="X1012" s="508"/>
      <c r="Y1012" s="508"/>
      <c r="Z1012" s="508"/>
      <c r="AA1012" s="508"/>
      <c r="AB1012" s="508"/>
      <c r="AC1012" s="508"/>
      <c r="AD1012" s="508"/>
      <c r="AE1012" s="455"/>
      <c r="AF1012" s="455"/>
      <c r="AG1012" s="455"/>
      <c r="AH1012" s="455"/>
      <c r="AI1012" s="455"/>
      <c r="AJ1012" s="455"/>
      <c r="AK1012" s="455"/>
      <c r="AL1012" s="455"/>
      <c r="AM1012" s="455"/>
      <c r="AN1012" s="455"/>
      <c r="AO1012" s="455"/>
      <c r="AP1012" s="455"/>
      <c r="AQ1012" s="455"/>
      <c r="AR1012" s="455"/>
      <c r="AS1012" s="455"/>
      <c r="AT1012" s="455"/>
      <c r="AU1012" s="455"/>
      <c r="AV1012" s="455"/>
      <c r="AW1012" s="455"/>
      <c r="AX1012" s="455"/>
    </row>
    <row r="1013" spans="18:50" x14ac:dyDescent="0.25">
      <c r="R1013" s="509"/>
      <c r="S1013" s="508"/>
      <c r="T1013" s="508"/>
      <c r="U1013" s="508"/>
      <c r="V1013" s="508"/>
      <c r="W1013" s="508"/>
      <c r="X1013" s="508"/>
      <c r="Y1013" s="508"/>
      <c r="Z1013" s="508"/>
      <c r="AA1013" s="508"/>
      <c r="AB1013" s="508"/>
      <c r="AC1013" s="508"/>
      <c r="AD1013" s="508"/>
      <c r="AE1013" s="455"/>
      <c r="AF1013" s="455"/>
      <c r="AG1013" s="455"/>
      <c r="AH1013" s="455"/>
      <c r="AI1013" s="455"/>
      <c r="AJ1013" s="455"/>
      <c r="AK1013" s="455"/>
      <c r="AL1013" s="455"/>
      <c r="AM1013" s="455"/>
      <c r="AN1013" s="455"/>
      <c r="AO1013" s="455"/>
      <c r="AP1013" s="455"/>
      <c r="AQ1013" s="455"/>
      <c r="AR1013" s="455"/>
      <c r="AS1013" s="455"/>
      <c r="AT1013" s="455"/>
      <c r="AU1013" s="455"/>
      <c r="AV1013" s="455"/>
      <c r="AW1013" s="455"/>
      <c r="AX1013" s="455"/>
    </row>
    <row r="1014" spans="18:50" x14ac:dyDescent="0.25">
      <c r="R1014" s="509"/>
      <c r="S1014" s="508"/>
      <c r="T1014" s="508"/>
      <c r="U1014" s="508"/>
      <c r="V1014" s="508"/>
      <c r="W1014" s="508"/>
      <c r="X1014" s="508"/>
      <c r="Y1014" s="508"/>
      <c r="Z1014" s="508"/>
      <c r="AA1014" s="508"/>
      <c r="AB1014" s="508"/>
      <c r="AC1014" s="508"/>
      <c r="AD1014" s="508"/>
      <c r="AE1014" s="455"/>
      <c r="AF1014" s="455"/>
      <c r="AG1014" s="455"/>
      <c r="AH1014" s="455"/>
      <c r="AI1014" s="455"/>
      <c r="AJ1014" s="455"/>
      <c r="AK1014" s="455"/>
      <c r="AL1014" s="455"/>
      <c r="AM1014" s="455"/>
      <c r="AN1014" s="455"/>
      <c r="AO1014" s="455"/>
      <c r="AP1014" s="455"/>
      <c r="AQ1014" s="455"/>
      <c r="AR1014" s="455"/>
      <c r="AS1014" s="455"/>
      <c r="AT1014" s="455"/>
      <c r="AU1014" s="455"/>
      <c r="AV1014" s="455"/>
      <c r="AW1014" s="455"/>
      <c r="AX1014" s="455"/>
    </row>
    <row r="1015" spans="18:50" x14ac:dyDescent="0.25">
      <c r="R1015" s="509"/>
      <c r="S1015" s="508"/>
      <c r="T1015" s="508"/>
      <c r="U1015" s="508"/>
      <c r="V1015" s="508"/>
      <c r="W1015" s="508"/>
      <c r="X1015" s="508"/>
      <c r="Y1015" s="508"/>
      <c r="Z1015" s="508"/>
      <c r="AA1015" s="508"/>
      <c r="AB1015" s="508"/>
      <c r="AC1015" s="508"/>
      <c r="AD1015" s="508"/>
      <c r="AE1015" s="455"/>
      <c r="AF1015" s="455"/>
      <c r="AG1015" s="455"/>
      <c r="AH1015" s="455"/>
      <c r="AI1015" s="455"/>
      <c r="AJ1015" s="455"/>
      <c r="AK1015" s="455"/>
      <c r="AL1015" s="455"/>
      <c r="AM1015" s="455"/>
      <c r="AN1015" s="455"/>
      <c r="AO1015" s="455"/>
      <c r="AP1015" s="455"/>
      <c r="AQ1015" s="455"/>
      <c r="AR1015" s="455"/>
      <c r="AS1015" s="455"/>
      <c r="AT1015" s="455"/>
      <c r="AU1015" s="455"/>
      <c r="AV1015" s="455"/>
      <c r="AW1015" s="455"/>
      <c r="AX1015" s="455"/>
    </row>
    <row r="1016" spans="18:50" x14ac:dyDescent="0.25">
      <c r="R1016" s="509"/>
      <c r="S1016" s="508"/>
      <c r="T1016" s="508"/>
      <c r="U1016" s="508"/>
      <c r="V1016" s="508"/>
      <c r="W1016" s="508"/>
      <c r="X1016" s="508"/>
      <c r="Y1016" s="508"/>
      <c r="Z1016" s="508"/>
      <c r="AA1016" s="508"/>
      <c r="AB1016" s="508"/>
      <c r="AC1016" s="508"/>
      <c r="AD1016" s="508"/>
      <c r="AE1016" s="455"/>
      <c r="AF1016" s="455"/>
      <c r="AG1016" s="455"/>
      <c r="AH1016" s="455"/>
      <c r="AI1016" s="455"/>
      <c r="AJ1016" s="455"/>
      <c r="AK1016" s="455"/>
      <c r="AL1016" s="455"/>
      <c r="AM1016" s="455"/>
      <c r="AN1016" s="455"/>
      <c r="AO1016" s="455"/>
      <c r="AP1016" s="455"/>
      <c r="AQ1016" s="455"/>
      <c r="AR1016" s="455"/>
      <c r="AS1016" s="455"/>
      <c r="AT1016" s="455"/>
      <c r="AU1016" s="455"/>
      <c r="AV1016" s="455"/>
      <c r="AW1016" s="455"/>
      <c r="AX1016" s="455"/>
    </row>
    <row r="1017" spans="18:50" x14ac:dyDescent="0.25">
      <c r="R1017" s="509"/>
      <c r="S1017" s="508"/>
      <c r="T1017" s="508"/>
      <c r="U1017" s="508"/>
      <c r="V1017" s="508"/>
      <c r="W1017" s="508"/>
      <c r="X1017" s="508"/>
      <c r="Y1017" s="508"/>
      <c r="Z1017" s="508"/>
      <c r="AA1017" s="508"/>
      <c r="AB1017" s="508"/>
      <c r="AC1017" s="508"/>
      <c r="AD1017" s="508"/>
      <c r="AE1017" s="455"/>
      <c r="AF1017" s="455"/>
      <c r="AG1017" s="455"/>
      <c r="AH1017" s="455"/>
      <c r="AI1017" s="455"/>
      <c r="AJ1017" s="455"/>
      <c r="AK1017" s="455"/>
      <c r="AL1017" s="455"/>
      <c r="AM1017" s="455"/>
      <c r="AN1017" s="455"/>
      <c r="AO1017" s="455"/>
      <c r="AP1017" s="455"/>
      <c r="AQ1017" s="455"/>
      <c r="AR1017" s="455"/>
      <c r="AS1017" s="455"/>
      <c r="AT1017" s="455"/>
      <c r="AU1017" s="455"/>
      <c r="AV1017" s="455"/>
      <c r="AW1017" s="455"/>
      <c r="AX1017" s="455"/>
    </row>
    <row r="1018" spans="18:50" x14ac:dyDescent="0.25">
      <c r="R1018" s="509"/>
      <c r="S1018" s="508"/>
      <c r="T1018" s="508"/>
      <c r="U1018" s="508"/>
      <c r="V1018" s="508"/>
      <c r="W1018" s="508"/>
      <c r="X1018" s="508"/>
      <c r="Y1018" s="508"/>
      <c r="Z1018" s="508"/>
      <c r="AA1018" s="508"/>
      <c r="AB1018" s="508"/>
      <c r="AC1018" s="508"/>
      <c r="AD1018" s="508"/>
      <c r="AE1018" s="455"/>
      <c r="AF1018" s="455"/>
      <c r="AG1018" s="455"/>
      <c r="AH1018" s="455"/>
      <c r="AI1018" s="455"/>
      <c r="AJ1018" s="455"/>
      <c r="AK1018" s="455"/>
      <c r="AL1018" s="455"/>
      <c r="AM1018" s="455"/>
      <c r="AN1018" s="455"/>
      <c r="AO1018" s="455"/>
      <c r="AP1018" s="455"/>
      <c r="AQ1018" s="455"/>
      <c r="AR1018" s="455"/>
      <c r="AS1018" s="455"/>
      <c r="AT1018" s="455"/>
      <c r="AU1018" s="455"/>
      <c r="AV1018" s="455"/>
      <c r="AW1018" s="455"/>
      <c r="AX1018" s="455"/>
    </row>
    <row r="1019" spans="18:50" x14ac:dyDescent="0.25">
      <c r="R1019" s="509"/>
      <c r="S1019" s="508"/>
      <c r="T1019" s="508"/>
      <c r="U1019" s="508"/>
      <c r="V1019" s="508"/>
      <c r="W1019" s="508"/>
      <c r="X1019" s="508"/>
      <c r="Y1019" s="508"/>
      <c r="Z1019" s="508"/>
      <c r="AA1019" s="508"/>
      <c r="AB1019" s="508"/>
      <c r="AC1019" s="508"/>
      <c r="AD1019" s="508"/>
      <c r="AE1019" s="455"/>
      <c r="AF1019" s="455"/>
      <c r="AG1019" s="455"/>
      <c r="AH1019" s="455"/>
      <c r="AI1019" s="455"/>
      <c r="AJ1019" s="455"/>
      <c r="AK1019" s="455"/>
      <c r="AL1019" s="455"/>
      <c r="AM1019" s="455"/>
      <c r="AN1019" s="455"/>
      <c r="AO1019" s="455"/>
      <c r="AP1019" s="455"/>
      <c r="AQ1019" s="455"/>
      <c r="AR1019" s="455"/>
      <c r="AS1019" s="455"/>
      <c r="AT1019" s="455"/>
      <c r="AU1019" s="455"/>
      <c r="AV1019" s="455"/>
      <c r="AW1019" s="455"/>
      <c r="AX1019" s="455"/>
    </row>
    <row r="1020" spans="18:50" x14ac:dyDescent="0.25">
      <c r="R1020" s="509"/>
      <c r="S1020" s="508"/>
      <c r="T1020" s="508"/>
      <c r="U1020" s="508"/>
      <c r="V1020" s="508"/>
      <c r="W1020" s="508"/>
      <c r="X1020" s="508"/>
      <c r="Y1020" s="508"/>
      <c r="Z1020" s="508"/>
      <c r="AA1020" s="508"/>
      <c r="AB1020" s="508"/>
      <c r="AC1020" s="508"/>
      <c r="AD1020" s="508"/>
      <c r="AE1020" s="455"/>
      <c r="AF1020" s="455"/>
      <c r="AG1020" s="455"/>
      <c r="AH1020" s="455"/>
      <c r="AI1020" s="455"/>
      <c r="AJ1020" s="455"/>
      <c r="AK1020" s="455"/>
      <c r="AL1020" s="455"/>
      <c r="AM1020" s="455"/>
      <c r="AN1020" s="455"/>
      <c r="AO1020" s="455"/>
      <c r="AP1020" s="455"/>
      <c r="AQ1020" s="455"/>
      <c r="AR1020" s="455"/>
      <c r="AS1020" s="455"/>
      <c r="AT1020" s="455"/>
      <c r="AU1020" s="455"/>
      <c r="AV1020" s="455"/>
      <c r="AW1020" s="455"/>
      <c r="AX1020" s="455"/>
    </row>
    <row r="1021" spans="18:50" x14ac:dyDescent="0.25">
      <c r="R1021" s="509"/>
      <c r="S1021" s="508"/>
      <c r="T1021" s="508"/>
      <c r="U1021" s="508"/>
      <c r="V1021" s="508"/>
      <c r="W1021" s="508"/>
      <c r="X1021" s="508"/>
      <c r="Y1021" s="508"/>
      <c r="Z1021" s="508"/>
      <c r="AA1021" s="508"/>
      <c r="AB1021" s="508"/>
      <c r="AC1021" s="508"/>
      <c r="AD1021" s="508"/>
      <c r="AE1021" s="455"/>
      <c r="AF1021" s="455"/>
      <c r="AG1021" s="455"/>
      <c r="AH1021" s="455"/>
      <c r="AI1021" s="455"/>
      <c r="AJ1021" s="455"/>
      <c r="AK1021" s="455"/>
      <c r="AL1021" s="455"/>
      <c r="AM1021" s="455"/>
      <c r="AN1021" s="455"/>
      <c r="AO1021" s="455"/>
      <c r="AP1021" s="455"/>
      <c r="AQ1021" s="455"/>
      <c r="AR1021" s="455"/>
      <c r="AS1021" s="455"/>
      <c r="AT1021" s="455"/>
      <c r="AU1021" s="455"/>
      <c r="AV1021" s="455"/>
      <c r="AW1021" s="455"/>
      <c r="AX1021" s="455"/>
    </row>
    <row r="1022" spans="18:50" x14ac:dyDescent="0.25">
      <c r="R1022" s="509"/>
      <c r="S1022" s="508"/>
      <c r="T1022" s="508"/>
      <c r="U1022" s="508"/>
      <c r="V1022" s="508"/>
      <c r="W1022" s="508"/>
      <c r="X1022" s="508"/>
      <c r="Y1022" s="508"/>
      <c r="Z1022" s="508"/>
      <c r="AA1022" s="508"/>
      <c r="AB1022" s="508"/>
      <c r="AC1022" s="508"/>
      <c r="AD1022" s="508"/>
      <c r="AE1022" s="455"/>
      <c r="AF1022" s="455"/>
      <c r="AG1022" s="455"/>
      <c r="AH1022" s="455"/>
      <c r="AI1022" s="455"/>
      <c r="AJ1022" s="455"/>
      <c r="AK1022" s="455"/>
      <c r="AL1022" s="455"/>
      <c r="AM1022" s="455"/>
      <c r="AN1022" s="455"/>
      <c r="AO1022" s="455"/>
      <c r="AP1022" s="455"/>
      <c r="AQ1022" s="455"/>
      <c r="AR1022" s="455"/>
      <c r="AS1022" s="455"/>
      <c r="AT1022" s="455"/>
      <c r="AU1022" s="455"/>
      <c r="AV1022" s="455"/>
      <c r="AW1022" s="455"/>
      <c r="AX1022" s="455"/>
    </row>
    <row r="1023" spans="18:50" x14ac:dyDescent="0.25">
      <c r="R1023" s="509"/>
      <c r="S1023" s="508"/>
      <c r="T1023" s="508"/>
      <c r="U1023" s="508"/>
      <c r="V1023" s="508"/>
      <c r="W1023" s="508"/>
      <c r="X1023" s="508"/>
      <c r="Y1023" s="508"/>
      <c r="Z1023" s="508"/>
      <c r="AA1023" s="508"/>
      <c r="AB1023" s="508"/>
      <c r="AC1023" s="508"/>
      <c r="AD1023" s="508"/>
      <c r="AE1023" s="455"/>
      <c r="AF1023" s="455"/>
      <c r="AG1023" s="455"/>
      <c r="AH1023" s="455"/>
      <c r="AI1023" s="455"/>
      <c r="AJ1023" s="455"/>
      <c r="AK1023" s="455"/>
      <c r="AL1023" s="455"/>
      <c r="AM1023" s="455"/>
      <c r="AN1023" s="455"/>
      <c r="AO1023" s="455"/>
      <c r="AP1023" s="455"/>
      <c r="AQ1023" s="455"/>
      <c r="AR1023" s="455"/>
      <c r="AS1023" s="455"/>
      <c r="AT1023" s="455"/>
      <c r="AU1023" s="455"/>
      <c r="AV1023" s="455"/>
      <c r="AW1023" s="455"/>
      <c r="AX1023" s="455"/>
    </row>
    <row r="1024" spans="18:50" x14ac:dyDescent="0.25">
      <c r="R1024" s="509"/>
      <c r="S1024" s="508"/>
      <c r="T1024" s="508"/>
      <c r="U1024" s="508"/>
      <c r="V1024" s="508"/>
      <c r="W1024" s="508"/>
      <c r="X1024" s="508"/>
      <c r="Y1024" s="508"/>
      <c r="Z1024" s="508"/>
      <c r="AA1024" s="508"/>
      <c r="AB1024" s="508"/>
      <c r="AC1024" s="508"/>
      <c r="AD1024" s="508"/>
      <c r="AE1024" s="455"/>
      <c r="AF1024" s="455"/>
      <c r="AG1024" s="455"/>
      <c r="AH1024" s="455"/>
      <c r="AI1024" s="455"/>
      <c r="AJ1024" s="455"/>
      <c r="AK1024" s="455"/>
      <c r="AL1024" s="455"/>
      <c r="AM1024" s="455"/>
      <c r="AN1024" s="455"/>
      <c r="AO1024" s="455"/>
      <c r="AP1024" s="455"/>
      <c r="AQ1024" s="455"/>
      <c r="AR1024" s="455"/>
      <c r="AS1024" s="455"/>
      <c r="AT1024" s="455"/>
      <c r="AU1024" s="455"/>
      <c r="AV1024" s="455"/>
      <c r="AW1024" s="455"/>
      <c r="AX1024" s="455"/>
    </row>
    <row r="1025" spans="18:50" x14ac:dyDescent="0.25">
      <c r="R1025" s="509"/>
      <c r="S1025" s="508"/>
      <c r="T1025" s="508"/>
      <c r="U1025" s="508"/>
      <c r="V1025" s="508"/>
      <c r="W1025" s="508"/>
      <c r="X1025" s="508"/>
      <c r="Y1025" s="508"/>
      <c r="Z1025" s="508"/>
      <c r="AA1025" s="508"/>
      <c r="AB1025" s="508"/>
      <c r="AC1025" s="508"/>
      <c r="AD1025" s="508"/>
      <c r="AE1025" s="455"/>
      <c r="AF1025" s="455"/>
      <c r="AG1025" s="455"/>
      <c r="AH1025" s="455"/>
      <c r="AI1025" s="455"/>
      <c r="AJ1025" s="455"/>
      <c r="AK1025" s="455"/>
      <c r="AL1025" s="455"/>
      <c r="AM1025" s="455"/>
      <c r="AN1025" s="455"/>
      <c r="AO1025" s="455"/>
      <c r="AP1025" s="455"/>
      <c r="AQ1025" s="455"/>
      <c r="AR1025" s="455"/>
      <c r="AS1025" s="455"/>
      <c r="AT1025" s="455"/>
      <c r="AU1025" s="455"/>
      <c r="AV1025" s="455"/>
      <c r="AW1025" s="455"/>
      <c r="AX1025" s="455"/>
    </row>
    <row r="1026" spans="18:50" x14ac:dyDescent="0.25">
      <c r="R1026" s="509"/>
      <c r="S1026" s="508"/>
      <c r="T1026" s="508"/>
      <c r="U1026" s="508"/>
      <c r="V1026" s="508"/>
      <c r="W1026" s="508"/>
      <c r="X1026" s="508"/>
      <c r="Y1026" s="508"/>
      <c r="Z1026" s="508"/>
      <c r="AA1026" s="508"/>
      <c r="AB1026" s="508"/>
      <c r="AC1026" s="508"/>
      <c r="AD1026" s="508"/>
      <c r="AE1026" s="455"/>
      <c r="AF1026" s="455"/>
      <c r="AG1026" s="455"/>
      <c r="AH1026" s="455"/>
      <c r="AI1026" s="455"/>
      <c r="AJ1026" s="455"/>
      <c r="AK1026" s="455"/>
      <c r="AL1026" s="455"/>
      <c r="AM1026" s="455"/>
      <c r="AN1026" s="455"/>
      <c r="AO1026" s="455"/>
      <c r="AP1026" s="455"/>
      <c r="AQ1026" s="455"/>
      <c r="AR1026" s="455"/>
      <c r="AS1026" s="455"/>
      <c r="AT1026" s="455"/>
      <c r="AU1026" s="455"/>
      <c r="AV1026" s="455"/>
      <c r="AW1026" s="455"/>
      <c r="AX1026" s="455"/>
    </row>
    <row r="1027" spans="18:50" x14ac:dyDescent="0.25">
      <c r="R1027" s="509"/>
      <c r="S1027" s="508"/>
      <c r="T1027" s="508"/>
      <c r="U1027" s="508"/>
      <c r="V1027" s="508"/>
      <c r="W1027" s="508"/>
      <c r="X1027" s="508"/>
      <c r="Y1027" s="508"/>
      <c r="Z1027" s="508"/>
      <c r="AA1027" s="508"/>
      <c r="AB1027" s="508"/>
      <c r="AC1027" s="508"/>
      <c r="AD1027" s="508"/>
      <c r="AE1027" s="455"/>
      <c r="AF1027" s="455"/>
      <c r="AG1027" s="455"/>
      <c r="AH1027" s="455"/>
      <c r="AI1027" s="455"/>
      <c r="AJ1027" s="455"/>
      <c r="AK1027" s="455"/>
      <c r="AL1027" s="455"/>
      <c r="AM1027" s="455"/>
      <c r="AN1027" s="455"/>
      <c r="AO1027" s="455"/>
      <c r="AP1027" s="455"/>
      <c r="AQ1027" s="455"/>
      <c r="AR1027" s="455"/>
      <c r="AS1027" s="455"/>
      <c r="AT1027" s="455"/>
      <c r="AU1027" s="455"/>
      <c r="AV1027" s="455"/>
      <c r="AW1027" s="455"/>
      <c r="AX1027" s="455"/>
    </row>
    <row r="1028" spans="18:50" x14ac:dyDescent="0.25">
      <c r="R1028" s="509"/>
      <c r="S1028" s="508"/>
      <c r="T1028" s="508"/>
      <c r="U1028" s="508"/>
      <c r="V1028" s="508"/>
      <c r="W1028" s="508"/>
      <c r="X1028" s="508"/>
      <c r="Y1028" s="508"/>
      <c r="Z1028" s="508"/>
      <c r="AA1028" s="508"/>
      <c r="AB1028" s="508"/>
      <c r="AC1028" s="508"/>
      <c r="AD1028" s="508"/>
      <c r="AE1028" s="455"/>
      <c r="AF1028" s="455"/>
      <c r="AG1028" s="455"/>
      <c r="AH1028" s="455"/>
      <c r="AI1028" s="455"/>
      <c r="AJ1028" s="455"/>
      <c r="AK1028" s="455"/>
      <c r="AL1028" s="455"/>
      <c r="AM1028" s="455"/>
      <c r="AN1028" s="455"/>
      <c r="AO1028" s="455"/>
      <c r="AP1028" s="455"/>
      <c r="AQ1028" s="455"/>
      <c r="AR1028" s="455"/>
      <c r="AS1028" s="455"/>
      <c r="AT1028" s="455"/>
      <c r="AU1028" s="455"/>
      <c r="AV1028" s="455"/>
      <c r="AW1028" s="455"/>
      <c r="AX1028" s="455"/>
    </row>
    <row r="1029" spans="18:50" x14ac:dyDescent="0.25">
      <c r="R1029" s="509"/>
      <c r="S1029" s="508"/>
      <c r="T1029" s="508"/>
      <c r="U1029" s="508"/>
      <c r="V1029" s="508"/>
      <c r="W1029" s="508"/>
      <c r="X1029" s="508"/>
      <c r="Y1029" s="508"/>
      <c r="Z1029" s="508"/>
      <c r="AA1029" s="508"/>
      <c r="AB1029" s="508"/>
      <c r="AC1029" s="508"/>
      <c r="AD1029" s="508"/>
      <c r="AE1029" s="455"/>
      <c r="AF1029" s="455"/>
      <c r="AG1029" s="455"/>
      <c r="AH1029" s="455"/>
      <c r="AI1029" s="455"/>
      <c r="AJ1029" s="455"/>
      <c r="AK1029" s="455"/>
      <c r="AL1029" s="455"/>
      <c r="AM1029" s="455"/>
      <c r="AN1029" s="455"/>
      <c r="AO1029" s="455"/>
      <c r="AP1029" s="455"/>
      <c r="AQ1029" s="455"/>
      <c r="AR1029" s="455"/>
      <c r="AS1029" s="455"/>
      <c r="AT1029" s="455"/>
      <c r="AU1029" s="455"/>
      <c r="AV1029" s="455"/>
      <c r="AW1029" s="455"/>
      <c r="AX1029" s="455"/>
    </row>
    <row r="1030" spans="18:50" x14ac:dyDescent="0.25">
      <c r="R1030" s="509"/>
      <c r="S1030" s="508"/>
      <c r="T1030" s="508"/>
      <c r="U1030" s="508"/>
      <c r="V1030" s="508"/>
      <c r="W1030" s="508"/>
      <c r="X1030" s="508"/>
      <c r="Y1030" s="508"/>
      <c r="Z1030" s="508"/>
      <c r="AA1030" s="508"/>
      <c r="AB1030" s="508"/>
      <c r="AC1030" s="508"/>
      <c r="AD1030" s="508"/>
      <c r="AE1030" s="455"/>
      <c r="AF1030" s="455"/>
      <c r="AG1030" s="455"/>
      <c r="AH1030" s="455"/>
      <c r="AI1030" s="455"/>
      <c r="AJ1030" s="455"/>
      <c r="AK1030" s="455"/>
      <c r="AL1030" s="455"/>
      <c r="AM1030" s="455"/>
      <c r="AN1030" s="455"/>
      <c r="AO1030" s="455"/>
      <c r="AP1030" s="455"/>
      <c r="AQ1030" s="455"/>
      <c r="AR1030" s="455"/>
      <c r="AS1030" s="455"/>
      <c r="AT1030" s="455"/>
      <c r="AU1030" s="455"/>
      <c r="AV1030" s="455"/>
      <c r="AW1030" s="455"/>
      <c r="AX1030" s="455"/>
    </row>
    <row r="1031" spans="18:50" x14ac:dyDescent="0.25">
      <c r="R1031" s="509"/>
      <c r="S1031" s="508"/>
      <c r="T1031" s="508"/>
      <c r="U1031" s="508"/>
      <c r="V1031" s="508"/>
      <c r="W1031" s="508"/>
      <c r="X1031" s="508"/>
      <c r="Y1031" s="508"/>
      <c r="Z1031" s="508"/>
      <c r="AA1031" s="508"/>
      <c r="AB1031" s="508"/>
      <c r="AC1031" s="508"/>
      <c r="AD1031" s="508"/>
      <c r="AE1031" s="455"/>
      <c r="AF1031" s="455"/>
      <c r="AG1031" s="455"/>
      <c r="AH1031" s="455"/>
      <c r="AI1031" s="455"/>
      <c r="AJ1031" s="455"/>
      <c r="AK1031" s="455"/>
      <c r="AL1031" s="455"/>
      <c r="AM1031" s="455"/>
      <c r="AN1031" s="455"/>
      <c r="AO1031" s="455"/>
      <c r="AP1031" s="455"/>
      <c r="AQ1031" s="455"/>
      <c r="AR1031" s="455"/>
      <c r="AS1031" s="455"/>
      <c r="AT1031" s="455"/>
      <c r="AU1031" s="455"/>
      <c r="AV1031" s="455"/>
      <c r="AW1031" s="455"/>
      <c r="AX1031" s="455"/>
    </row>
    <row r="1032" spans="18:50" x14ac:dyDescent="0.25">
      <c r="R1032" s="509"/>
      <c r="S1032" s="508"/>
      <c r="T1032" s="508"/>
      <c r="U1032" s="508"/>
      <c r="V1032" s="508"/>
      <c r="W1032" s="508"/>
      <c r="X1032" s="508"/>
      <c r="Y1032" s="508"/>
      <c r="Z1032" s="508"/>
      <c r="AA1032" s="508"/>
      <c r="AB1032" s="508"/>
      <c r="AC1032" s="508"/>
      <c r="AD1032" s="508"/>
      <c r="AE1032" s="455"/>
      <c r="AF1032" s="455"/>
      <c r="AG1032" s="455"/>
      <c r="AH1032" s="455"/>
      <c r="AI1032" s="455"/>
      <c r="AJ1032" s="455"/>
      <c r="AK1032" s="455"/>
      <c r="AL1032" s="455"/>
      <c r="AM1032" s="455"/>
      <c r="AN1032" s="455"/>
      <c r="AO1032" s="455"/>
      <c r="AP1032" s="455"/>
      <c r="AQ1032" s="455"/>
      <c r="AR1032" s="455"/>
      <c r="AS1032" s="455"/>
      <c r="AT1032" s="455"/>
      <c r="AU1032" s="455"/>
      <c r="AV1032" s="455"/>
      <c r="AW1032" s="455"/>
      <c r="AX1032" s="455"/>
    </row>
    <row r="1033" spans="18:50" x14ac:dyDescent="0.25">
      <c r="R1033" s="509"/>
      <c r="S1033" s="508"/>
      <c r="T1033" s="508"/>
      <c r="U1033" s="508"/>
      <c r="V1033" s="508"/>
      <c r="W1033" s="508"/>
      <c r="X1033" s="508"/>
      <c r="Y1033" s="508"/>
      <c r="Z1033" s="508"/>
      <c r="AA1033" s="508"/>
      <c r="AB1033" s="508"/>
      <c r="AC1033" s="508"/>
      <c r="AD1033" s="508"/>
      <c r="AE1033" s="455"/>
      <c r="AF1033" s="455"/>
      <c r="AG1033" s="455"/>
      <c r="AH1033" s="455"/>
      <c r="AI1033" s="455"/>
      <c r="AJ1033" s="455"/>
      <c r="AK1033" s="455"/>
      <c r="AL1033" s="455"/>
      <c r="AM1033" s="455"/>
      <c r="AN1033" s="455"/>
      <c r="AO1033" s="455"/>
      <c r="AP1033" s="455"/>
      <c r="AQ1033" s="455"/>
      <c r="AR1033" s="455"/>
      <c r="AS1033" s="455"/>
      <c r="AT1033" s="455"/>
      <c r="AU1033" s="455"/>
      <c r="AV1033" s="455"/>
      <c r="AW1033" s="455"/>
      <c r="AX1033" s="455"/>
    </row>
    <row r="1034" spans="18:50" x14ac:dyDescent="0.25">
      <c r="R1034" s="509"/>
      <c r="S1034" s="508"/>
      <c r="T1034" s="508"/>
      <c r="U1034" s="508"/>
      <c r="V1034" s="508"/>
      <c r="W1034" s="508"/>
      <c r="X1034" s="508"/>
      <c r="Y1034" s="508"/>
      <c r="Z1034" s="508"/>
      <c r="AA1034" s="508"/>
      <c r="AB1034" s="508"/>
      <c r="AC1034" s="508"/>
      <c r="AD1034" s="508"/>
      <c r="AE1034" s="455"/>
      <c r="AF1034" s="455"/>
      <c r="AG1034" s="455"/>
      <c r="AH1034" s="455"/>
      <c r="AI1034" s="455"/>
      <c r="AJ1034" s="455"/>
      <c r="AK1034" s="455"/>
      <c r="AL1034" s="455"/>
      <c r="AM1034" s="455"/>
      <c r="AN1034" s="455"/>
      <c r="AO1034" s="455"/>
      <c r="AP1034" s="455"/>
      <c r="AQ1034" s="455"/>
      <c r="AR1034" s="455"/>
      <c r="AS1034" s="455"/>
      <c r="AT1034" s="455"/>
      <c r="AU1034" s="455"/>
      <c r="AV1034" s="455"/>
      <c r="AW1034" s="455"/>
      <c r="AX1034" s="455"/>
    </row>
    <row r="1035" spans="18:50" x14ac:dyDescent="0.25">
      <c r="R1035" s="509"/>
      <c r="S1035" s="508"/>
      <c r="T1035" s="508"/>
      <c r="U1035" s="508"/>
      <c r="V1035" s="508"/>
      <c r="W1035" s="508"/>
      <c r="X1035" s="508"/>
      <c r="Y1035" s="508"/>
      <c r="Z1035" s="508"/>
      <c r="AA1035" s="508"/>
      <c r="AB1035" s="508"/>
      <c r="AC1035" s="508"/>
      <c r="AD1035" s="508"/>
      <c r="AE1035" s="455"/>
      <c r="AF1035" s="455"/>
      <c r="AG1035" s="455"/>
      <c r="AH1035" s="455"/>
      <c r="AI1035" s="455"/>
      <c r="AJ1035" s="455"/>
      <c r="AK1035" s="455"/>
      <c r="AL1035" s="455"/>
      <c r="AM1035" s="455"/>
      <c r="AN1035" s="455"/>
      <c r="AO1035" s="455"/>
      <c r="AP1035" s="455"/>
      <c r="AQ1035" s="455"/>
      <c r="AR1035" s="455"/>
      <c r="AS1035" s="455"/>
      <c r="AT1035" s="455"/>
      <c r="AU1035" s="455"/>
      <c r="AV1035" s="455"/>
      <c r="AW1035" s="455"/>
      <c r="AX1035" s="455"/>
    </row>
    <row r="1036" spans="18:50" x14ac:dyDescent="0.25">
      <c r="R1036" s="509"/>
      <c r="S1036" s="508"/>
      <c r="T1036" s="508"/>
      <c r="U1036" s="508"/>
      <c r="V1036" s="508"/>
      <c r="W1036" s="508"/>
      <c r="X1036" s="508"/>
      <c r="Y1036" s="508"/>
      <c r="Z1036" s="508"/>
      <c r="AA1036" s="508"/>
      <c r="AB1036" s="508"/>
      <c r="AC1036" s="508"/>
      <c r="AD1036" s="508"/>
      <c r="AE1036" s="455"/>
      <c r="AF1036" s="455"/>
      <c r="AG1036" s="455"/>
      <c r="AH1036" s="455"/>
      <c r="AI1036" s="455"/>
      <c r="AJ1036" s="455"/>
      <c r="AK1036" s="455"/>
      <c r="AL1036" s="455"/>
      <c r="AM1036" s="455"/>
      <c r="AN1036" s="455"/>
      <c r="AO1036" s="455"/>
      <c r="AP1036" s="455"/>
      <c r="AQ1036" s="455"/>
      <c r="AR1036" s="455"/>
      <c r="AS1036" s="455"/>
      <c r="AT1036" s="455"/>
      <c r="AU1036" s="455"/>
      <c r="AV1036" s="455"/>
      <c r="AW1036" s="455"/>
      <c r="AX1036" s="455"/>
    </row>
    <row r="1037" spans="18:50" x14ac:dyDescent="0.25">
      <c r="R1037" s="509"/>
      <c r="S1037" s="508"/>
      <c r="T1037" s="508"/>
      <c r="U1037" s="508"/>
      <c r="V1037" s="508"/>
      <c r="W1037" s="508"/>
      <c r="X1037" s="508"/>
      <c r="Y1037" s="508"/>
      <c r="Z1037" s="508"/>
      <c r="AA1037" s="508"/>
      <c r="AB1037" s="508"/>
      <c r="AC1037" s="508"/>
      <c r="AD1037" s="508"/>
      <c r="AE1037" s="455"/>
      <c r="AF1037" s="455"/>
      <c r="AG1037" s="455"/>
      <c r="AH1037" s="455"/>
      <c r="AI1037" s="455"/>
      <c r="AJ1037" s="455"/>
      <c r="AK1037" s="455"/>
      <c r="AL1037" s="455"/>
      <c r="AM1037" s="455"/>
      <c r="AN1037" s="455"/>
      <c r="AO1037" s="455"/>
      <c r="AP1037" s="455"/>
      <c r="AQ1037" s="455"/>
      <c r="AR1037" s="455"/>
      <c r="AS1037" s="455"/>
      <c r="AT1037" s="455"/>
      <c r="AU1037" s="455"/>
      <c r="AV1037" s="455"/>
      <c r="AW1037" s="455"/>
      <c r="AX1037" s="455"/>
    </row>
    <row r="1038" spans="18:50" x14ac:dyDescent="0.25">
      <c r="R1038" s="509"/>
      <c r="S1038" s="508"/>
      <c r="T1038" s="508"/>
      <c r="U1038" s="508"/>
      <c r="V1038" s="508"/>
      <c r="W1038" s="508"/>
      <c r="X1038" s="508"/>
      <c r="Y1038" s="508"/>
      <c r="Z1038" s="508"/>
      <c r="AA1038" s="508"/>
      <c r="AB1038" s="508"/>
      <c r="AC1038" s="508"/>
      <c r="AD1038" s="508"/>
      <c r="AE1038" s="455"/>
      <c r="AF1038" s="455"/>
      <c r="AG1038" s="455"/>
      <c r="AH1038" s="455"/>
      <c r="AI1038" s="455"/>
      <c r="AJ1038" s="455"/>
      <c r="AK1038" s="455"/>
      <c r="AL1038" s="455"/>
      <c r="AM1038" s="455"/>
      <c r="AN1038" s="455"/>
      <c r="AO1038" s="455"/>
      <c r="AP1038" s="455"/>
      <c r="AQ1038" s="455"/>
      <c r="AR1038" s="455"/>
      <c r="AS1038" s="455"/>
      <c r="AT1038" s="455"/>
      <c r="AU1038" s="455"/>
      <c r="AV1038" s="455"/>
      <c r="AW1038" s="455"/>
      <c r="AX1038" s="455"/>
    </row>
    <row r="1039" spans="18:50" x14ac:dyDescent="0.25">
      <c r="R1039" s="509"/>
      <c r="S1039" s="508"/>
      <c r="T1039" s="508"/>
      <c r="U1039" s="508"/>
      <c r="V1039" s="508"/>
      <c r="W1039" s="508"/>
      <c r="X1039" s="508"/>
      <c r="Y1039" s="508"/>
      <c r="Z1039" s="508"/>
      <c r="AA1039" s="508"/>
      <c r="AB1039" s="508"/>
      <c r="AC1039" s="508"/>
      <c r="AD1039" s="508"/>
      <c r="AE1039" s="455"/>
      <c r="AF1039" s="455"/>
      <c r="AG1039" s="455"/>
      <c r="AH1039" s="455"/>
      <c r="AI1039" s="455"/>
      <c r="AJ1039" s="455"/>
      <c r="AK1039" s="455"/>
      <c r="AL1039" s="455"/>
      <c r="AM1039" s="455"/>
      <c r="AN1039" s="455"/>
      <c r="AO1039" s="455"/>
      <c r="AP1039" s="455"/>
      <c r="AQ1039" s="455"/>
      <c r="AR1039" s="455"/>
      <c r="AS1039" s="455"/>
      <c r="AT1039" s="455"/>
      <c r="AU1039" s="455"/>
      <c r="AV1039" s="455"/>
      <c r="AW1039" s="455"/>
      <c r="AX1039" s="455"/>
    </row>
    <row r="1040" spans="18:50" x14ac:dyDescent="0.25">
      <c r="R1040" s="509"/>
      <c r="S1040" s="508"/>
      <c r="T1040" s="508"/>
      <c r="U1040" s="508"/>
      <c r="V1040" s="508"/>
      <c r="W1040" s="508"/>
      <c r="X1040" s="508"/>
      <c r="Y1040" s="508"/>
      <c r="Z1040" s="508"/>
      <c r="AA1040" s="508"/>
      <c r="AB1040" s="508"/>
      <c r="AC1040" s="508"/>
      <c r="AD1040" s="508"/>
      <c r="AE1040" s="455"/>
      <c r="AF1040" s="455"/>
      <c r="AG1040" s="455"/>
      <c r="AH1040" s="455"/>
      <c r="AI1040" s="455"/>
      <c r="AJ1040" s="455"/>
      <c r="AK1040" s="455"/>
      <c r="AL1040" s="455"/>
      <c r="AM1040" s="455"/>
      <c r="AN1040" s="455"/>
      <c r="AO1040" s="455"/>
      <c r="AP1040" s="455"/>
      <c r="AQ1040" s="455"/>
      <c r="AR1040" s="455"/>
      <c r="AS1040" s="455"/>
      <c r="AT1040" s="455"/>
      <c r="AU1040" s="455"/>
      <c r="AV1040" s="455"/>
      <c r="AW1040" s="455"/>
      <c r="AX1040" s="455"/>
    </row>
    <row r="1041" spans="18:50" x14ac:dyDescent="0.25">
      <c r="R1041" s="509"/>
      <c r="S1041" s="508"/>
      <c r="T1041" s="508"/>
      <c r="U1041" s="508"/>
      <c r="V1041" s="508"/>
      <c r="W1041" s="508"/>
      <c r="X1041" s="508"/>
      <c r="Y1041" s="508"/>
      <c r="Z1041" s="508"/>
      <c r="AA1041" s="508"/>
      <c r="AB1041" s="508"/>
      <c r="AC1041" s="508"/>
      <c r="AD1041" s="508"/>
      <c r="AE1041" s="455"/>
      <c r="AF1041" s="455"/>
      <c r="AG1041" s="455"/>
      <c r="AH1041" s="455"/>
      <c r="AI1041" s="455"/>
      <c r="AJ1041" s="455"/>
      <c r="AK1041" s="455"/>
      <c r="AL1041" s="455"/>
      <c r="AM1041" s="455"/>
      <c r="AN1041" s="455"/>
      <c r="AO1041" s="455"/>
      <c r="AP1041" s="455"/>
      <c r="AQ1041" s="455"/>
      <c r="AR1041" s="455"/>
      <c r="AS1041" s="455"/>
      <c r="AT1041" s="455"/>
      <c r="AU1041" s="455"/>
      <c r="AV1041" s="455"/>
      <c r="AW1041" s="455"/>
      <c r="AX1041" s="455"/>
    </row>
    <row r="1042" spans="18:50" x14ac:dyDescent="0.25">
      <c r="R1042" s="509"/>
      <c r="S1042" s="508"/>
      <c r="T1042" s="508"/>
      <c r="U1042" s="508"/>
      <c r="V1042" s="508"/>
      <c r="W1042" s="508"/>
      <c r="X1042" s="508"/>
      <c r="Y1042" s="508"/>
      <c r="Z1042" s="508"/>
      <c r="AA1042" s="508"/>
      <c r="AB1042" s="508"/>
      <c r="AC1042" s="508"/>
      <c r="AD1042" s="508"/>
      <c r="AE1042" s="455"/>
      <c r="AF1042" s="455"/>
      <c r="AG1042" s="455"/>
      <c r="AH1042" s="455"/>
      <c r="AI1042" s="455"/>
      <c r="AJ1042" s="455"/>
      <c r="AK1042" s="455"/>
      <c r="AL1042" s="455"/>
      <c r="AM1042" s="455"/>
      <c r="AN1042" s="455"/>
      <c r="AO1042" s="455"/>
      <c r="AP1042" s="455"/>
      <c r="AQ1042" s="455"/>
      <c r="AR1042" s="455"/>
      <c r="AS1042" s="455"/>
      <c r="AT1042" s="455"/>
      <c r="AU1042" s="455"/>
      <c r="AV1042" s="455"/>
      <c r="AW1042" s="455"/>
      <c r="AX1042" s="455"/>
    </row>
    <row r="1043" spans="18:50" x14ac:dyDescent="0.25">
      <c r="R1043" s="509"/>
      <c r="S1043" s="508"/>
      <c r="T1043" s="508"/>
      <c r="U1043" s="508"/>
      <c r="V1043" s="508"/>
      <c r="W1043" s="508"/>
      <c r="X1043" s="508"/>
      <c r="Y1043" s="508"/>
      <c r="Z1043" s="508"/>
      <c r="AA1043" s="508"/>
      <c r="AB1043" s="508"/>
      <c r="AC1043" s="508"/>
      <c r="AD1043" s="508"/>
      <c r="AE1043" s="455"/>
      <c r="AF1043" s="455"/>
      <c r="AG1043" s="455"/>
      <c r="AH1043" s="455"/>
      <c r="AI1043" s="455"/>
      <c r="AJ1043" s="455"/>
      <c r="AK1043" s="455"/>
      <c r="AL1043" s="455"/>
      <c r="AM1043" s="455"/>
      <c r="AN1043" s="455"/>
      <c r="AO1043" s="455"/>
      <c r="AP1043" s="455"/>
      <c r="AQ1043" s="455"/>
      <c r="AR1043" s="455"/>
      <c r="AS1043" s="455"/>
      <c r="AT1043" s="455"/>
      <c r="AU1043" s="455"/>
      <c r="AV1043" s="455"/>
      <c r="AW1043" s="455"/>
      <c r="AX1043" s="455"/>
    </row>
    <row r="1044" spans="18:50" x14ac:dyDescent="0.25">
      <c r="R1044" s="509"/>
      <c r="S1044" s="508"/>
      <c r="T1044" s="508"/>
      <c r="U1044" s="508"/>
      <c r="V1044" s="508"/>
      <c r="W1044" s="508"/>
      <c r="X1044" s="508"/>
      <c r="Y1044" s="508"/>
      <c r="Z1044" s="508"/>
      <c r="AA1044" s="508"/>
      <c r="AB1044" s="508"/>
      <c r="AC1044" s="508"/>
      <c r="AD1044" s="508"/>
      <c r="AE1044" s="455"/>
      <c r="AF1044" s="455"/>
      <c r="AG1044" s="455"/>
      <c r="AH1044" s="455"/>
      <c r="AI1044" s="455"/>
      <c r="AJ1044" s="455"/>
      <c r="AK1044" s="455"/>
      <c r="AL1044" s="455"/>
      <c r="AM1044" s="455"/>
      <c r="AN1044" s="455"/>
      <c r="AO1044" s="455"/>
      <c r="AP1044" s="455"/>
      <c r="AQ1044" s="455"/>
      <c r="AR1044" s="455"/>
      <c r="AS1044" s="455"/>
      <c r="AT1044" s="455"/>
      <c r="AU1044" s="455"/>
      <c r="AV1044" s="455"/>
      <c r="AW1044" s="455"/>
      <c r="AX1044" s="455"/>
    </row>
    <row r="1045" spans="18:50" x14ac:dyDescent="0.25">
      <c r="R1045" s="509"/>
      <c r="S1045" s="508"/>
      <c r="T1045" s="508"/>
      <c r="U1045" s="508"/>
      <c r="V1045" s="508"/>
      <c r="W1045" s="508"/>
      <c r="X1045" s="508"/>
      <c r="Y1045" s="508"/>
      <c r="Z1045" s="508"/>
      <c r="AA1045" s="508"/>
      <c r="AB1045" s="508"/>
      <c r="AC1045" s="508"/>
      <c r="AD1045" s="508"/>
      <c r="AE1045" s="455"/>
      <c r="AF1045" s="455"/>
      <c r="AG1045" s="455"/>
      <c r="AH1045" s="455"/>
      <c r="AI1045" s="455"/>
      <c r="AJ1045" s="455"/>
      <c r="AK1045" s="455"/>
      <c r="AL1045" s="455"/>
      <c r="AM1045" s="455"/>
      <c r="AN1045" s="455"/>
      <c r="AO1045" s="455"/>
      <c r="AP1045" s="455"/>
      <c r="AQ1045" s="455"/>
      <c r="AR1045" s="455"/>
      <c r="AS1045" s="455"/>
      <c r="AT1045" s="455"/>
      <c r="AU1045" s="455"/>
      <c r="AV1045" s="455"/>
      <c r="AW1045" s="455"/>
      <c r="AX1045" s="455"/>
    </row>
    <row r="1046" spans="18:50" x14ac:dyDescent="0.25">
      <c r="R1046" s="509"/>
      <c r="S1046" s="508"/>
      <c r="T1046" s="508"/>
      <c r="U1046" s="508"/>
      <c r="V1046" s="508"/>
      <c r="W1046" s="508"/>
      <c r="X1046" s="508"/>
      <c r="Y1046" s="508"/>
      <c r="Z1046" s="508"/>
      <c r="AA1046" s="508"/>
      <c r="AB1046" s="508"/>
      <c r="AC1046" s="508"/>
      <c r="AD1046" s="508"/>
      <c r="AE1046" s="455"/>
      <c r="AF1046" s="455"/>
      <c r="AG1046" s="455"/>
      <c r="AH1046" s="455"/>
      <c r="AI1046" s="455"/>
      <c r="AJ1046" s="455"/>
      <c r="AK1046" s="455"/>
      <c r="AL1046" s="455"/>
      <c r="AM1046" s="455"/>
      <c r="AN1046" s="455"/>
      <c r="AO1046" s="455"/>
      <c r="AP1046" s="455"/>
      <c r="AQ1046" s="455"/>
      <c r="AR1046" s="455"/>
      <c r="AS1046" s="455"/>
      <c r="AT1046" s="455"/>
      <c r="AU1046" s="455"/>
      <c r="AV1046" s="455"/>
      <c r="AW1046" s="455"/>
      <c r="AX1046" s="455"/>
    </row>
    <row r="1047" spans="18:50" x14ac:dyDescent="0.25">
      <c r="R1047" s="509"/>
      <c r="S1047" s="508"/>
      <c r="T1047" s="508"/>
      <c r="U1047" s="508"/>
      <c r="V1047" s="508"/>
      <c r="W1047" s="508"/>
      <c r="X1047" s="508"/>
      <c r="Y1047" s="508"/>
      <c r="Z1047" s="508"/>
      <c r="AA1047" s="508"/>
      <c r="AB1047" s="508"/>
      <c r="AC1047" s="508"/>
      <c r="AD1047" s="508"/>
      <c r="AE1047" s="455"/>
      <c r="AF1047" s="455"/>
      <c r="AG1047" s="455"/>
      <c r="AH1047" s="455"/>
      <c r="AI1047" s="455"/>
      <c r="AJ1047" s="455"/>
      <c r="AK1047" s="455"/>
      <c r="AL1047" s="455"/>
      <c r="AM1047" s="455"/>
      <c r="AN1047" s="455"/>
      <c r="AO1047" s="455"/>
      <c r="AP1047" s="455"/>
      <c r="AQ1047" s="455"/>
      <c r="AR1047" s="455"/>
      <c r="AS1047" s="455"/>
      <c r="AT1047" s="455"/>
      <c r="AU1047" s="455"/>
      <c r="AV1047" s="455"/>
      <c r="AW1047" s="455"/>
      <c r="AX1047" s="455"/>
    </row>
    <row r="1048" spans="18:50" x14ac:dyDescent="0.25">
      <c r="R1048" s="509"/>
      <c r="S1048" s="508"/>
      <c r="T1048" s="508"/>
      <c r="U1048" s="508"/>
      <c r="V1048" s="508"/>
      <c r="W1048" s="508"/>
      <c r="X1048" s="508"/>
      <c r="Y1048" s="508"/>
      <c r="Z1048" s="508"/>
      <c r="AA1048" s="508"/>
      <c r="AB1048" s="508"/>
      <c r="AC1048" s="508"/>
      <c r="AD1048" s="508"/>
      <c r="AE1048" s="455"/>
      <c r="AF1048" s="455"/>
      <c r="AG1048" s="455"/>
      <c r="AH1048" s="455"/>
      <c r="AI1048" s="455"/>
      <c r="AJ1048" s="455"/>
      <c r="AK1048" s="455"/>
      <c r="AL1048" s="455"/>
      <c r="AM1048" s="455"/>
      <c r="AN1048" s="455"/>
      <c r="AO1048" s="455"/>
      <c r="AP1048" s="455"/>
      <c r="AQ1048" s="455"/>
      <c r="AR1048" s="455"/>
      <c r="AS1048" s="455"/>
      <c r="AT1048" s="455"/>
      <c r="AU1048" s="455"/>
      <c r="AV1048" s="455"/>
      <c r="AW1048" s="455"/>
      <c r="AX1048" s="455"/>
    </row>
    <row r="1049" spans="18:50" x14ac:dyDescent="0.25">
      <c r="R1049" s="509"/>
      <c r="S1049" s="508"/>
      <c r="T1049" s="508"/>
      <c r="U1049" s="508"/>
      <c r="V1049" s="508"/>
      <c r="W1049" s="508"/>
      <c r="X1049" s="508"/>
      <c r="Y1049" s="508"/>
      <c r="Z1049" s="508"/>
      <c r="AA1049" s="508"/>
      <c r="AB1049" s="508"/>
      <c r="AC1049" s="508"/>
      <c r="AD1049" s="508"/>
      <c r="AE1049" s="455"/>
      <c r="AF1049" s="455"/>
      <c r="AG1049" s="455"/>
      <c r="AH1049" s="455"/>
      <c r="AI1049" s="455"/>
      <c r="AJ1049" s="455"/>
      <c r="AK1049" s="455"/>
      <c r="AL1049" s="455"/>
      <c r="AM1049" s="455"/>
      <c r="AN1049" s="455"/>
      <c r="AO1049" s="455"/>
      <c r="AP1049" s="455"/>
      <c r="AQ1049" s="455"/>
      <c r="AR1049" s="455"/>
      <c r="AS1049" s="455"/>
      <c r="AT1049" s="455"/>
      <c r="AU1049" s="455"/>
      <c r="AV1049" s="455"/>
      <c r="AW1049" s="455"/>
      <c r="AX1049" s="455"/>
    </row>
    <row r="1050" spans="18:50" x14ac:dyDescent="0.25">
      <c r="R1050" s="509"/>
      <c r="S1050" s="508"/>
      <c r="T1050" s="508"/>
      <c r="U1050" s="508"/>
      <c r="V1050" s="508"/>
      <c r="W1050" s="508"/>
      <c r="X1050" s="508"/>
      <c r="Y1050" s="508"/>
      <c r="Z1050" s="508"/>
      <c r="AA1050" s="508"/>
      <c r="AB1050" s="508"/>
      <c r="AC1050" s="508"/>
      <c r="AD1050" s="508"/>
      <c r="AE1050" s="455"/>
      <c r="AF1050" s="455"/>
      <c r="AG1050" s="455"/>
      <c r="AH1050" s="455"/>
      <c r="AI1050" s="455"/>
      <c r="AJ1050" s="455"/>
      <c r="AK1050" s="455"/>
      <c r="AL1050" s="455"/>
      <c r="AM1050" s="455"/>
      <c r="AN1050" s="455"/>
      <c r="AO1050" s="455"/>
      <c r="AP1050" s="455"/>
      <c r="AQ1050" s="455"/>
      <c r="AR1050" s="455"/>
      <c r="AS1050" s="455"/>
      <c r="AT1050" s="455"/>
      <c r="AU1050" s="455"/>
      <c r="AV1050" s="455"/>
      <c r="AW1050" s="455"/>
      <c r="AX1050" s="455"/>
    </row>
    <row r="1051" spans="18:50" x14ac:dyDescent="0.25">
      <c r="R1051" s="509"/>
      <c r="S1051" s="508"/>
      <c r="T1051" s="508"/>
      <c r="U1051" s="508"/>
      <c r="V1051" s="508"/>
      <c r="W1051" s="508"/>
      <c r="X1051" s="508"/>
      <c r="Y1051" s="508"/>
      <c r="Z1051" s="508"/>
      <c r="AA1051" s="508"/>
      <c r="AB1051" s="508"/>
      <c r="AC1051" s="508"/>
      <c r="AD1051" s="508"/>
      <c r="AE1051" s="455"/>
      <c r="AF1051" s="455"/>
      <c r="AG1051" s="455"/>
      <c r="AH1051" s="455"/>
      <c r="AI1051" s="455"/>
      <c r="AJ1051" s="455"/>
      <c r="AK1051" s="455"/>
      <c r="AL1051" s="455"/>
      <c r="AM1051" s="455"/>
      <c r="AN1051" s="455"/>
      <c r="AO1051" s="455"/>
      <c r="AP1051" s="455"/>
      <c r="AQ1051" s="455"/>
      <c r="AR1051" s="455"/>
      <c r="AS1051" s="455"/>
      <c r="AT1051" s="455"/>
      <c r="AU1051" s="455"/>
      <c r="AV1051" s="455"/>
      <c r="AW1051" s="455"/>
      <c r="AX1051" s="455"/>
    </row>
    <row r="1052" spans="18:50" x14ac:dyDescent="0.25">
      <c r="R1052" s="509"/>
      <c r="S1052" s="508"/>
      <c r="T1052" s="508"/>
      <c r="U1052" s="508"/>
      <c r="V1052" s="508"/>
      <c r="W1052" s="508"/>
      <c r="X1052" s="508"/>
      <c r="Y1052" s="508"/>
      <c r="Z1052" s="508"/>
      <c r="AA1052" s="508"/>
      <c r="AB1052" s="508"/>
      <c r="AC1052" s="508"/>
      <c r="AD1052" s="508"/>
      <c r="AE1052" s="455"/>
      <c r="AF1052" s="455"/>
      <c r="AG1052" s="455"/>
      <c r="AH1052" s="455"/>
      <c r="AI1052" s="455"/>
      <c r="AJ1052" s="455"/>
      <c r="AK1052" s="455"/>
      <c r="AL1052" s="455"/>
      <c r="AM1052" s="455"/>
      <c r="AN1052" s="455"/>
      <c r="AO1052" s="455"/>
      <c r="AP1052" s="455"/>
      <c r="AQ1052" s="455"/>
      <c r="AR1052" s="455"/>
      <c r="AS1052" s="455"/>
      <c r="AT1052" s="455"/>
      <c r="AU1052" s="455"/>
      <c r="AV1052" s="455"/>
      <c r="AW1052" s="455"/>
      <c r="AX1052" s="455"/>
    </row>
    <row r="1053" spans="18:50" x14ac:dyDescent="0.25">
      <c r="R1053" s="509"/>
      <c r="S1053" s="508"/>
      <c r="T1053" s="508"/>
      <c r="U1053" s="508"/>
      <c r="V1053" s="508"/>
      <c r="W1053" s="508"/>
      <c r="X1053" s="508"/>
      <c r="Y1053" s="508"/>
      <c r="Z1053" s="508"/>
      <c r="AA1053" s="508"/>
      <c r="AB1053" s="508"/>
      <c r="AC1053" s="508"/>
      <c r="AD1053" s="508"/>
      <c r="AE1053" s="455"/>
      <c r="AF1053" s="455"/>
      <c r="AG1053" s="455"/>
      <c r="AH1053" s="455"/>
      <c r="AI1053" s="455"/>
      <c r="AJ1053" s="455"/>
      <c r="AK1053" s="455"/>
      <c r="AL1053" s="455"/>
      <c r="AM1053" s="455"/>
      <c r="AN1053" s="455"/>
      <c r="AO1053" s="455"/>
      <c r="AP1053" s="455"/>
      <c r="AQ1053" s="455"/>
      <c r="AR1053" s="455"/>
      <c r="AS1053" s="455"/>
      <c r="AT1053" s="455"/>
      <c r="AU1053" s="455"/>
      <c r="AV1053" s="455"/>
      <c r="AW1053" s="455"/>
      <c r="AX1053" s="455"/>
    </row>
    <row r="1054" spans="18:50" x14ac:dyDescent="0.25">
      <c r="R1054" s="509"/>
      <c r="S1054" s="508"/>
      <c r="T1054" s="508"/>
      <c r="U1054" s="508"/>
      <c r="V1054" s="508"/>
      <c r="W1054" s="508"/>
      <c r="X1054" s="508"/>
      <c r="Y1054" s="508"/>
      <c r="Z1054" s="508"/>
      <c r="AA1054" s="508"/>
      <c r="AB1054" s="508"/>
      <c r="AC1054" s="508"/>
      <c r="AD1054" s="508"/>
      <c r="AE1054" s="455"/>
      <c r="AF1054" s="455"/>
      <c r="AG1054" s="455"/>
      <c r="AH1054" s="455"/>
      <c r="AI1054" s="455"/>
      <c r="AJ1054" s="455"/>
      <c r="AK1054" s="455"/>
      <c r="AL1054" s="455"/>
      <c r="AM1054" s="455"/>
      <c r="AN1054" s="455"/>
      <c r="AO1054" s="455"/>
      <c r="AP1054" s="455"/>
      <c r="AQ1054" s="455"/>
      <c r="AR1054" s="455"/>
      <c r="AS1054" s="455"/>
      <c r="AT1054" s="455"/>
      <c r="AU1054" s="455"/>
      <c r="AV1054" s="455"/>
      <c r="AW1054" s="455"/>
      <c r="AX1054" s="455"/>
    </row>
    <row r="1055" spans="18:50" x14ac:dyDescent="0.25">
      <c r="R1055" s="509"/>
      <c r="S1055" s="508"/>
      <c r="T1055" s="508"/>
      <c r="U1055" s="508"/>
      <c r="V1055" s="508"/>
      <c r="W1055" s="508"/>
      <c r="X1055" s="508"/>
      <c r="Y1055" s="508"/>
      <c r="Z1055" s="508"/>
      <c r="AA1055" s="508"/>
      <c r="AB1055" s="508"/>
      <c r="AC1055" s="508"/>
      <c r="AD1055" s="508"/>
      <c r="AE1055" s="455"/>
      <c r="AF1055" s="455"/>
      <c r="AG1055" s="455"/>
      <c r="AH1055" s="455"/>
      <c r="AI1055" s="455"/>
      <c r="AJ1055" s="455"/>
      <c r="AK1055" s="455"/>
      <c r="AL1055" s="455"/>
      <c r="AM1055" s="455"/>
      <c r="AN1055" s="455"/>
      <c r="AO1055" s="455"/>
      <c r="AP1055" s="455"/>
      <c r="AQ1055" s="455"/>
      <c r="AR1055" s="455"/>
      <c r="AS1055" s="455"/>
      <c r="AT1055" s="455"/>
      <c r="AU1055" s="455"/>
      <c r="AV1055" s="455"/>
      <c r="AW1055" s="455"/>
      <c r="AX1055" s="455"/>
    </row>
    <row r="1056" spans="18:50" x14ac:dyDescent="0.25">
      <c r="R1056" s="509"/>
      <c r="S1056" s="508"/>
      <c r="T1056" s="508"/>
      <c r="U1056" s="508"/>
      <c r="V1056" s="508"/>
      <c r="W1056" s="508"/>
      <c r="X1056" s="508"/>
      <c r="Y1056" s="508"/>
      <c r="Z1056" s="508"/>
      <c r="AA1056" s="508"/>
      <c r="AB1056" s="508"/>
      <c r="AC1056" s="508"/>
      <c r="AD1056" s="508"/>
      <c r="AE1056" s="455"/>
      <c r="AF1056" s="455"/>
      <c r="AG1056" s="455"/>
      <c r="AH1056" s="455"/>
      <c r="AI1056" s="455"/>
      <c r="AJ1056" s="455"/>
      <c r="AK1056" s="455"/>
      <c r="AL1056" s="455"/>
      <c r="AM1056" s="455"/>
      <c r="AN1056" s="455"/>
      <c r="AO1056" s="455"/>
      <c r="AP1056" s="455"/>
      <c r="AQ1056" s="455"/>
      <c r="AR1056" s="455"/>
      <c r="AS1056" s="455"/>
      <c r="AT1056" s="455"/>
      <c r="AU1056" s="455"/>
      <c r="AV1056" s="455"/>
      <c r="AW1056" s="455"/>
      <c r="AX1056" s="455"/>
    </row>
    <row r="1057" spans="18:50" x14ac:dyDescent="0.25">
      <c r="R1057" s="509"/>
      <c r="S1057" s="508"/>
      <c r="T1057" s="508"/>
      <c r="U1057" s="508"/>
      <c r="V1057" s="508"/>
      <c r="W1057" s="508"/>
      <c r="X1057" s="508"/>
      <c r="Y1057" s="508"/>
      <c r="Z1057" s="508"/>
      <c r="AA1057" s="508"/>
      <c r="AB1057" s="508"/>
      <c r="AC1057" s="508"/>
      <c r="AD1057" s="508"/>
      <c r="AE1057" s="455"/>
      <c r="AF1057" s="455"/>
      <c r="AG1057" s="455"/>
      <c r="AH1057" s="455"/>
      <c r="AI1057" s="455"/>
      <c r="AJ1057" s="455"/>
      <c r="AK1057" s="455"/>
      <c r="AL1057" s="455"/>
      <c r="AM1057" s="455"/>
      <c r="AN1057" s="455"/>
      <c r="AO1057" s="455"/>
      <c r="AP1057" s="455"/>
      <c r="AQ1057" s="455"/>
      <c r="AR1057" s="455"/>
      <c r="AS1057" s="455"/>
      <c r="AT1057" s="455"/>
      <c r="AU1057" s="455"/>
      <c r="AV1057" s="455"/>
      <c r="AW1057" s="455"/>
      <c r="AX1057" s="455"/>
    </row>
    <row r="1058" spans="18:50" x14ac:dyDescent="0.25">
      <c r="R1058" s="509"/>
      <c r="S1058" s="508"/>
      <c r="T1058" s="508"/>
      <c r="U1058" s="508"/>
      <c r="V1058" s="508"/>
      <c r="W1058" s="508"/>
      <c r="X1058" s="508"/>
      <c r="Y1058" s="508"/>
      <c r="Z1058" s="508"/>
      <c r="AA1058" s="508"/>
      <c r="AB1058" s="508"/>
      <c r="AC1058" s="508"/>
      <c r="AD1058" s="508"/>
      <c r="AE1058" s="455"/>
      <c r="AF1058" s="455"/>
      <c r="AG1058" s="455"/>
      <c r="AH1058" s="455"/>
      <c r="AI1058" s="455"/>
      <c r="AJ1058" s="455"/>
      <c r="AK1058" s="455"/>
      <c r="AL1058" s="455"/>
      <c r="AM1058" s="455"/>
      <c r="AN1058" s="455"/>
      <c r="AO1058" s="455"/>
      <c r="AP1058" s="455"/>
      <c r="AQ1058" s="455"/>
      <c r="AR1058" s="455"/>
      <c r="AS1058" s="455"/>
      <c r="AT1058" s="455"/>
      <c r="AU1058" s="455"/>
      <c r="AV1058" s="455"/>
      <c r="AW1058" s="455"/>
      <c r="AX1058" s="455"/>
    </row>
    <row r="1059" spans="18:50" x14ac:dyDescent="0.25">
      <c r="R1059" s="509"/>
      <c r="S1059" s="508"/>
      <c r="T1059" s="508"/>
      <c r="U1059" s="508"/>
      <c r="V1059" s="508"/>
      <c r="W1059" s="508"/>
      <c r="X1059" s="508"/>
      <c r="Y1059" s="508"/>
      <c r="Z1059" s="508"/>
      <c r="AA1059" s="508"/>
      <c r="AB1059" s="508"/>
      <c r="AC1059" s="508"/>
      <c r="AD1059" s="508"/>
      <c r="AE1059" s="455"/>
      <c r="AF1059" s="455"/>
      <c r="AG1059" s="455"/>
      <c r="AH1059" s="455"/>
      <c r="AI1059" s="455"/>
      <c r="AJ1059" s="455"/>
      <c r="AK1059" s="455"/>
      <c r="AL1059" s="455"/>
      <c r="AM1059" s="455"/>
      <c r="AN1059" s="455"/>
      <c r="AO1059" s="455"/>
      <c r="AP1059" s="455"/>
      <c r="AQ1059" s="455"/>
      <c r="AR1059" s="455"/>
      <c r="AS1059" s="455"/>
      <c r="AT1059" s="455"/>
      <c r="AU1059" s="455"/>
      <c r="AV1059" s="455"/>
      <c r="AW1059" s="455"/>
      <c r="AX1059" s="455"/>
    </row>
    <row r="1060" spans="18:50" x14ac:dyDescent="0.25">
      <c r="R1060" s="509"/>
      <c r="S1060" s="508"/>
      <c r="T1060" s="508"/>
      <c r="U1060" s="508"/>
      <c r="V1060" s="508"/>
      <c r="W1060" s="508"/>
      <c r="X1060" s="508"/>
      <c r="Y1060" s="508"/>
      <c r="Z1060" s="508"/>
      <c r="AA1060" s="508"/>
      <c r="AB1060" s="508"/>
      <c r="AC1060" s="508"/>
      <c r="AD1060" s="508"/>
      <c r="AE1060" s="455"/>
      <c r="AF1060" s="455"/>
      <c r="AG1060" s="455"/>
      <c r="AH1060" s="455"/>
      <c r="AI1060" s="455"/>
      <c r="AJ1060" s="455"/>
      <c r="AK1060" s="455"/>
      <c r="AL1060" s="455"/>
      <c r="AM1060" s="455"/>
      <c r="AN1060" s="455"/>
      <c r="AO1060" s="455"/>
      <c r="AP1060" s="455"/>
      <c r="AQ1060" s="455"/>
      <c r="AR1060" s="455"/>
      <c r="AS1060" s="455"/>
      <c r="AT1060" s="455"/>
      <c r="AU1060" s="455"/>
      <c r="AV1060" s="455"/>
      <c r="AW1060" s="455"/>
      <c r="AX1060" s="455"/>
    </row>
    <row r="1061" spans="18:50" x14ac:dyDescent="0.25">
      <c r="R1061" s="509"/>
      <c r="S1061" s="508"/>
      <c r="T1061" s="508"/>
      <c r="U1061" s="508"/>
      <c r="V1061" s="508"/>
      <c r="W1061" s="508"/>
      <c r="X1061" s="508"/>
      <c r="Y1061" s="508"/>
      <c r="Z1061" s="508"/>
      <c r="AA1061" s="508"/>
      <c r="AB1061" s="508"/>
      <c r="AC1061" s="508"/>
      <c r="AD1061" s="508"/>
      <c r="AE1061" s="455"/>
      <c r="AF1061" s="455"/>
      <c r="AG1061" s="455"/>
      <c r="AH1061" s="455"/>
      <c r="AI1061" s="455"/>
      <c r="AJ1061" s="455"/>
      <c r="AK1061" s="455"/>
      <c r="AL1061" s="455"/>
      <c r="AM1061" s="455"/>
      <c r="AN1061" s="455"/>
      <c r="AO1061" s="455"/>
      <c r="AP1061" s="455"/>
      <c r="AQ1061" s="455"/>
      <c r="AR1061" s="455"/>
      <c r="AS1061" s="455"/>
      <c r="AT1061" s="455"/>
      <c r="AU1061" s="455"/>
      <c r="AV1061" s="455"/>
      <c r="AW1061" s="455"/>
      <c r="AX1061" s="455"/>
    </row>
    <row r="1062" spans="18:50" x14ac:dyDescent="0.25">
      <c r="R1062" s="509"/>
      <c r="S1062" s="508"/>
      <c r="T1062" s="508"/>
      <c r="U1062" s="508"/>
      <c r="V1062" s="508"/>
      <c r="W1062" s="508"/>
      <c r="X1062" s="508"/>
      <c r="Y1062" s="508"/>
      <c r="Z1062" s="508"/>
      <c r="AA1062" s="508"/>
      <c r="AB1062" s="508"/>
      <c r="AC1062" s="508"/>
      <c r="AD1062" s="508"/>
      <c r="AE1062" s="455"/>
      <c r="AF1062" s="455"/>
      <c r="AG1062" s="455"/>
      <c r="AH1062" s="455"/>
      <c r="AI1062" s="455"/>
      <c r="AJ1062" s="455"/>
      <c r="AK1062" s="455"/>
      <c r="AL1062" s="455"/>
      <c r="AM1062" s="455"/>
      <c r="AN1062" s="455"/>
      <c r="AO1062" s="455"/>
      <c r="AP1062" s="455"/>
      <c r="AQ1062" s="455"/>
      <c r="AR1062" s="455"/>
      <c r="AS1062" s="455"/>
      <c r="AT1062" s="455"/>
      <c r="AU1062" s="455"/>
      <c r="AV1062" s="455"/>
      <c r="AW1062" s="455"/>
      <c r="AX1062" s="455"/>
    </row>
    <row r="1063" spans="18:50" x14ac:dyDescent="0.25">
      <c r="R1063" s="509"/>
      <c r="S1063" s="508"/>
      <c r="T1063" s="508"/>
      <c r="U1063" s="508"/>
      <c r="V1063" s="508"/>
      <c r="W1063" s="508"/>
      <c r="X1063" s="508"/>
      <c r="Y1063" s="508"/>
      <c r="Z1063" s="508"/>
      <c r="AA1063" s="508"/>
      <c r="AB1063" s="508"/>
      <c r="AC1063" s="508"/>
      <c r="AD1063" s="508"/>
      <c r="AE1063" s="455"/>
      <c r="AF1063" s="455"/>
      <c r="AG1063" s="455"/>
      <c r="AH1063" s="455"/>
      <c r="AI1063" s="455"/>
      <c r="AJ1063" s="455"/>
      <c r="AK1063" s="455"/>
      <c r="AL1063" s="455"/>
      <c r="AM1063" s="455"/>
      <c r="AN1063" s="455"/>
      <c r="AO1063" s="455"/>
      <c r="AP1063" s="455"/>
      <c r="AQ1063" s="455"/>
      <c r="AR1063" s="455"/>
      <c r="AS1063" s="455"/>
      <c r="AT1063" s="455"/>
      <c r="AU1063" s="455"/>
      <c r="AV1063" s="455"/>
      <c r="AW1063" s="455"/>
      <c r="AX1063" s="455"/>
    </row>
    <row r="1064" spans="18:50" x14ac:dyDescent="0.25">
      <c r="R1064" s="509"/>
      <c r="S1064" s="508"/>
      <c r="T1064" s="508"/>
      <c r="U1064" s="508"/>
      <c r="V1064" s="508"/>
      <c r="W1064" s="508"/>
      <c r="X1064" s="508"/>
      <c r="Y1064" s="508"/>
      <c r="Z1064" s="508"/>
      <c r="AA1064" s="508"/>
      <c r="AB1064" s="508"/>
      <c r="AC1064" s="508"/>
      <c r="AD1064" s="508"/>
      <c r="AE1064" s="455"/>
      <c r="AF1064" s="455"/>
      <c r="AG1064" s="455"/>
      <c r="AH1064" s="455"/>
      <c r="AI1064" s="455"/>
      <c r="AJ1064" s="455"/>
      <c r="AK1064" s="455"/>
      <c r="AL1064" s="455"/>
      <c r="AM1064" s="455"/>
      <c r="AN1064" s="455"/>
      <c r="AO1064" s="455"/>
      <c r="AP1064" s="455"/>
      <c r="AQ1064" s="455"/>
      <c r="AR1064" s="455"/>
      <c r="AS1064" s="455"/>
      <c r="AT1064" s="455"/>
      <c r="AU1064" s="455"/>
      <c r="AV1064" s="455"/>
      <c r="AW1064" s="455"/>
      <c r="AX1064" s="455"/>
    </row>
    <row r="1065" spans="18:50" x14ac:dyDescent="0.25">
      <c r="R1065" s="509"/>
      <c r="S1065" s="508"/>
      <c r="T1065" s="508"/>
      <c r="U1065" s="508"/>
      <c r="V1065" s="508"/>
      <c r="W1065" s="508"/>
      <c r="X1065" s="508"/>
      <c r="Y1065" s="508"/>
      <c r="Z1065" s="508"/>
      <c r="AA1065" s="508"/>
      <c r="AB1065" s="508"/>
      <c r="AC1065" s="508"/>
      <c r="AD1065" s="508"/>
      <c r="AE1065" s="455"/>
      <c r="AF1065" s="455"/>
      <c r="AG1065" s="455"/>
      <c r="AH1065" s="455"/>
      <c r="AI1065" s="455"/>
      <c r="AJ1065" s="455"/>
      <c r="AK1065" s="455"/>
      <c r="AL1065" s="455"/>
      <c r="AM1065" s="455"/>
      <c r="AN1065" s="455"/>
      <c r="AO1065" s="455"/>
      <c r="AP1065" s="455"/>
      <c r="AQ1065" s="455"/>
      <c r="AR1065" s="455"/>
      <c r="AS1065" s="455"/>
      <c r="AT1065" s="455"/>
      <c r="AU1065" s="455"/>
      <c r="AV1065" s="455"/>
      <c r="AW1065" s="455"/>
      <c r="AX1065" s="455"/>
    </row>
    <row r="1066" spans="18:50" x14ac:dyDescent="0.25">
      <c r="R1066" s="509"/>
      <c r="S1066" s="508"/>
      <c r="T1066" s="508"/>
      <c r="U1066" s="508"/>
      <c r="V1066" s="508"/>
      <c r="W1066" s="508"/>
      <c r="X1066" s="508"/>
      <c r="Y1066" s="508"/>
      <c r="Z1066" s="508"/>
      <c r="AA1066" s="508"/>
      <c r="AB1066" s="508"/>
      <c r="AC1066" s="508"/>
      <c r="AD1066" s="508"/>
      <c r="AE1066" s="455"/>
      <c r="AF1066" s="455"/>
      <c r="AG1066" s="455"/>
      <c r="AH1066" s="455"/>
      <c r="AI1066" s="455"/>
      <c r="AJ1066" s="455"/>
      <c r="AK1066" s="455"/>
      <c r="AL1066" s="455"/>
      <c r="AM1066" s="455"/>
      <c r="AN1066" s="455"/>
      <c r="AO1066" s="455"/>
      <c r="AP1066" s="455"/>
      <c r="AQ1066" s="455"/>
      <c r="AR1066" s="455"/>
      <c r="AS1066" s="455"/>
      <c r="AT1066" s="455"/>
      <c r="AU1066" s="455"/>
      <c r="AV1066" s="455"/>
      <c r="AW1066" s="455"/>
      <c r="AX1066" s="455"/>
    </row>
    <row r="1067" spans="18:50" x14ac:dyDescent="0.25">
      <c r="R1067" s="509"/>
      <c r="S1067" s="508"/>
      <c r="T1067" s="508"/>
      <c r="U1067" s="508"/>
      <c r="V1067" s="508"/>
      <c r="W1067" s="508"/>
      <c r="X1067" s="508"/>
      <c r="Y1067" s="508"/>
      <c r="Z1067" s="508"/>
      <c r="AA1067" s="508"/>
      <c r="AB1067" s="508"/>
      <c r="AC1067" s="508"/>
      <c r="AD1067" s="508"/>
      <c r="AE1067" s="455"/>
      <c r="AF1067" s="455"/>
      <c r="AG1067" s="455"/>
      <c r="AH1067" s="455"/>
      <c r="AI1067" s="455"/>
      <c r="AJ1067" s="455"/>
      <c r="AK1067" s="455"/>
      <c r="AL1067" s="455"/>
      <c r="AM1067" s="455"/>
      <c r="AN1067" s="455"/>
      <c r="AO1067" s="455"/>
      <c r="AP1067" s="455"/>
      <c r="AQ1067" s="455"/>
      <c r="AR1067" s="455"/>
      <c r="AS1067" s="455"/>
      <c r="AT1067" s="455"/>
      <c r="AU1067" s="455"/>
      <c r="AV1067" s="455"/>
      <c r="AW1067" s="455"/>
      <c r="AX1067" s="455"/>
    </row>
    <row r="1068" spans="18:50" x14ac:dyDescent="0.25">
      <c r="R1068" s="509"/>
      <c r="S1068" s="508"/>
      <c r="T1068" s="508"/>
      <c r="U1068" s="508"/>
      <c r="V1068" s="508"/>
      <c r="W1068" s="508"/>
      <c r="X1068" s="508"/>
      <c r="Y1068" s="508"/>
      <c r="Z1068" s="508"/>
      <c r="AA1068" s="508"/>
      <c r="AB1068" s="508"/>
      <c r="AC1068" s="508"/>
      <c r="AD1068" s="508"/>
      <c r="AE1068" s="455"/>
      <c r="AF1068" s="455"/>
      <c r="AG1068" s="455"/>
      <c r="AH1068" s="455"/>
      <c r="AI1068" s="455"/>
      <c r="AJ1068" s="455"/>
      <c r="AK1068" s="455"/>
      <c r="AL1068" s="455"/>
      <c r="AM1068" s="455"/>
      <c r="AN1068" s="455"/>
      <c r="AO1068" s="455"/>
      <c r="AP1068" s="455"/>
      <c r="AQ1068" s="455"/>
      <c r="AR1068" s="455"/>
      <c r="AS1068" s="455"/>
      <c r="AT1068" s="455"/>
      <c r="AU1068" s="455"/>
      <c r="AV1068" s="455"/>
      <c r="AW1068" s="455"/>
      <c r="AX1068" s="455"/>
    </row>
    <row r="1069" spans="18:50" x14ac:dyDescent="0.25">
      <c r="R1069" s="509"/>
      <c r="S1069" s="508"/>
      <c r="T1069" s="508"/>
      <c r="U1069" s="508"/>
      <c r="V1069" s="508"/>
      <c r="W1069" s="508"/>
      <c r="X1069" s="508"/>
      <c r="Y1069" s="508"/>
      <c r="Z1069" s="508"/>
      <c r="AA1069" s="508"/>
      <c r="AB1069" s="508"/>
      <c r="AC1069" s="508"/>
      <c r="AD1069" s="508"/>
      <c r="AE1069" s="455"/>
      <c r="AF1069" s="455"/>
      <c r="AG1069" s="455"/>
      <c r="AH1069" s="455"/>
      <c r="AI1069" s="455"/>
      <c r="AJ1069" s="455"/>
      <c r="AK1069" s="455"/>
      <c r="AL1069" s="455"/>
      <c r="AM1069" s="455"/>
      <c r="AN1069" s="455"/>
      <c r="AO1069" s="455"/>
      <c r="AP1069" s="455"/>
      <c r="AQ1069" s="455"/>
      <c r="AR1069" s="455"/>
      <c r="AS1069" s="455"/>
      <c r="AT1069" s="455"/>
      <c r="AU1069" s="455"/>
      <c r="AV1069" s="455"/>
      <c r="AW1069" s="455"/>
      <c r="AX1069" s="455"/>
    </row>
    <row r="1070" spans="18:50" x14ac:dyDescent="0.25">
      <c r="R1070" s="509"/>
      <c r="S1070" s="508"/>
      <c r="T1070" s="508"/>
      <c r="U1070" s="508"/>
      <c r="V1070" s="508"/>
      <c r="W1070" s="508"/>
      <c r="X1070" s="508"/>
      <c r="Y1070" s="508"/>
      <c r="Z1070" s="508"/>
      <c r="AA1070" s="508"/>
      <c r="AB1070" s="508"/>
      <c r="AC1070" s="508"/>
      <c r="AD1070" s="508"/>
      <c r="AE1070" s="455"/>
      <c r="AF1070" s="455"/>
      <c r="AG1070" s="455"/>
      <c r="AH1070" s="455"/>
      <c r="AI1070" s="455"/>
      <c r="AJ1070" s="455"/>
      <c r="AK1070" s="455"/>
      <c r="AL1070" s="455"/>
      <c r="AM1070" s="455"/>
      <c r="AN1070" s="455"/>
      <c r="AO1070" s="455"/>
      <c r="AP1070" s="455"/>
      <c r="AQ1070" s="455"/>
      <c r="AR1070" s="455"/>
      <c r="AS1070" s="455"/>
      <c r="AT1070" s="455"/>
      <c r="AU1070" s="455"/>
      <c r="AV1070" s="455"/>
      <c r="AW1070" s="455"/>
      <c r="AX1070" s="455"/>
    </row>
    <row r="1071" spans="18:50" x14ac:dyDescent="0.25">
      <c r="R1071" s="509"/>
      <c r="S1071" s="508"/>
      <c r="T1071" s="508"/>
      <c r="U1071" s="508"/>
      <c r="V1071" s="508"/>
      <c r="W1071" s="508"/>
      <c r="X1071" s="508"/>
      <c r="Y1071" s="508"/>
      <c r="Z1071" s="508"/>
      <c r="AA1071" s="508"/>
      <c r="AB1071" s="508"/>
      <c r="AC1071" s="508"/>
      <c r="AD1071" s="508"/>
      <c r="AE1071" s="455"/>
      <c r="AF1071" s="455"/>
      <c r="AG1071" s="455"/>
      <c r="AH1071" s="455"/>
      <c r="AI1071" s="455"/>
      <c r="AJ1071" s="455"/>
      <c r="AK1071" s="455"/>
      <c r="AL1071" s="455"/>
      <c r="AM1071" s="455"/>
      <c r="AN1071" s="455"/>
      <c r="AO1071" s="455"/>
      <c r="AP1071" s="455"/>
      <c r="AQ1071" s="455"/>
      <c r="AR1071" s="455"/>
      <c r="AS1071" s="455"/>
      <c r="AT1071" s="455"/>
      <c r="AU1071" s="455"/>
      <c r="AV1071" s="455"/>
      <c r="AW1071" s="455"/>
      <c r="AX1071" s="455"/>
    </row>
    <row r="1072" spans="18:50" x14ac:dyDescent="0.25">
      <c r="R1072" s="509"/>
      <c r="S1072" s="508"/>
      <c r="T1072" s="508"/>
      <c r="U1072" s="508"/>
      <c r="V1072" s="508"/>
      <c r="W1072" s="508"/>
      <c r="X1072" s="508"/>
      <c r="Y1072" s="508"/>
      <c r="Z1072" s="508"/>
      <c r="AA1072" s="508"/>
      <c r="AB1072" s="508"/>
      <c r="AC1072" s="508"/>
      <c r="AD1072" s="508"/>
      <c r="AE1072" s="455"/>
      <c r="AF1072" s="455"/>
      <c r="AG1072" s="455"/>
      <c r="AH1072" s="455"/>
      <c r="AI1072" s="455"/>
      <c r="AJ1072" s="455"/>
      <c r="AK1072" s="455"/>
      <c r="AL1072" s="455"/>
      <c r="AM1072" s="455"/>
      <c r="AN1072" s="455"/>
      <c r="AO1072" s="455"/>
      <c r="AP1072" s="455"/>
      <c r="AQ1072" s="455"/>
      <c r="AR1072" s="455"/>
      <c r="AS1072" s="455"/>
      <c r="AT1072" s="455"/>
      <c r="AU1072" s="455"/>
      <c r="AV1072" s="455"/>
      <c r="AW1072" s="455"/>
      <c r="AX1072" s="455"/>
    </row>
    <row r="1073" spans="18:50" x14ac:dyDescent="0.25">
      <c r="R1073" s="509"/>
      <c r="S1073" s="508"/>
      <c r="T1073" s="508"/>
      <c r="U1073" s="508"/>
      <c r="V1073" s="508"/>
      <c r="W1073" s="508"/>
      <c r="X1073" s="508"/>
      <c r="Y1073" s="508"/>
      <c r="Z1073" s="508"/>
      <c r="AA1073" s="508"/>
      <c r="AB1073" s="508"/>
      <c r="AC1073" s="508"/>
      <c r="AD1073" s="508"/>
      <c r="AE1073" s="455"/>
      <c r="AF1073" s="455"/>
      <c r="AG1073" s="455"/>
      <c r="AH1073" s="455"/>
      <c r="AI1073" s="455"/>
      <c r="AJ1073" s="455"/>
      <c r="AK1073" s="455"/>
      <c r="AL1073" s="455"/>
      <c r="AM1073" s="455"/>
      <c r="AN1073" s="455"/>
      <c r="AO1073" s="455"/>
      <c r="AP1073" s="455"/>
      <c r="AQ1073" s="455"/>
      <c r="AR1073" s="455"/>
      <c r="AS1073" s="455"/>
      <c r="AT1073" s="455"/>
      <c r="AU1073" s="455"/>
      <c r="AV1073" s="455"/>
      <c r="AW1073" s="455"/>
      <c r="AX1073" s="455"/>
    </row>
    <row r="1074" spans="18:50" x14ac:dyDescent="0.25">
      <c r="R1074" s="509"/>
      <c r="S1074" s="508"/>
      <c r="T1074" s="508"/>
      <c r="U1074" s="508"/>
      <c r="V1074" s="508"/>
      <c r="W1074" s="508"/>
      <c r="X1074" s="508"/>
      <c r="Y1074" s="508"/>
      <c r="Z1074" s="508"/>
      <c r="AA1074" s="508"/>
      <c r="AB1074" s="508"/>
      <c r="AC1074" s="508"/>
      <c r="AD1074" s="508"/>
      <c r="AE1074" s="455"/>
      <c r="AF1074" s="455"/>
      <c r="AG1074" s="455"/>
      <c r="AH1074" s="455"/>
      <c r="AI1074" s="455"/>
      <c r="AJ1074" s="455"/>
      <c r="AK1074" s="455"/>
      <c r="AL1074" s="455"/>
      <c r="AM1074" s="455"/>
      <c r="AN1074" s="455"/>
      <c r="AO1074" s="455"/>
      <c r="AP1074" s="455"/>
      <c r="AQ1074" s="455"/>
      <c r="AR1074" s="455"/>
      <c r="AS1074" s="455"/>
      <c r="AT1074" s="455"/>
      <c r="AU1074" s="455"/>
      <c r="AV1074" s="455"/>
      <c r="AW1074" s="455"/>
      <c r="AX1074" s="455"/>
    </row>
    <row r="1075" spans="18:50" x14ac:dyDescent="0.25">
      <c r="R1075" s="509"/>
      <c r="S1075" s="508"/>
      <c r="T1075" s="508"/>
      <c r="U1075" s="508"/>
      <c r="V1075" s="508"/>
      <c r="W1075" s="508"/>
      <c r="X1075" s="508"/>
      <c r="Y1075" s="508"/>
      <c r="Z1075" s="508"/>
      <c r="AA1075" s="508"/>
      <c r="AB1075" s="508"/>
      <c r="AC1075" s="508"/>
      <c r="AD1075" s="508"/>
      <c r="AE1075" s="455"/>
      <c r="AF1075" s="455"/>
      <c r="AG1075" s="455"/>
      <c r="AH1075" s="455"/>
      <c r="AI1075" s="455"/>
      <c r="AJ1075" s="455"/>
      <c r="AK1075" s="455"/>
      <c r="AL1075" s="455"/>
      <c r="AM1075" s="455"/>
      <c r="AN1075" s="455"/>
      <c r="AO1075" s="455"/>
      <c r="AP1075" s="455"/>
      <c r="AQ1075" s="455"/>
      <c r="AR1075" s="455"/>
      <c r="AS1075" s="455"/>
      <c r="AT1075" s="455"/>
      <c r="AU1075" s="455"/>
      <c r="AV1075" s="455"/>
      <c r="AW1075" s="455"/>
      <c r="AX1075" s="455"/>
    </row>
    <row r="1076" spans="18:50" x14ac:dyDescent="0.25">
      <c r="R1076" s="509"/>
      <c r="S1076" s="508"/>
      <c r="T1076" s="508"/>
      <c r="U1076" s="508"/>
      <c r="V1076" s="508"/>
      <c r="W1076" s="508"/>
      <c r="X1076" s="508"/>
      <c r="Y1076" s="508"/>
      <c r="Z1076" s="508"/>
      <c r="AA1076" s="508"/>
      <c r="AB1076" s="508"/>
      <c r="AC1076" s="508"/>
      <c r="AD1076" s="508"/>
      <c r="AE1076" s="455"/>
      <c r="AF1076" s="455"/>
      <c r="AG1076" s="455"/>
      <c r="AH1076" s="455"/>
      <c r="AI1076" s="455"/>
      <c r="AJ1076" s="455"/>
      <c r="AK1076" s="455"/>
      <c r="AL1076" s="455"/>
      <c r="AM1076" s="455"/>
      <c r="AN1076" s="455"/>
      <c r="AO1076" s="455"/>
      <c r="AP1076" s="455"/>
      <c r="AQ1076" s="455"/>
      <c r="AR1076" s="455"/>
      <c r="AS1076" s="455"/>
      <c r="AT1076" s="455"/>
      <c r="AU1076" s="455"/>
      <c r="AV1076" s="455"/>
      <c r="AW1076" s="455"/>
      <c r="AX1076" s="455"/>
    </row>
    <row r="1077" spans="18:50" x14ac:dyDescent="0.25">
      <c r="R1077" s="509"/>
      <c r="S1077" s="508"/>
      <c r="T1077" s="508"/>
      <c r="U1077" s="508"/>
      <c r="V1077" s="508"/>
      <c r="W1077" s="508"/>
      <c r="X1077" s="508"/>
      <c r="Y1077" s="508"/>
      <c r="Z1077" s="508"/>
      <c r="AA1077" s="508"/>
      <c r="AB1077" s="508"/>
      <c r="AC1077" s="508"/>
      <c r="AD1077" s="508"/>
      <c r="AE1077" s="455"/>
      <c r="AF1077" s="455"/>
      <c r="AG1077" s="455"/>
      <c r="AH1077" s="455"/>
      <c r="AI1077" s="455"/>
      <c r="AJ1077" s="455"/>
      <c r="AK1077" s="455"/>
      <c r="AL1077" s="455"/>
      <c r="AM1077" s="455"/>
      <c r="AN1077" s="455"/>
      <c r="AO1077" s="455"/>
      <c r="AP1077" s="455"/>
      <c r="AQ1077" s="455"/>
      <c r="AR1077" s="455"/>
      <c r="AS1077" s="455"/>
      <c r="AT1077" s="455"/>
      <c r="AU1077" s="455"/>
      <c r="AV1077" s="455"/>
      <c r="AW1077" s="455"/>
      <c r="AX1077" s="455"/>
    </row>
    <row r="1078" spans="18:50" x14ac:dyDescent="0.25">
      <c r="R1078" s="509"/>
      <c r="S1078" s="508"/>
      <c r="T1078" s="508"/>
      <c r="U1078" s="508"/>
      <c r="V1078" s="508"/>
      <c r="W1078" s="508"/>
      <c r="X1078" s="508"/>
      <c r="Y1078" s="508"/>
      <c r="Z1078" s="508"/>
      <c r="AA1078" s="508"/>
      <c r="AB1078" s="508"/>
      <c r="AC1078" s="508"/>
      <c r="AD1078" s="508"/>
      <c r="AE1078" s="455"/>
      <c r="AF1078" s="455"/>
      <c r="AG1078" s="455"/>
      <c r="AH1078" s="455"/>
      <c r="AI1078" s="455"/>
      <c r="AJ1078" s="455"/>
      <c r="AK1078" s="455"/>
      <c r="AL1078" s="455"/>
      <c r="AM1078" s="455"/>
      <c r="AN1078" s="455"/>
      <c r="AO1078" s="455"/>
      <c r="AP1078" s="455"/>
      <c r="AQ1078" s="455"/>
      <c r="AR1078" s="455"/>
      <c r="AS1078" s="455"/>
      <c r="AT1078" s="455"/>
      <c r="AU1078" s="455"/>
      <c r="AV1078" s="455"/>
      <c r="AW1078" s="455"/>
      <c r="AX1078" s="455"/>
    </row>
    <row r="1079" spans="18:50" x14ac:dyDescent="0.25">
      <c r="R1079" s="509"/>
      <c r="S1079" s="508"/>
      <c r="T1079" s="508"/>
      <c r="U1079" s="508"/>
      <c r="V1079" s="508"/>
      <c r="W1079" s="508"/>
      <c r="X1079" s="508"/>
      <c r="Y1079" s="508"/>
      <c r="Z1079" s="508"/>
      <c r="AA1079" s="508"/>
      <c r="AB1079" s="508"/>
      <c r="AC1079" s="508"/>
      <c r="AD1079" s="508"/>
      <c r="AE1079" s="455"/>
      <c r="AF1079" s="455"/>
      <c r="AG1079" s="455"/>
      <c r="AH1079" s="455"/>
      <c r="AI1079" s="455"/>
      <c r="AJ1079" s="455"/>
      <c r="AK1079" s="455"/>
      <c r="AL1079" s="455"/>
      <c r="AM1079" s="455"/>
      <c r="AN1079" s="455"/>
      <c r="AO1079" s="455"/>
      <c r="AP1079" s="455"/>
      <c r="AQ1079" s="455"/>
      <c r="AR1079" s="455"/>
      <c r="AS1079" s="455"/>
      <c r="AT1079" s="455"/>
      <c r="AU1079" s="455"/>
      <c r="AV1079" s="455"/>
      <c r="AW1079" s="455"/>
      <c r="AX1079" s="455"/>
    </row>
    <row r="1080" spans="18:50" x14ac:dyDescent="0.25">
      <c r="R1080" s="509"/>
      <c r="S1080" s="508"/>
      <c r="T1080" s="508"/>
      <c r="U1080" s="508"/>
      <c r="V1080" s="508"/>
      <c r="W1080" s="508"/>
      <c r="X1080" s="508"/>
      <c r="Y1080" s="508"/>
      <c r="Z1080" s="508"/>
      <c r="AA1080" s="508"/>
      <c r="AB1080" s="508"/>
      <c r="AC1080" s="508"/>
      <c r="AD1080" s="508"/>
      <c r="AE1080" s="455"/>
      <c r="AF1080" s="455"/>
      <c r="AG1080" s="455"/>
      <c r="AH1080" s="455"/>
      <c r="AI1080" s="455"/>
      <c r="AJ1080" s="455"/>
      <c r="AK1080" s="455"/>
      <c r="AL1080" s="455"/>
      <c r="AM1080" s="455"/>
      <c r="AN1080" s="455"/>
      <c r="AO1080" s="455"/>
      <c r="AP1080" s="455"/>
      <c r="AQ1080" s="455"/>
      <c r="AR1080" s="455"/>
      <c r="AS1080" s="455"/>
      <c r="AT1080" s="455"/>
      <c r="AU1080" s="455"/>
      <c r="AV1080" s="455"/>
      <c r="AW1080" s="455"/>
      <c r="AX1080" s="455"/>
    </row>
    <row r="1081" spans="18:50" x14ac:dyDescent="0.25">
      <c r="R1081" s="509"/>
      <c r="S1081" s="508"/>
      <c r="T1081" s="508"/>
      <c r="U1081" s="508"/>
      <c r="V1081" s="508"/>
      <c r="W1081" s="508"/>
      <c r="X1081" s="508"/>
      <c r="Y1081" s="508"/>
      <c r="Z1081" s="508"/>
      <c r="AA1081" s="508"/>
      <c r="AB1081" s="508"/>
      <c r="AC1081" s="508"/>
      <c r="AD1081" s="508"/>
      <c r="AE1081" s="455"/>
      <c r="AF1081" s="455"/>
      <c r="AG1081" s="455"/>
      <c r="AH1081" s="455"/>
      <c r="AI1081" s="455"/>
      <c r="AJ1081" s="455"/>
      <c r="AK1081" s="455"/>
      <c r="AL1081" s="455"/>
      <c r="AM1081" s="455"/>
      <c r="AN1081" s="455"/>
      <c r="AO1081" s="455"/>
      <c r="AP1081" s="455"/>
      <c r="AQ1081" s="455"/>
      <c r="AR1081" s="455"/>
      <c r="AS1081" s="455"/>
      <c r="AT1081" s="455"/>
      <c r="AU1081" s="455"/>
      <c r="AV1081" s="455"/>
      <c r="AW1081" s="455"/>
      <c r="AX1081" s="455"/>
    </row>
    <row r="1082" spans="18:50" x14ac:dyDescent="0.25">
      <c r="R1082" s="509"/>
      <c r="S1082" s="508"/>
      <c r="T1082" s="508"/>
      <c r="U1082" s="508"/>
      <c r="V1082" s="508"/>
      <c r="W1082" s="508"/>
      <c r="X1082" s="508"/>
      <c r="Y1082" s="508"/>
      <c r="Z1082" s="508"/>
      <c r="AA1082" s="508"/>
      <c r="AB1082" s="508"/>
      <c r="AC1082" s="508"/>
      <c r="AD1082" s="508"/>
      <c r="AE1082" s="455"/>
      <c r="AF1082" s="455"/>
      <c r="AG1082" s="455"/>
      <c r="AH1082" s="455"/>
      <c r="AI1082" s="455"/>
      <c r="AJ1082" s="455"/>
      <c r="AK1082" s="455"/>
      <c r="AL1082" s="455"/>
      <c r="AM1082" s="455"/>
      <c r="AN1082" s="455"/>
      <c r="AO1082" s="455"/>
      <c r="AP1082" s="455"/>
      <c r="AQ1082" s="455"/>
      <c r="AR1082" s="455"/>
      <c r="AS1082" s="455"/>
      <c r="AT1082" s="455"/>
      <c r="AU1082" s="455"/>
      <c r="AV1082" s="455"/>
      <c r="AW1082" s="455"/>
      <c r="AX1082" s="455"/>
    </row>
    <row r="1083" spans="18:50" x14ac:dyDescent="0.25">
      <c r="R1083" s="509"/>
      <c r="S1083" s="508"/>
      <c r="T1083" s="508"/>
      <c r="U1083" s="508"/>
      <c r="V1083" s="508"/>
      <c r="W1083" s="508"/>
      <c r="X1083" s="508"/>
      <c r="Y1083" s="508"/>
      <c r="Z1083" s="508"/>
      <c r="AA1083" s="508"/>
      <c r="AB1083" s="508"/>
      <c r="AC1083" s="508"/>
      <c r="AD1083" s="508"/>
      <c r="AE1083" s="455"/>
      <c r="AF1083" s="455"/>
      <c r="AG1083" s="455"/>
      <c r="AH1083" s="455"/>
      <c r="AI1083" s="455"/>
      <c r="AJ1083" s="455"/>
      <c r="AK1083" s="455"/>
      <c r="AL1083" s="455"/>
      <c r="AM1083" s="455"/>
      <c r="AN1083" s="455"/>
      <c r="AO1083" s="455"/>
      <c r="AP1083" s="455"/>
      <c r="AQ1083" s="455"/>
      <c r="AR1083" s="455"/>
      <c r="AS1083" s="455"/>
      <c r="AT1083" s="455"/>
      <c r="AU1083" s="455"/>
      <c r="AV1083" s="455"/>
      <c r="AW1083" s="455"/>
      <c r="AX1083" s="455"/>
    </row>
    <row r="1084" spans="18:50" x14ac:dyDescent="0.25">
      <c r="R1084" s="509"/>
      <c r="S1084" s="508"/>
      <c r="T1084" s="508"/>
      <c r="U1084" s="508"/>
      <c r="V1084" s="508"/>
      <c r="W1084" s="508"/>
      <c r="X1084" s="508"/>
      <c r="Y1084" s="508"/>
      <c r="Z1084" s="508"/>
      <c r="AA1084" s="508"/>
      <c r="AB1084" s="508"/>
      <c r="AC1084" s="508"/>
      <c r="AD1084" s="508"/>
      <c r="AE1084" s="455"/>
      <c r="AF1084" s="455"/>
      <c r="AG1084" s="455"/>
      <c r="AH1084" s="455"/>
      <c r="AI1084" s="455"/>
      <c r="AJ1084" s="455"/>
      <c r="AK1084" s="455"/>
      <c r="AL1084" s="455"/>
      <c r="AM1084" s="455"/>
      <c r="AN1084" s="455"/>
      <c r="AO1084" s="455"/>
      <c r="AP1084" s="455"/>
      <c r="AQ1084" s="455"/>
      <c r="AR1084" s="455"/>
      <c r="AS1084" s="455"/>
      <c r="AT1084" s="455"/>
      <c r="AU1084" s="455"/>
      <c r="AV1084" s="455"/>
      <c r="AW1084" s="455"/>
      <c r="AX1084" s="455"/>
    </row>
    <row r="1085" spans="18:50" x14ac:dyDescent="0.25">
      <c r="R1085" s="509"/>
      <c r="S1085" s="508"/>
      <c r="T1085" s="508"/>
      <c r="U1085" s="508"/>
      <c r="V1085" s="508"/>
      <c r="W1085" s="508"/>
      <c r="X1085" s="508"/>
      <c r="Y1085" s="508"/>
      <c r="Z1085" s="508"/>
      <c r="AA1085" s="508"/>
      <c r="AB1085" s="508"/>
      <c r="AC1085" s="508"/>
      <c r="AD1085" s="508"/>
      <c r="AE1085" s="455"/>
      <c r="AF1085" s="455"/>
      <c r="AG1085" s="455"/>
      <c r="AH1085" s="455"/>
      <c r="AI1085" s="455"/>
      <c r="AJ1085" s="455"/>
      <c r="AK1085" s="455"/>
      <c r="AL1085" s="455"/>
      <c r="AM1085" s="455"/>
      <c r="AN1085" s="455"/>
      <c r="AO1085" s="455"/>
      <c r="AP1085" s="455"/>
      <c r="AQ1085" s="455"/>
      <c r="AR1085" s="455"/>
      <c r="AS1085" s="455"/>
      <c r="AT1085" s="455"/>
      <c r="AU1085" s="455"/>
      <c r="AV1085" s="455"/>
      <c r="AW1085" s="455"/>
      <c r="AX1085" s="455"/>
    </row>
    <row r="1086" spans="18:50" x14ac:dyDescent="0.25">
      <c r="R1086" s="509"/>
      <c r="S1086" s="508"/>
      <c r="T1086" s="508"/>
      <c r="U1086" s="508"/>
      <c r="V1086" s="508"/>
      <c r="W1086" s="508"/>
      <c r="X1086" s="508"/>
      <c r="Y1086" s="508"/>
      <c r="Z1086" s="508"/>
      <c r="AA1086" s="508"/>
      <c r="AB1086" s="508"/>
      <c r="AC1086" s="508"/>
      <c r="AD1086" s="508"/>
      <c r="AE1086" s="455"/>
      <c r="AF1086" s="455"/>
      <c r="AG1086" s="455"/>
      <c r="AH1086" s="455"/>
      <c r="AI1086" s="455"/>
      <c r="AJ1086" s="455"/>
      <c r="AK1086" s="455"/>
      <c r="AL1086" s="455"/>
      <c r="AM1086" s="455"/>
      <c r="AN1086" s="455"/>
      <c r="AO1086" s="455"/>
      <c r="AP1086" s="455"/>
      <c r="AQ1086" s="455"/>
      <c r="AR1086" s="455"/>
      <c r="AS1086" s="455"/>
      <c r="AT1086" s="455"/>
      <c r="AU1086" s="455"/>
      <c r="AV1086" s="455"/>
      <c r="AW1086" s="455"/>
      <c r="AX1086" s="455"/>
    </row>
    <row r="1087" spans="18:50" x14ac:dyDescent="0.25">
      <c r="R1087" s="509"/>
      <c r="S1087" s="508"/>
      <c r="T1087" s="508"/>
      <c r="U1087" s="508"/>
      <c r="V1087" s="508"/>
      <c r="W1087" s="508"/>
      <c r="X1087" s="508"/>
      <c r="Y1087" s="508"/>
      <c r="Z1087" s="508"/>
      <c r="AA1087" s="508"/>
      <c r="AB1087" s="508"/>
      <c r="AC1087" s="508"/>
      <c r="AD1087" s="508"/>
      <c r="AE1087" s="455"/>
      <c r="AF1087" s="455"/>
      <c r="AG1087" s="455"/>
      <c r="AH1087" s="455"/>
      <c r="AI1087" s="455"/>
      <c r="AJ1087" s="455"/>
      <c r="AK1087" s="455"/>
      <c r="AL1087" s="455"/>
      <c r="AM1087" s="455"/>
      <c r="AN1087" s="455"/>
      <c r="AO1087" s="455"/>
      <c r="AP1087" s="455"/>
      <c r="AQ1087" s="455"/>
      <c r="AR1087" s="455"/>
      <c r="AS1087" s="455"/>
      <c r="AT1087" s="455"/>
      <c r="AU1087" s="455"/>
      <c r="AV1087" s="455"/>
      <c r="AW1087" s="455"/>
      <c r="AX1087" s="455"/>
    </row>
    <row r="1088" spans="18:50" x14ac:dyDescent="0.25">
      <c r="R1088" s="509"/>
      <c r="S1088" s="508"/>
      <c r="T1088" s="508"/>
      <c r="U1088" s="508"/>
      <c r="V1088" s="508"/>
      <c r="W1088" s="508"/>
      <c r="X1088" s="508"/>
      <c r="Y1088" s="508"/>
      <c r="Z1088" s="508"/>
      <c r="AA1088" s="508"/>
      <c r="AB1088" s="508"/>
      <c r="AC1088" s="508"/>
      <c r="AD1088" s="508"/>
      <c r="AE1088" s="455"/>
      <c r="AF1088" s="455"/>
      <c r="AG1088" s="455"/>
      <c r="AH1088" s="455"/>
      <c r="AI1088" s="455"/>
      <c r="AJ1088" s="455"/>
      <c r="AK1088" s="455"/>
      <c r="AL1088" s="455"/>
      <c r="AM1088" s="455"/>
      <c r="AN1088" s="455"/>
      <c r="AO1088" s="455"/>
      <c r="AP1088" s="455"/>
      <c r="AQ1088" s="455"/>
      <c r="AR1088" s="455"/>
      <c r="AS1088" s="455"/>
      <c r="AT1088" s="455"/>
      <c r="AU1088" s="455"/>
      <c r="AV1088" s="455"/>
      <c r="AW1088" s="455"/>
      <c r="AX1088" s="455"/>
    </row>
    <row r="1089" spans="18:50" x14ac:dyDescent="0.25">
      <c r="R1089" s="509"/>
      <c r="S1089" s="508"/>
      <c r="T1089" s="508"/>
      <c r="U1089" s="508"/>
      <c r="V1089" s="508"/>
      <c r="W1089" s="508"/>
      <c r="X1089" s="508"/>
      <c r="Y1089" s="508"/>
      <c r="Z1089" s="508"/>
      <c r="AA1089" s="508"/>
      <c r="AB1089" s="508"/>
      <c r="AC1089" s="508"/>
      <c r="AD1089" s="508"/>
      <c r="AE1089" s="455"/>
      <c r="AF1089" s="455"/>
      <c r="AG1089" s="455"/>
      <c r="AH1089" s="455"/>
      <c r="AI1089" s="455"/>
      <c r="AJ1089" s="455"/>
      <c r="AK1089" s="455"/>
      <c r="AL1089" s="455"/>
      <c r="AM1089" s="455"/>
      <c r="AN1089" s="455"/>
      <c r="AO1089" s="455"/>
      <c r="AP1089" s="455"/>
      <c r="AQ1089" s="455"/>
      <c r="AR1089" s="455"/>
      <c r="AS1089" s="455"/>
      <c r="AT1089" s="455"/>
      <c r="AU1089" s="455"/>
      <c r="AV1089" s="455"/>
      <c r="AW1089" s="455"/>
      <c r="AX1089" s="455"/>
    </row>
    <row r="1090" spans="18:50" x14ac:dyDescent="0.25">
      <c r="R1090" s="509"/>
      <c r="S1090" s="508"/>
      <c r="T1090" s="508"/>
      <c r="U1090" s="508"/>
      <c r="V1090" s="508"/>
      <c r="W1090" s="508"/>
      <c r="X1090" s="508"/>
      <c r="Y1090" s="508"/>
      <c r="Z1090" s="508"/>
      <c r="AA1090" s="508"/>
      <c r="AB1090" s="508"/>
      <c r="AC1090" s="508"/>
      <c r="AD1090" s="508"/>
      <c r="AE1090" s="455"/>
      <c r="AF1090" s="455"/>
      <c r="AG1090" s="455"/>
      <c r="AH1090" s="455"/>
      <c r="AI1090" s="455"/>
      <c r="AJ1090" s="455"/>
      <c r="AK1090" s="455"/>
      <c r="AL1090" s="455"/>
      <c r="AM1090" s="455"/>
      <c r="AN1090" s="455"/>
      <c r="AO1090" s="455"/>
      <c r="AP1090" s="455"/>
      <c r="AQ1090" s="455"/>
      <c r="AR1090" s="455"/>
      <c r="AS1090" s="455"/>
      <c r="AT1090" s="455"/>
      <c r="AU1090" s="455"/>
      <c r="AV1090" s="455"/>
      <c r="AW1090" s="455"/>
      <c r="AX1090" s="455"/>
    </row>
    <row r="1091" spans="18:50" x14ac:dyDescent="0.25">
      <c r="R1091" s="509"/>
      <c r="S1091" s="508"/>
      <c r="T1091" s="508"/>
      <c r="U1091" s="508"/>
      <c r="V1091" s="508"/>
      <c r="W1091" s="508"/>
      <c r="X1091" s="508"/>
      <c r="Y1091" s="508"/>
      <c r="Z1091" s="508"/>
      <c r="AA1091" s="508"/>
      <c r="AB1091" s="508"/>
      <c r="AC1091" s="508"/>
      <c r="AD1091" s="508"/>
      <c r="AE1091" s="455"/>
      <c r="AF1091" s="455"/>
      <c r="AG1091" s="455"/>
      <c r="AH1091" s="455"/>
      <c r="AI1091" s="455"/>
      <c r="AJ1091" s="455"/>
      <c r="AK1091" s="455"/>
      <c r="AL1091" s="455"/>
      <c r="AM1091" s="455"/>
      <c r="AN1091" s="455"/>
      <c r="AO1091" s="455"/>
      <c r="AP1091" s="455"/>
      <c r="AQ1091" s="455"/>
      <c r="AR1091" s="455"/>
      <c r="AS1091" s="455"/>
      <c r="AT1091" s="455"/>
      <c r="AU1091" s="455"/>
      <c r="AV1091" s="455"/>
      <c r="AW1091" s="455"/>
      <c r="AX1091" s="455"/>
    </row>
    <row r="1092" spans="18:50" x14ac:dyDescent="0.25">
      <c r="R1092" s="509"/>
      <c r="S1092" s="508"/>
      <c r="T1092" s="508"/>
      <c r="U1092" s="508"/>
      <c r="V1092" s="508"/>
      <c r="W1092" s="508"/>
      <c r="X1092" s="508"/>
      <c r="Y1092" s="508"/>
      <c r="Z1092" s="508"/>
      <c r="AA1092" s="508"/>
      <c r="AB1092" s="508"/>
      <c r="AC1092" s="508"/>
      <c r="AD1092" s="508"/>
      <c r="AE1092" s="455"/>
      <c r="AF1092" s="455"/>
      <c r="AG1092" s="455"/>
      <c r="AH1092" s="455"/>
      <c r="AI1092" s="455"/>
      <c r="AJ1092" s="455"/>
      <c r="AK1092" s="455"/>
      <c r="AL1092" s="455"/>
      <c r="AM1092" s="455"/>
      <c r="AN1092" s="455"/>
      <c r="AO1092" s="455"/>
      <c r="AP1092" s="455"/>
      <c r="AQ1092" s="455"/>
      <c r="AR1092" s="455"/>
      <c r="AS1092" s="455"/>
      <c r="AT1092" s="455"/>
      <c r="AU1092" s="455"/>
      <c r="AV1092" s="455"/>
      <c r="AW1092" s="455"/>
      <c r="AX1092" s="455"/>
    </row>
    <row r="1093" spans="18:50" x14ac:dyDescent="0.25">
      <c r="R1093" s="509"/>
      <c r="S1093" s="508"/>
      <c r="T1093" s="508"/>
      <c r="U1093" s="508"/>
      <c r="V1093" s="508"/>
      <c r="W1093" s="508"/>
      <c r="X1093" s="508"/>
      <c r="Y1093" s="508"/>
      <c r="Z1093" s="508"/>
      <c r="AA1093" s="508"/>
      <c r="AB1093" s="508"/>
      <c r="AC1093" s="508"/>
      <c r="AD1093" s="508"/>
      <c r="AE1093" s="455"/>
      <c r="AF1093" s="455"/>
      <c r="AG1093" s="455"/>
      <c r="AH1093" s="455"/>
      <c r="AI1093" s="455"/>
      <c r="AJ1093" s="455"/>
      <c r="AK1093" s="455"/>
      <c r="AL1093" s="455"/>
      <c r="AM1093" s="455"/>
      <c r="AN1093" s="455"/>
      <c r="AO1093" s="455"/>
      <c r="AP1093" s="455"/>
      <c r="AQ1093" s="455"/>
      <c r="AR1093" s="455"/>
      <c r="AS1093" s="455"/>
      <c r="AT1093" s="455"/>
      <c r="AU1093" s="455"/>
      <c r="AV1093" s="455"/>
      <c r="AW1093" s="455"/>
      <c r="AX1093" s="455"/>
    </row>
    <row r="1094" spans="18:50" x14ac:dyDescent="0.25">
      <c r="R1094" s="509"/>
      <c r="S1094" s="508"/>
      <c r="T1094" s="508"/>
      <c r="U1094" s="508"/>
      <c r="V1094" s="508"/>
      <c r="W1094" s="508"/>
      <c r="X1094" s="508"/>
      <c r="Y1094" s="508"/>
      <c r="Z1094" s="508"/>
      <c r="AA1094" s="508"/>
      <c r="AB1094" s="508"/>
      <c r="AC1094" s="508"/>
      <c r="AD1094" s="508"/>
      <c r="AE1094" s="455"/>
      <c r="AF1094" s="455"/>
      <c r="AG1094" s="455"/>
      <c r="AH1094" s="455"/>
      <c r="AI1094" s="455"/>
      <c r="AJ1094" s="455"/>
      <c r="AK1094" s="455"/>
      <c r="AL1094" s="455"/>
      <c r="AM1094" s="455"/>
      <c r="AN1094" s="455"/>
      <c r="AO1094" s="455"/>
      <c r="AP1094" s="455"/>
      <c r="AQ1094" s="455"/>
      <c r="AR1094" s="455"/>
      <c r="AS1094" s="455"/>
      <c r="AT1094" s="455"/>
      <c r="AU1094" s="455"/>
      <c r="AV1094" s="455"/>
      <c r="AW1094" s="455"/>
      <c r="AX1094" s="455"/>
    </row>
    <row r="1095" spans="18:50" x14ac:dyDescent="0.25">
      <c r="R1095" s="509"/>
      <c r="S1095" s="508"/>
      <c r="T1095" s="508"/>
      <c r="U1095" s="508"/>
      <c r="V1095" s="508"/>
      <c r="W1095" s="508"/>
      <c r="X1095" s="508"/>
      <c r="Y1095" s="508"/>
      <c r="Z1095" s="508"/>
      <c r="AA1095" s="508"/>
      <c r="AB1095" s="508"/>
      <c r="AC1095" s="508"/>
      <c r="AD1095" s="508"/>
      <c r="AE1095" s="455"/>
      <c r="AF1095" s="455"/>
      <c r="AG1095" s="455"/>
      <c r="AH1095" s="455"/>
      <c r="AI1095" s="455"/>
      <c r="AJ1095" s="455"/>
      <c r="AK1095" s="455"/>
      <c r="AL1095" s="455"/>
      <c r="AM1095" s="455"/>
      <c r="AN1095" s="455"/>
      <c r="AO1095" s="455"/>
      <c r="AP1095" s="455"/>
      <c r="AQ1095" s="455"/>
      <c r="AR1095" s="455"/>
      <c r="AS1095" s="455"/>
      <c r="AT1095" s="455"/>
      <c r="AU1095" s="455"/>
      <c r="AV1095" s="455"/>
      <c r="AW1095" s="455"/>
      <c r="AX1095" s="455"/>
    </row>
    <row r="1096" spans="18:50" x14ac:dyDescent="0.25">
      <c r="R1096" s="509"/>
      <c r="S1096" s="508"/>
      <c r="T1096" s="508"/>
      <c r="U1096" s="508"/>
      <c r="V1096" s="508"/>
      <c r="W1096" s="508"/>
      <c r="X1096" s="508"/>
      <c r="Y1096" s="508"/>
      <c r="Z1096" s="508"/>
      <c r="AA1096" s="508"/>
      <c r="AB1096" s="508"/>
      <c r="AC1096" s="508"/>
      <c r="AD1096" s="508"/>
      <c r="AE1096" s="455"/>
      <c r="AF1096" s="455"/>
      <c r="AG1096" s="455"/>
      <c r="AH1096" s="455"/>
      <c r="AI1096" s="455"/>
      <c r="AJ1096" s="455"/>
      <c r="AK1096" s="455"/>
      <c r="AL1096" s="455"/>
      <c r="AM1096" s="455"/>
      <c r="AN1096" s="455"/>
      <c r="AO1096" s="455"/>
      <c r="AP1096" s="455"/>
      <c r="AQ1096" s="455"/>
      <c r="AR1096" s="455"/>
      <c r="AS1096" s="455"/>
      <c r="AT1096" s="455"/>
      <c r="AU1096" s="455"/>
      <c r="AV1096" s="455"/>
      <c r="AW1096" s="455"/>
      <c r="AX1096" s="455"/>
    </row>
    <row r="1097" spans="18:50" x14ac:dyDescent="0.25">
      <c r="R1097" s="509"/>
      <c r="S1097" s="508"/>
      <c r="T1097" s="508"/>
      <c r="U1097" s="508"/>
      <c r="V1097" s="508"/>
      <c r="W1097" s="508"/>
      <c r="X1097" s="508"/>
      <c r="Y1097" s="508"/>
      <c r="Z1097" s="508"/>
      <c r="AA1097" s="508"/>
      <c r="AB1097" s="508"/>
      <c r="AC1097" s="508"/>
      <c r="AD1097" s="508"/>
      <c r="AE1097" s="455"/>
      <c r="AF1097" s="455"/>
      <c r="AG1097" s="455"/>
      <c r="AH1097" s="455"/>
      <c r="AI1097" s="455"/>
      <c r="AJ1097" s="455"/>
      <c r="AK1097" s="455"/>
      <c r="AL1097" s="455"/>
      <c r="AM1097" s="455"/>
      <c r="AN1097" s="455"/>
      <c r="AO1097" s="455"/>
      <c r="AP1097" s="455"/>
      <c r="AQ1097" s="455"/>
      <c r="AR1097" s="455"/>
      <c r="AS1097" s="455"/>
      <c r="AT1097" s="455"/>
      <c r="AU1097" s="455"/>
      <c r="AV1097" s="455"/>
      <c r="AW1097" s="455"/>
      <c r="AX1097" s="455"/>
    </row>
    <row r="1098" spans="18:50" x14ac:dyDescent="0.25">
      <c r="R1098" s="509"/>
      <c r="S1098" s="508"/>
      <c r="T1098" s="508"/>
      <c r="U1098" s="508"/>
      <c r="V1098" s="508"/>
      <c r="W1098" s="508"/>
      <c r="X1098" s="508"/>
      <c r="Y1098" s="508"/>
      <c r="Z1098" s="508"/>
      <c r="AA1098" s="508"/>
      <c r="AB1098" s="508"/>
      <c r="AC1098" s="508"/>
      <c r="AD1098" s="508"/>
      <c r="AE1098" s="455"/>
      <c r="AF1098" s="455"/>
      <c r="AG1098" s="455"/>
      <c r="AH1098" s="455"/>
      <c r="AI1098" s="455"/>
      <c r="AJ1098" s="455"/>
      <c r="AK1098" s="455"/>
      <c r="AL1098" s="455"/>
      <c r="AM1098" s="455"/>
      <c r="AN1098" s="455"/>
      <c r="AO1098" s="455"/>
      <c r="AP1098" s="455"/>
      <c r="AQ1098" s="455"/>
      <c r="AR1098" s="455"/>
      <c r="AS1098" s="455"/>
      <c r="AT1098" s="455"/>
      <c r="AU1098" s="455"/>
      <c r="AV1098" s="455"/>
      <c r="AW1098" s="455"/>
      <c r="AX1098" s="455"/>
    </row>
    <row r="1099" spans="18:50" x14ac:dyDescent="0.25">
      <c r="R1099" s="509"/>
      <c r="S1099" s="508"/>
      <c r="T1099" s="508"/>
      <c r="U1099" s="508"/>
      <c r="V1099" s="508"/>
      <c r="W1099" s="508"/>
      <c r="X1099" s="508"/>
      <c r="Y1099" s="508"/>
      <c r="Z1099" s="508"/>
      <c r="AA1099" s="508"/>
      <c r="AB1099" s="508"/>
      <c r="AC1099" s="508"/>
      <c r="AD1099" s="508"/>
      <c r="AE1099" s="455"/>
      <c r="AF1099" s="455"/>
      <c r="AG1099" s="455"/>
      <c r="AH1099" s="455"/>
      <c r="AI1099" s="455"/>
      <c r="AJ1099" s="455"/>
      <c r="AK1099" s="455"/>
      <c r="AL1099" s="455"/>
      <c r="AM1099" s="455"/>
      <c r="AN1099" s="455"/>
      <c r="AO1099" s="455"/>
      <c r="AP1099" s="455"/>
      <c r="AQ1099" s="455"/>
      <c r="AR1099" s="455"/>
      <c r="AS1099" s="455"/>
      <c r="AT1099" s="455"/>
      <c r="AU1099" s="455"/>
      <c r="AV1099" s="455"/>
      <c r="AW1099" s="455"/>
      <c r="AX1099" s="455"/>
    </row>
    <row r="1100" spans="18:50" x14ac:dyDescent="0.25">
      <c r="R1100" s="509"/>
      <c r="S1100" s="508"/>
      <c r="T1100" s="508"/>
      <c r="U1100" s="508"/>
      <c r="V1100" s="508"/>
      <c r="W1100" s="508"/>
      <c r="X1100" s="508"/>
      <c r="Y1100" s="508"/>
      <c r="Z1100" s="508"/>
      <c r="AA1100" s="508"/>
      <c r="AB1100" s="508"/>
      <c r="AC1100" s="508"/>
      <c r="AD1100" s="508"/>
      <c r="AE1100" s="455"/>
      <c r="AF1100" s="455"/>
      <c r="AG1100" s="455"/>
      <c r="AH1100" s="455"/>
      <c r="AI1100" s="455"/>
      <c r="AJ1100" s="455"/>
      <c r="AK1100" s="455"/>
      <c r="AL1100" s="455"/>
      <c r="AM1100" s="455"/>
      <c r="AN1100" s="455"/>
      <c r="AO1100" s="455"/>
      <c r="AP1100" s="455"/>
      <c r="AQ1100" s="455"/>
      <c r="AR1100" s="455"/>
      <c r="AS1100" s="455"/>
      <c r="AT1100" s="455"/>
      <c r="AU1100" s="455"/>
      <c r="AV1100" s="455"/>
      <c r="AW1100" s="455"/>
      <c r="AX1100" s="455"/>
    </row>
    <row r="1101" spans="18:50" x14ac:dyDescent="0.25">
      <c r="R1101" s="509"/>
      <c r="S1101" s="508"/>
      <c r="T1101" s="508"/>
      <c r="U1101" s="508"/>
      <c r="V1101" s="508"/>
      <c r="W1101" s="508"/>
      <c r="X1101" s="508"/>
      <c r="Y1101" s="508"/>
      <c r="Z1101" s="508"/>
      <c r="AA1101" s="508"/>
      <c r="AB1101" s="508"/>
      <c r="AC1101" s="508"/>
      <c r="AD1101" s="508"/>
      <c r="AE1101" s="455"/>
      <c r="AF1101" s="455"/>
      <c r="AG1101" s="455"/>
      <c r="AH1101" s="455"/>
      <c r="AI1101" s="455"/>
      <c r="AJ1101" s="455"/>
      <c r="AK1101" s="455"/>
      <c r="AL1101" s="455"/>
      <c r="AM1101" s="455"/>
      <c r="AN1101" s="455"/>
      <c r="AO1101" s="455"/>
      <c r="AP1101" s="455"/>
      <c r="AQ1101" s="455"/>
      <c r="AR1101" s="455"/>
      <c r="AS1101" s="455"/>
      <c r="AT1101" s="455"/>
      <c r="AU1101" s="455"/>
      <c r="AV1101" s="455"/>
      <c r="AW1101" s="455"/>
      <c r="AX1101" s="455"/>
    </row>
    <row r="1102" spans="18:50" x14ac:dyDescent="0.25">
      <c r="R1102" s="509"/>
      <c r="S1102" s="508"/>
      <c r="T1102" s="508"/>
      <c r="U1102" s="508"/>
      <c r="V1102" s="508"/>
      <c r="W1102" s="508"/>
      <c r="X1102" s="508"/>
      <c r="Y1102" s="508"/>
      <c r="Z1102" s="508"/>
      <c r="AA1102" s="508"/>
      <c r="AB1102" s="508"/>
      <c r="AC1102" s="508"/>
      <c r="AD1102" s="508"/>
      <c r="AE1102" s="455"/>
      <c r="AF1102" s="455"/>
      <c r="AG1102" s="455"/>
      <c r="AH1102" s="455"/>
      <c r="AI1102" s="455"/>
      <c r="AJ1102" s="455"/>
      <c r="AK1102" s="455"/>
      <c r="AL1102" s="455"/>
      <c r="AM1102" s="455"/>
      <c r="AN1102" s="455"/>
      <c r="AO1102" s="455"/>
      <c r="AP1102" s="455"/>
      <c r="AQ1102" s="455"/>
      <c r="AR1102" s="455"/>
      <c r="AS1102" s="455"/>
      <c r="AT1102" s="455"/>
      <c r="AU1102" s="455"/>
      <c r="AV1102" s="455"/>
      <c r="AW1102" s="455"/>
      <c r="AX1102" s="455"/>
    </row>
    <row r="1103" spans="18:50" x14ac:dyDescent="0.25">
      <c r="R1103" s="509"/>
      <c r="S1103" s="508"/>
      <c r="T1103" s="508"/>
      <c r="U1103" s="508"/>
      <c r="V1103" s="508"/>
      <c r="W1103" s="508"/>
      <c r="X1103" s="508"/>
      <c r="Y1103" s="508"/>
      <c r="Z1103" s="508"/>
      <c r="AA1103" s="508"/>
      <c r="AB1103" s="508"/>
      <c r="AC1103" s="508"/>
      <c r="AD1103" s="508"/>
      <c r="AE1103" s="455"/>
      <c r="AF1103" s="455"/>
      <c r="AG1103" s="455"/>
      <c r="AH1103" s="455"/>
      <c r="AI1103" s="455"/>
      <c r="AJ1103" s="455"/>
      <c r="AK1103" s="455"/>
      <c r="AL1103" s="455"/>
      <c r="AM1103" s="455"/>
      <c r="AN1103" s="455"/>
      <c r="AO1103" s="455"/>
      <c r="AP1103" s="455"/>
      <c r="AQ1103" s="455"/>
      <c r="AR1103" s="455"/>
      <c r="AS1103" s="455"/>
      <c r="AT1103" s="455"/>
      <c r="AU1103" s="455"/>
      <c r="AV1103" s="455"/>
      <c r="AW1103" s="455"/>
      <c r="AX1103" s="455"/>
    </row>
    <row r="1104" spans="18:50" x14ac:dyDescent="0.25">
      <c r="R1104" s="509"/>
      <c r="S1104" s="508"/>
      <c r="T1104" s="508"/>
      <c r="U1104" s="508"/>
      <c r="V1104" s="508"/>
      <c r="W1104" s="508"/>
      <c r="X1104" s="508"/>
      <c r="Y1104" s="508"/>
      <c r="Z1104" s="508"/>
      <c r="AA1104" s="508"/>
      <c r="AB1104" s="508"/>
      <c r="AC1104" s="508"/>
      <c r="AD1104" s="508"/>
      <c r="AE1104" s="455"/>
      <c r="AF1104" s="455"/>
      <c r="AG1104" s="455"/>
      <c r="AH1104" s="455"/>
      <c r="AI1104" s="455"/>
      <c r="AJ1104" s="455"/>
      <c r="AK1104" s="455"/>
      <c r="AL1104" s="455"/>
      <c r="AM1104" s="455"/>
      <c r="AN1104" s="455"/>
      <c r="AO1104" s="455"/>
      <c r="AP1104" s="455"/>
      <c r="AQ1104" s="455"/>
      <c r="AR1104" s="455"/>
      <c r="AS1104" s="455"/>
      <c r="AT1104" s="455"/>
      <c r="AU1104" s="455"/>
      <c r="AV1104" s="455"/>
      <c r="AW1104" s="455"/>
      <c r="AX1104" s="455"/>
    </row>
    <row r="1105" spans="18:50" x14ac:dyDescent="0.25">
      <c r="R1105" s="509"/>
      <c r="S1105" s="508"/>
      <c r="T1105" s="508"/>
      <c r="U1105" s="508"/>
      <c r="V1105" s="508"/>
      <c r="W1105" s="508"/>
      <c r="X1105" s="508"/>
      <c r="Y1105" s="508"/>
      <c r="Z1105" s="508"/>
      <c r="AA1105" s="508"/>
      <c r="AB1105" s="508"/>
      <c r="AC1105" s="508"/>
      <c r="AD1105" s="508"/>
      <c r="AE1105" s="455"/>
      <c r="AF1105" s="455"/>
      <c r="AG1105" s="455"/>
      <c r="AH1105" s="455"/>
      <c r="AI1105" s="455"/>
      <c r="AJ1105" s="455"/>
      <c r="AK1105" s="455"/>
      <c r="AL1105" s="455"/>
      <c r="AM1105" s="455"/>
      <c r="AN1105" s="455"/>
      <c r="AO1105" s="455"/>
      <c r="AP1105" s="455"/>
      <c r="AQ1105" s="455"/>
      <c r="AR1105" s="455"/>
      <c r="AS1105" s="455"/>
      <c r="AT1105" s="455"/>
      <c r="AU1105" s="455"/>
      <c r="AV1105" s="455"/>
      <c r="AW1105" s="455"/>
      <c r="AX1105" s="455"/>
    </row>
    <row r="1106" spans="18:50" x14ac:dyDescent="0.25">
      <c r="R1106" s="509"/>
      <c r="S1106" s="508"/>
      <c r="T1106" s="508"/>
      <c r="U1106" s="508"/>
      <c r="V1106" s="508"/>
      <c r="W1106" s="508"/>
      <c r="X1106" s="508"/>
      <c r="Y1106" s="508"/>
      <c r="Z1106" s="508"/>
      <c r="AA1106" s="508"/>
      <c r="AB1106" s="508"/>
      <c r="AC1106" s="508"/>
      <c r="AD1106" s="508"/>
      <c r="AE1106" s="455"/>
      <c r="AF1106" s="455"/>
      <c r="AG1106" s="455"/>
      <c r="AH1106" s="455"/>
      <c r="AI1106" s="455"/>
      <c r="AJ1106" s="455"/>
      <c r="AK1106" s="455"/>
      <c r="AL1106" s="455"/>
      <c r="AM1106" s="455"/>
      <c r="AN1106" s="455"/>
      <c r="AO1106" s="455"/>
      <c r="AP1106" s="455"/>
      <c r="AQ1106" s="455"/>
      <c r="AR1106" s="455"/>
      <c r="AS1106" s="455"/>
      <c r="AT1106" s="455"/>
      <c r="AU1106" s="455"/>
      <c r="AV1106" s="455"/>
      <c r="AW1106" s="455"/>
      <c r="AX1106" s="455"/>
    </row>
    <row r="1107" spans="18:50" x14ac:dyDescent="0.25">
      <c r="R1107" s="509"/>
      <c r="S1107" s="508"/>
      <c r="T1107" s="508"/>
      <c r="U1107" s="508"/>
      <c r="V1107" s="508"/>
      <c r="W1107" s="508"/>
      <c r="X1107" s="508"/>
      <c r="Y1107" s="508"/>
      <c r="Z1107" s="508"/>
      <c r="AA1107" s="508"/>
      <c r="AB1107" s="508"/>
      <c r="AC1107" s="508"/>
      <c r="AD1107" s="508"/>
      <c r="AE1107" s="455"/>
      <c r="AF1107" s="455"/>
      <c r="AG1107" s="455"/>
      <c r="AH1107" s="455"/>
      <c r="AI1107" s="455"/>
      <c r="AJ1107" s="455"/>
      <c r="AK1107" s="455"/>
      <c r="AL1107" s="455"/>
      <c r="AM1107" s="455"/>
      <c r="AN1107" s="455"/>
      <c r="AO1107" s="455"/>
      <c r="AP1107" s="455"/>
      <c r="AQ1107" s="455"/>
      <c r="AR1107" s="455"/>
      <c r="AS1107" s="455"/>
      <c r="AT1107" s="455"/>
      <c r="AU1107" s="455"/>
      <c r="AV1107" s="455"/>
      <c r="AW1107" s="455"/>
      <c r="AX1107" s="455"/>
    </row>
    <row r="1108" spans="18:50" x14ac:dyDescent="0.25">
      <c r="R1108" s="509"/>
      <c r="S1108" s="508"/>
      <c r="T1108" s="508"/>
      <c r="U1108" s="508"/>
      <c r="V1108" s="508"/>
      <c r="W1108" s="508"/>
      <c r="X1108" s="508"/>
      <c r="Y1108" s="508"/>
      <c r="Z1108" s="508"/>
      <c r="AA1108" s="508"/>
      <c r="AB1108" s="508"/>
      <c r="AC1108" s="508"/>
      <c r="AD1108" s="508"/>
      <c r="AE1108" s="455"/>
      <c r="AF1108" s="455"/>
      <c r="AG1108" s="455"/>
      <c r="AH1108" s="455"/>
      <c r="AI1108" s="455"/>
      <c r="AJ1108" s="455"/>
      <c r="AK1108" s="455"/>
      <c r="AL1108" s="455"/>
      <c r="AM1108" s="455"/>
      <c r="AN1108" s="455"/>
      <c r="AO1108" s="455"/>
      <c r="AP1108" s="455"/>
      <c r="AQ1108" s="455"/>
      <c r="AR1108" s="455"/>
      <c r="AS1108" s="455"/>
      <c r="AT1108" s="455"/>
      <c r="AU1108" s="455"/>
      <c r="AV1108" s="455"/>
      <c r="AW1108" s="455"/>
      <c r="AX1108" s="455"/>
    </row>
    <row r="1109" spans="18:50" x14ac:dyDescent="0.25">
      <c r="R1109" s="509"/>
      <c r="S1109" s="508"/>
      <c r="T1109" s="508"/>
      <c r="U1109" s="508"/>
      <c r="V1109" s="508"/>
      <c r="W1109" s="508"/>
      <c r="X1109" s="508"/>
      <c r="Y1109" s="508"/>
      <c r="Z1109" s="508"/>
      <c r="AA1109" s="508"/>
      <c r="AB1109" s="508"/>
      <c r="AC1109" s="508"/>
      <c r="AD1109" s="508"/>
      <c r="AE1109" s="455"/>
      <c r="AF1109" s="455"/>
      <c r="AG1109" s="455"/>
      <c r="AH1109" s="455"/>
      <c r="AI1109" s="455"/>
      <c r="AJ1109" s="455"/>
      <c r="AK1109" s="455"/>
      <c r="AL1109" s="455"/>
      <c r="AM1109" s="455"/>
      <c r="AN1109" s="455"/>
      <c r="AO1109" s="455"/>
      <c r="AP1109" s="455"/>
      <c r="AQ1109" s="455"/>
      <c r="AR1109" s="455"/>
      <c r="AS1109" s="455"/>
      <c r="AT1109" s="455"/>
      <c r="AU1109" s="455"/>
      <c r="AV1109" s="455"/>
      <c r="AW1109" s="455"/>
      <c r="AX1109" s="455"/>
    </row>
    <row r="1110" spans="18:50" x14ac:dyDescent="0.25">
      <c r="R1110" s="509"/>
      <c r="S1110" s="508"/>
      <c r="T1110" s="508"/>
      <c r="U1110" s="508"/>
      <c r="V1110" s="508"/>
      <c r="W1110" s="508"/>
      <c r="X1110" s="508"/>
      <c r="Y1110" s="508"/>
      <c r="Z1110" s="508"/>
      <c r="AA1110" s="508"/>
      <c r="AB1110" s="508"/>
      <c r="AC1110" s="508"/>
      <c r="AD1110" s="508"/>
      <c r="AE1110" s="455"/>
      <c r="AF1110" s="455"/>
      <c r="AG1110" s="455"/>
      <c r="AH1110" s="455"/>
      <c r="AI1110" s="455"/>
      <c r="AJ1110" s="455"/>
      <c r="AK1110" s="455"/>
      <c r="AL1110" s="455"/>
      <c r="AM1110" s="455"/>
      <c r="AN1110" s="455"/>
      <c r="AO1110" s="455"/>
      <c r="AP1110" s="455"/>
      <c r="AQ1110" s="455"/>
      <c r="AR1110" s="455"/>
      <c r="AS1110" s="455"/>
      <c r="AT1110" s="455"/>
      <c r="AU1110" s="455"/>
      <c r="AV1110" s="455"/>
      <c r="AW1110" s="455"/>
      <c r="AX1110" s="455"/>
    </row>
    <row r="1111" spans="18:50" x14ac:dyDescent="0.25">
      <c r="R1111" s="509"/>
      <c r="S1111" s="508"/>
      <c r="T1111" s="508"/>
      <c r="U1111" s="508"/>
      <c r="V1111" s="508"/>
      <c r="W1111" s="508"/>
      <c r="X1111" s="508"/>
      <c r="Y1111" s="508"/>
      <c r="Z1111" s="508"/>
      <c r="AA1111" s="508"/>
      <c r="AB1111" s="508"/>
      <c r="AC1111" s="508"/>
      <c r="AD1111" s="508"/>
      <c r="AE1111" s="455"/>
      <c r="AF1111" s="455"/>
      <c r="AG1111" s="455"/>
      <c r="AH1111" s="455"/>
      <c r="AI1111" s="455"/>
      <c r="AJ1111" s="455"/>
      <c r="AK1111" s="455"/>
      <c r="AL1111" s="455"/>
      <c r="AM1111" s="455"/>
      <c r="AN1111" s="455"/>
      <c r="AO1111" s="455"/>
      <c r="AP1111" s="455"/>
      <c r="AQ1111" s="455"/>
      <c r="AR1111" s="455"/>
      <c r="AS1111" s="455"/>
      <c r="AT1111" s="455"/>
      <c r="AU1111" s="455"/>
      <c r="AV1111" s="455"/>
      <c r="AW1111" s="455"/>
      <c r="AX1111" s="455"/>
    </row>
    <row r="1112" spans="18:50" x14ac:dyDescent="0.25">
      <c r="R1112" s="509"/>
      <c r="S1112" s="508"/>
      <c r="T1112" s="508"/>
      <c r="U1112" s="508"/>
      <c r="V1112" s="508"/>
      <c r="W1112" s="508"/>
      <c r="X1112" s="508"/>
      <c r="Y1112" s="508"/>
      <c r="Z1112" s="508"/>
      <c r="AA1112" s="508"/>
      <c r="AB1112" s="508"/>
      <c r="AC1112" s="508"/>
      <c r="AD1112" s="508"/>
      <c r="AE1112" s="455"/>
      <c r="AF1112" s="455"/>
      <c r="AG1112" s="455"/>
      <c r="AH1112" s="455"/>
      <c r="AI1112" s="455"/>
      <c r="AJ1112" s="455"/>
      <c r="AK1112" s="455"/>
      <c r="AL1112" s="455"/>
      <c r="AM1112" s="455"/>
      <c r="AN1112" s="455"/>
      <c r="AO1112" s="455"/>
      <c r="AP1112" s="455"/>
      <c r="AQ1112" s="455"/>
      <c r="AR1112" s="455"/>
      <c r="AS1112" s="455"/>
      <c r="AT1112" s="455"/>
      <c r="AU1112" s="455"/>
      <c r="AV1112" s="455"/>
      <c r="AW1112" s="455"/>
      <c r="AX1112" s="455"/>
    </row>
    <row r="1113" spans="18:50" x14ac:dyDescent="0.25">
      <c r="R1113" s="509"/>
      <c r="S1113" s="508"/>
      <c r="T1113" s="508"/>
      <c r="U1113" s="508"/>
      <c r="V1113" s="508"/>
      <c r="W1113" s="508"/>
      <c r="X1113" s="508"/>
      <c r="Y1113" s="508"/>
      <c r="Z1113" s="508"/>
      <c r="AA1113" s="508"/>
      <c r="AB1113" s="508"/>
      <c r="AC1113" s="508"/>
      <c r="AD1113" s="508"/>
      <c r="AE1113" s="455"/>
      <c r="AF1113" s="455"/>
      <c r="AG1113" s="455"/>
      <c r="AH1113" s="455"/>
      <c r="AI1113" s="455"/>
      <c r="AJ1113" s="455"/>
      <c r="AK1113" s="455"/>
      <c r="AL1113" s="455"/>
      <c r="AM1113" s="455"/>
      <c r="AN1113" s="455"/>
      <c r="AO1113" s="455"/>
      <c r="AP1113" s="455"/>
      <c r="AQ1113" s="455"/>
      <c r="AR1113" s="455"/>
      <c r="AS1113" s="455"/>
      <c r="AT1113" s="455"/>
      <c r="AU1113" s="455"/>
      <c r="AV1113" s="455"/>
      <c r="AW1113" s="455"/>
      <c r="AX1113" s="455"/>
    </row>
    <row r="1114" spans="18:50" x14ac:dyDescent="0.25">
      <c r="R1114" s="509"/>
      <c r="S1114" s="508"/>
      <c r="T1114" s="508"/>
      <c r="U1114" s="508"/>
      <c r="V1114" s="508"/>
      <c r="W1114" s="508"/>
      <c r="X1114" s="508"/>
      <c r="Y1114" s="508"/>
      <c r="Z1114" s="508"/>
      <c r="AA1114" s="508"/>
      <c r="AB1114" s="508"/>
      <c r="AC1114" s="508"/>
      <c r="AD1114" s="508"/>
      <c r="AE1114" s="455"/>
      <c r="AF1114" s="455"/>
      <c r="AG1114" s="455"/>
      <c r="AH1114" s="455"/>
      <c r="AI1114" s="455"/>
      <c r="AJ1114" s="455"/>
      <c r="AK1114" s="455"/>
      <c r="AL1114" s="455"/>
      <c r="AM1114" s="455"/>
      <c r="AN1114" s="455"/>
      <c r="AO1114" s="455"/>
      <c r="AP1114" s="455"/>
      <c r="AQ1114" s="455"/>
      <c r="AR1114" s="455"/>
      <c r="AS1114" s="455"/>
      <c r="AT1114" s="455"/>
      <c r="AU1114" s="455"/>
      <c r="AV1114" s="455"/>
      <c r="AW1114" s="455"/>
      <c r="AX1114" s="455"/>
    </row>
    <row r="1115" spans="18:50" x14ac:dyDescent="0.25">
      <c r="R1115" s="509"/>
      <c r="S1115" s="508"/>
      <c r="T1115" s="508"/>
      <c r="U1115" s="508"/>
      <c r="V1115" s="508"/>
      <c r="W1115" s="508"/>
      <c r="X1115" s="508"/>
      <c r="Y1115" s="508"/>
      <c r="Z1115" s="508"/>
      <c r="AA1115" s="508"/>
      <c r="AB1115" s="508"/>
      <c r="AC1115" s="508"/>
      <c r="AD1115" s="508"/>
      <c r="AE1115" s="455"/>
      <c r="AF1115" s="455"/>
      <c r="AG1115" s="455"/>
      <c r="AH1115" s="455"/>
      <c r="AI1115" s="455"/>
      <c r="AJ1115" s="455"/>
      <c r="AK1115" s="455"/>
      <c r="AL1115" s="455"/>
      <c r="AM1115" s="455"/>
      <c r="AN1115" s="455"/>
      <c r="AO1115" s="455"/>
      <c r="AP1115" s="455"/>
      <c r="AQ1115" s="455"/>
      <c r="AR1115" s="455"/>
      <c r="AS1115" s="455"/>
      <c r="AT1115" s="455"/>
      <c r="AU1115" s="455"/>
      <c r="AV1115" s="455"/>
      <c r="AW1115" s="455"/>
      <c r="AX1115" s="455"/>
    </row>
    <row r="1116" spans="18:50" x14ac:dyDescent="0.25">
      <c r="R1116" s="509"/>
      <c r="S1116" s="508"/>
      <c r="T1116" s="508"/>
      <c r="U1116" s="508"/>
      <c r="V1116" s="508"/>
      <c r="W1116" s="508"/>
      <c r="X1116" s="508"/>
      <c r="Y1116" s="508"/>
      <c r="Z1116" s="508"/>
      <c r="AA1116" s="508"/>
      <c r="AB1116" s="508"/>
      <c r="AC1116" s="508"/>
      <c r="AD1116" s="508"/>
      <c r="AE1116" s="455"/>
      <c r="AF1116" s="455"/>
      <c r="AG1116" s="455"/>
      <c r="AH1116" s="455"/>
      <c r="AI1116" s="455"/>
      <c r="AJ1116" s="455"/>
      <c r="AK1116" s="455"/>
      <c r="AL1116" s="455"/>
      <c r="AM1116" s="455"/>
      <c r="AN1116" s="455"/>
      <c r="AO1116" s="455"/>
      <c r="AP1116" s="455"/>
      <c r="AQ1116" s="455"/>
      <c r="AR1116" s="455"/>
      <c r="AS1116" s="455"/>
      <c r="AT1116" s="455"/>
      <c r="AU1116" s="455"/>
      <c r="AV1116" s="455"/>
      <c r="AW1116" s="455"/>
      <c r="AX1116" s="455"/>
    </row>
    <row r="1117" spans="18:50" x14ac:dyDescent="0.25">
      <c r="R1117" s="509"/>
      <c r="S1117" s="508"/>
      <c r="T1117" s="508"/>
      <c r="U1117" s="508"/>
      <c r="V1117" s="508"/>
      <c r="W1117" s="508"/>
      <c r="X1117" s="508"/>
      <c r="Y1117" s="508"/>
      <c r="Z1117" s="508"/>
      <c r="AA1117" s="508"/>
      <c r="AB1117" s="508"/>
      <c r="AC1117" s="508"/>
      <c r="AD1117" s="508"/>
      <c r="AE1117" s="455"/>
      <c r="AF1117" s="455"/>
      <c r="AG1117" s="455"/>
      <c r="AH1117" s="455"/>
      <c r="AI1117" s="455"/>
      <c r="AJ1117" s="455"/>
      <c r="AK1117" s="455"/>
      <c r="AL1117" s="455"/>
      <c r="AM1117" s="455"/>
      <c r="AN1117" s="455"/>
      <c r="AO1117" s="455"/>
      <c r="AP1117" s="455"/>
      <c r="AQ1117" s="455"/>
      <c r="AR1117" s="455"/>
      <c r="AS1117" s="455"/>
      <c r="AT1117" s="455"/>
      <c r="AU1117" s="455"/>
      <c r="AV1117" s="455"/>
      <c r="AW1117" s="455"/>
      <c r="AX1117" s="455"/>
    </row>
    <row r="1118" spans="18:50" x14ac:dyDescent="0.25">
      <c r="R1118" s="509"/>
      <c r="S1118" s="508"/>
      <c r="T1118" s="508"/>
      <c r="U1118" s="508"/>
      <c r="V1118" s="508"/>
      <c r="W1118" s="508"/>
      <c r="X1118" s="508"/>
      <c r="Y1118" s="508"/>
      <c r="Z1118" s="508"/>
      <c r="AA1118" s="508"/>
      <c r="AB1118" s="508"/>
      <c r="AC1118" s="508"/>
      <c r="AD1118" s="508"/>
      <c r="AE1118" s="455"/>
      <c r="AF1118" s="455"/>
      <c r="AG1118" s="455"/>
      <c r="AH1118" s="455"/>
      <c r="AI1118" s="455"/>
      <c r="AJ1118" s="455"/>
      <c r="AK1118" s="455"/>
      <c r="AL1118" s="455"/>
      <c r="AM1118" s="455"/>
      <c r="AN1118" s="455"/>
      <c r="AO1118" s="455"/>
      <c r="AP1118" s="455"/>
      <c r="AQ1118" s="455"/>
      <c r="AR1118" s="455"/>
      <c r="AS1118" s="455"/>
      <c r="AT1118" s="455"/>
      <c r="AU1118" s="455"/>
      <c r="AV1118" s="455"/>
      <c r="AW1118" s="455"/>
      <c r="AX1118" s="455"/>
    </row>
    <row r="1119" spans="18:50" x14ac:dyDescent="0.25">
      <c r="R1119" s="509"/>
      <c r="S1119" s="508"/>
      <c r="T1119" s="508"/>
      <c r="U1119" s="508"/>
      <c r="V1119" s="508"/>
      <c r="W1119" s="508"/>
      <c r="X1119" s="508"/>
      <c r="Y1119" s="508"/>
      <c r="Z1119" s="508"/>
      <c r="AA1119" s="508"/>
      <c r="AB1119" s="508"/>
      <c r="AC1119" s="508"/>
      <c r="AD1119" s="508"/>
      <c r="AE1119" s="455"/>
      <c r="AF1119" s="455"/>
      <c r="AG1119" s="455"/>
      <c r="AH1119" s="455"/>
      <c r="AI1119" s="455"/>
      <c r="AJ1119" s="455"/>
      <c r="AK1119" s="455"/>
      <c r="AL1119" s="455"/>
      <c r="AM1119" s="455"/>
      <c r="AN1119" s="455"/>
      <c r="AO1119" s="455"/>
      <c r="AP1119" s="455"/>
      <c r="AQ1119" s="455"/>
      <c r="AR1119" s="455"/>
      <c r="AS1119" s="455"/>
      <c r="AT1119" s="455"/>
      <c r="AU1119" s="455"/>
      <c r="AV1119" s="455"/>
      <c r="AW1119" s="455"/>
      <c r="AX1119" s="455"/>
    </row>
    <row r="1120" spans="18:50" x14ac:dyDescent="0.25">
      <c r="R1120" s="509"/>
      <c r="S1120" s="508"/>
      <c r="T1120" s="508"/>
      <c r="U1120" s="508"/>
      <c r="V1120" s="508"/>
      <c r="W1120" s="508"/>
      <c r="X1120" s="508"/>
      <c r="Y1120" s="508"/>
      <c r="Z1120" s="508"/>
      <c r="AA1120" s="508"/>
      <c r="AB1120" s="508"/>
      <c r="AC1120" s="508"/>
      <c r="AD1120" s="508"/>
      <c r="AE1120" s="455"/>
      <c r="AF1120" s="455"/>
      <c r="AG1120" s="455"/>
      <c r="AH1120" s="455"/>
      <c r="AI1120" s="455"/>
      <c r="AJ1120" s="455"/>
      <c r="AK1120" s="455"/>
      <c r="AL1120" s="455"/>
      <c r="AM1120" s="455"/>
      <c r="AN1120" s="455"/>
      <c r="AO1120" s="455"/>
      <c r="AP1120" s="455"/>
      <c r="AQ1120" s="455"/>
      <c r="AR1120" s="455"/>
      <c r="AS1120" s="455"/>
      <c r="AT1120" s="455"/>
      <c r="AU1120" s="455"/>
      <c r="AV1120" s="455"/>
      <c r="AW1120" s="455"/>
      <c r="AX1120" s="455"/>
    </row>
    <row r="1121" spans="18:50" x14ac:dyDescent="0.25">
      <c r="R1121" s="509"/>
      <c r="S1121" s="508"/>
      <c r="T1121" s="508"/>
      <c r="U1121" s="508"/>
      <c r="V1121" s="508"/>
      <c r="W1121" s="508"/>
      <c r="X1121" s="508"/>
      <c r="Y1121" s="508"/>
      <c r="Z1121" s="508"/>
      <c r="AA1121" s="508"/>
      <c r="AB1121" s="508"/>
      <c r="AC1121" s="508"/>
      <c r="AD1121" s="508"/>
      <c r="AE1121" s="455"/>
      <c r="AF1121" s="455"/>
      <c r="AG1121" s="455"/>
      <c r="AH1121" s="455"/>
      <c r="AI1121" s="455"/>
      <c r="AJ1121" s="455"/>
      <c r="AK1121" s="455"/>
      <c r="AL1121" s="455"/>
      <c r="AM1121" s="455"/>
      <c r="AN1121" s="455"/>
      <c r="AO1121" s="455"/>
      <c r="AP1121" s="455"/>
      <c r="AQ1121" s="455"/>
      <c r="AR1121" s="455"/>
      <c r="AS1121" s="455"/>
      <c r="AT1121" s="455"/>
      <c r="AU1121" s="455"/>
      <c r="AV1121" s="455"/>
      <c r="AW1121" s="455"/>
      <c r="AX1121" s="455"/>
    </row>
    <row r="1122" spans="18:50" x14ac:dyDescent="0.25">
      <c r="R1122" s="509"/>
      <c r="S1122" s="508"/>
      <c r="T1122" s="508"/>
      <c r="U1122" s="508"/>
      <c r="V1122" s="508"/>
      <c r="W1122" s="508"/>
      <c r="X1122" s="508"/>
      <c r="Y1122" s="508"/>
      <c r="Z1122" s="508"/>
      <c r="AA1122" s="508"/>
      <c r="AB1122" s="508"/>
      <c r="AC1122" s="508"/>
      <c r="AD1122" s="508"/>
      <c r="AE1122" s="455"/>
      <c r="AF1122" s="455"/>
      <c r="AG1122" s="455"/>
      <c r="AH1122" s="455"/>
      <c r="AI1122" s="455"/>
      <c r="AJ1122" s="455"/>
      <c r="AK1122" s="455"/>
      <c r="AL1122" s="455"/>
      <c r="AM1122" s="455"/>
      <c r="AN1122" s="455"/>
      <c r="AO1122" s="455"/>
      <c r="AP1122" s="455"/>
      <c r="AQ1122" s="455"/>
      <c r="AR1122" s="455"/>
      <c r="AS1122" s="455"/>
      <c r="AT1122" s="455"/>
      <c r="AU1122" s="455"/>
      <c r="AV1122" s="455"/>
      <c r="AW1122" s="455"/>
      <c r="AX1122" s="455"/>
    </row>
    <row r="1123" spans="18:50" x14ac:dyDescent="0.25">
      <c r="R1123" s="509"/>
      <c r="S1123" s="508"/>
      <c r="T1123" s="508"/>
      <c r="U1123" s="508"/>
      <c r="V1123" s="508"/>
      <c r="W1123" s="508"/>
      <c r="X1123" s="508"/>
      <c r="Y1123" s="508"/>
      <c r="Z1123" s="508"/>
      <c r="AA1123" s="508"/>
      <c r="AB1123" s="508"/>
      <c r="AC1123" s="508"/>
      <c r="AD1123" s="508"/>
      <c r="AE1123" s="455"/>
      <c r="AF1123" s="455"/>
      <c r="AG1123" s="455"/>
      <c r="AH1123" s="455"/>
      <c r="AI1123" s="455"/>
      <c r="AJ1123" s="455"/>
      <c r="AK1123" s="455"/>
      <c r="AL1123" s="455"/>
      <c r="AM1123" s="455"/>
      <c r="AN1123" s="455"/>
      <c r="AO1123" s="455"/>
      <c r="AP1123" s="455"/>
      <c r="AQ1123" s="455"/>
      <c r="AR1123" s="455"/>
      <c r="AS1123" s="455"/>
      <c r="AT1123" s="455"/>
      <c r="AU1123" s="455"/>
      <c r="AV1123" s="455"/>
      <c r="AW1123" s="455"/>
      <c r="AX1123" s="455"/>
    </row>
    <row r="1124" spans="18:50" x14ac:dyDescent="0.25">
      <c r="R1124" s="509"/>
      <c r="S1124" s="508"/>
      <c r="T1124" s="508"/>
      <c r="U1124" s="508"/>
      <c r="V1124" s="508"/>
      <c r="W1124" s="508"/>
      <c r="X1124" s="508"/>
      <c r="Y1124" s="508"/>
      <c r="Z1124" s="508"/>
      <c r="AA1124" s="508"/>
      <c r="AB1124" s="508"/>
      <c r="AC1124" s="508"/>
      <c r="AD1124" s="508"/>
      <c r="AE1124" s="455"/>
      <c r="AF1124" s="455"/>
      <c r="AG1124" s="455"/>
      <c r="AH1124" s="455"/>
      <c r="AI1124" s="455"/>
      <c r="AJ1124" s="455"/>
      <c r="AK1124" s="455"/>
      <c r="AL1124" s="455"/>
      <c r="AM1124" s="455"/>
      <c r="AN1124" s="455"/>
      <c r="AO1124" s="455"/>
      <c r="AP1124" s="455"/>
      <c r="AQ1124" s="455"/>
      <c r="AR1124" s="455"/>
      <c r="AS1124" s="455"/>
      <c r="AT1124" s="455"/>
      <c r="AU1124" s="455"/>
      <c r="AV1124" s="455"/>
      <c r="AW1124" s="455"/>
      <c r="AX1124" s="455"/>
    </row>
    <row r="1125" spans="18:50" x14ac:dyDescent="0.25">
      <c r="R1125" s="509"/>
      <c r="S1125" s="508"/>
      <c r="T1125" s="508"/>
      <c r="U1125" s="508"/>
      <c r="V1125" s="508"/>
      <c r="W1125" s="508"/>
      <c r="X1125" s="508"/>
      <c r="Y1125" s="508"/>
      <c r="Z1125" s="508"/>
      <c r="AA1125" s="508"/>
      <c r="AB1125" s="508"/>
      <c r="AC1125" s="508"/>
      <c r="AD1125" s="508"/>
      <c r="AE1125" s="455"/>
      <c r="AF1125" s="455"/>
      <c r="AG1125" s="455"/>
      <c r="AH1125" s="455"/>
      <c r="AI1125" s="455"/>
      <c r="AJ1125" s="455"/>
      <c r="AK1125" s="455"/>
      <c r="AL1125" s="455"/>
      <c r="AM1125" s="455"/>
      <c r="AN1125" s="455"/>
      <c r="AO1125" s="455"/>
      <c r="AP1125" s="455"/>
      <c r="AQ1125" s="455"/>
      <c r="AR1125" s="455"/>
      <c r="AS1125" s="455"/>
      <c r="AT1125" s="455"/>
      <c r="AU1125" s="455"/>
      <c r="AV1125" s="455"/>
      <c r="AW1125" s="455"/>
      <c r="AX1125" s="455"/>
    </row>
    <row r="1126" spans="18:50" x14ac:dyDescent="0.25">
      <c r="R1126" s="509"/>
      <c r="S1126" s="508"/>
      <c r="T1126" s="508"/>
      <c r="U1126" s="508"/>
      <c r="V1126" s="508"/>
      <c r="W1126" s="508"/>
      <c r="X1126" s="508"/>
      <c r="Y1126" s="508"/>
      <c r="Z1126" s="508"/>
      <c r="AA1126" s="508"/>
      <c r="AB1126" s="508"/>
      <c r="AC1126" s="508"/>
      <c r="AD1126" s="508"/>
      <c r="AE1126" s="455"/>
      <c r="AF1126" s="455"/>
      <c r="AG1126" s="455"/>
      <c r="AH1126" s="455"/>
      <c r="AI1126" s="455"/>
      <c r="AJ1126" s="455"/>
      <c r="AK1126" s="455"/>
      <c r="AL1126" s="455"/>
      <c r="AM1126" s="455"/>
      <c r="AN1126" s="455"/>
      <c r="AO1126" s="455"/>
      <c r="AP1126" s="455"/>
      <c r="AQ1126" s="455"/>
      <c r="AR1126" s="455"/>
      <c r="AS1126" s="455"/>
      <c r="AT1126" s="455"/>
      <c r="AU1126" s="455"/>
      <c r="AV1126" s="455"/>
      <c r="AW1126" s="455"/>
      <c r="AX1126" s="455"/>
    </row>
    <row r="1127" spans="18:50" x14ac:dyDescent="0.25">
      <c r="R1127" s="509"/>
      <c r="S1127" s="508"/>
      <c r="T1127" s="508"/>
      <c r="U1127" s="508"/>
      <c r="V1127" s="508"/>
      <c r="W1127" s="508"/>
      <c r="X1127" s="508"/>
      <c r="Y1127" s="508"/>
      <c r="Z1127" s="508"/>
      <c r="AA1127" s="508"/>
      <c r="AB1127" s="508"/>
      <c r="AC1127" s="508"/>
      <c r="AD1127" s="508"/>
      <c r="AE1127" s="455"/>
      <c r="AF1127" s="455"/>
      <c r="AG1127" s="455"/>
      <c r="AH1127" s="455"/>
      <c r="AI1127" s="455"/>
      <c r="AJ1127" s="455"/>
      <c r="AK1127" s="455"/>
      <c r="AL1127" s="455"/>
      <c r="AM1127" s="455"/>
      <c r="AN1127" s="455"/>
      <c r="AO1127" s="455"/>
      <c r="AP1127" s="455"/>
      <c r="AQ1127" s="455"/>
      <c r="AR1127" s="455"/>
      <c r="AS1127" s="455"/>
      <c r="AT1127" s="455"/>
      <c r="AU1127" s="455"/>
      <c r="AV1127" s="455"/>
      <c r="AW1127" s="455"/>
      <c r="AX1127" s="455"/>
    </row>
    <row r="1128" spans="18:50" x14ac:dyDescent="0.25">
      <c r="R1128" s="509"/>
      <c r="S1128" s="508"/>
      <c r="T1128" s="508"/>
      <c r="U1128" s="508"/>
      <c r="V1128" s="508"/>
      <c r="W1128" s="508"/>
      <c r="X1128" s="508"/>
      <c r="Y1128" s="508"/>
      <c r="Z1128" s="508"/>
      <c r="AA1128" s="508"/>
      <c r="AB1128" s="508"/>
      <c r="AC1128" s="508"/>
      <c r="AD1128" s="508"/>
      <c r="AE1128" s="455"/>
      <c r="AF1128" s="455"/>
      <c r="AG1128" s="455"/>
      <c r="AH1128" s="455"/>
      <c r="AI1128" s="455"/>
      <c r="AJ1128" s="455"/>
      <c r="AK1128" s="455"/>
      <c r="AL1128" s="455"/>
      <c r="AM1128" s="455"/>
      <c r="AN1128" s="455"/>
      <c r="AO1128" s="455"/>
      <c r="AP1128" s="455"/>
      <c r="AQ1128" s="455"/>
      <c r="AR1128" s="455"/>
      <c r="AS1128" s="455"/>
      <c r="AT1128" s="455"/>
      <c r="AU1128" s="455"/>
      <c r="AV1128" s="455"/>
      <c r="AW1128" s="455"/>
      <c r="AX1128" s="455"/>
    </row>
    <row r="1129" spans="18:50" x14ac:dyDescent="0.25">
      <c r="R1129" s="509"/>
      <c r="S1129" s="508"/>
      <c r="T1129" s="508"/>
      <c r="U1129" s="508"/>
      <c r="V1129" s="508"/>
      <c r="W1129" s="508"/>
      <c r="X1129" s="508"/>
      <c r="Y1129" s="508"/>
      <c r="Z1129" s="508"/>
      <c r="AA1129" s="508"/>
      <c r="AB1129" s="508"/>
      <c r="AC1129" s="508"/>
      <c r="AD1129" s="508"/>
      <c r="AE1129" s="455"/>
      <c r="AF1129" s="455"/>
      <c r="AG1129" s="455"/>
      <c r="AH1129" s="455"/>
      <c r="AI1129" s="455"/>
      <c r="AJ1129" s="455"/>
      <c r="AK1129" s="455"/>
      <c r="AL1129" s="455"/>
      <c r="AM1129" s="455"/>
      <c r="AN1129" s="455"/>
      <c r="AO1129" s="455"/>
      <c r="AP1129" s="455"/>
      <c r="AQ1129" s="455"/>
      <c r="AR1129" s="455"/>
      <c r="AS1129" s="455"/>
      <c r="AT1129" s="455"/>
      <c r="AU1129" s="455"/>
      <c r="AV1129" s="455"/>
      <c r="AW1129" s="455"/>
      <c r="AX1129" s="455"/>
    </row>
    <row r="1130" spans="18:50" x14ac:dyDescent="0.25">
      <c r="R1130" s="509"/>
      <c r="S1130" s="508"/>
      <c r="T1130" s="508"/>
      <c r="U1130" s="508"/>
      <c r="V1130" s="508"/>
      <c r="W1130" s="508"/>
      <c r="X1130" s="508"/>
      <c r="Y1130" s="508"/>
      <c r="Z1130" s="508"/>
      <c r="AA1130" s="508"/>
      <c r="AB1130" s="508"/>
      <c r="AC1130" s="508"/>
      <c r="AD1130" s="508"/>
      <c r="AE1130" s="455"/>
      <c r="AF1130" s="455"/>
      <c r="AG1130" s="455"/>
      <c r="AH1130" s="455"/>
      <c r="AI1130" s="455"/>
      <c r="AJ1130" s="455"/>
      <c r="AK1130" s="455"/>
      <c r="AL1130" s="455"/>
      <c r="AM1130" s="455"/>
      <c r="AN1130" s="455"/>
      <c r="AO1130" s="455"/>
      <c r="AP1130" s="455"/>
      <c r="AQ1130" s="455"/>
      <c r="AR1130" s="455"/>
      <c r="AS1130" s="455"/>
      <c r="AT1130" s="455"/>
      <c r="AU1130" s="455"/>
      <c r="AV1130" s="455"/>
      <c r="AW1130" s="455"/>
      <c r="AX1130" s="455"/>
    </row>
    <row r="1131" spans="18:50" x14ac:dyDescent="0.25">
      <c r="R1131" s="509"/>
      <c r="S1131" s="508"/>
      <c r="T1131" s="508"/>
      <c r="U1131" s="508"/>
      <c r="V1131" s="508"/>
      <c r="W1131" s="508"/>
      <c r="X1131" s="508"/>
      <c r="Y1131" s="508"/>
      <c r="Z1131" s="508"/>
      <c r="AA1131" s="508"/>
      <c r="AB1131" s="508"/>
      <c r="AC1131" s="508"/>
      <c r="AD1131" s="508"/>
      <c r="AE1131" s="455"/>
      <c r="AF1131" s="455"/>
      <c r="AG1131" s="455"/>
      <c r="AH1131" s="455"/>
      <c r="AI1131" s="455"/>
      <c r="AJ1131" s="455"/>
      <c r="AK1131" s="455"/>
      <c r="AL1131" s="455"/>
      <c r="AM1131" s="455"/>
      <c r="AN1131" s="455"/>
      <c r="AO1131" s="455"/>
      <c r="AP1131" s="455"/>
      <c r="AQ1131" s="455"/>
      <c r="AR1131" s="455"/>
      <c r="AS1131" s="455"/>
      <c r="AT1131" s="455"/>
      <c r="AU1131" s="455"/>
      <c r="AV1131" s="455"/>
      <c r="AW1131" s="455"/>
      <c r="AX1131" s="455"/>
    </row>
    <row r="1132" spans="18:50" x14ac:dyDescent="0.25">
      <c r="R1132" s="509"/>
      <c r="S1132" s="508"/>
      <c r="T1132" s="508"/>
      <c r="U1132" s="508"/>
      <c r="V1132" s="508"/>
      <c r="W1132" s="508"/>
      <c r="X1132" s="508"/>
      <c r="Y1132" s="508"/>
      <c r="Z1132" s="508"/>
      <c r="AA1132" s="508"/>
      <c r="AB1132" s="508"/>
      <c r="AC1132" s="508"/>
      <c r="AD1132" s="508"/>
      <c r="AE1132" s="455"/>
      <c r="AF1132" s="455"/>
      <c r="AG1132" s="455"/>
      <c r="AH1132" s="455"/>
      <c r="AI1132" s="455"/>
      <c r="AJ1132" s="455"/>
      <c r="AK1132" s="455"/>
      <c r="AL1132" s="455"/>
      <c r="AM1132" s="455"/>
      <c r="AN1132" s="455"/>
      <c r="AO1132" s="455"/>
      <c r="AP1132" s="455"/>
      <c r="AQ1132" s="455"/>
      <c r="AR1132" s="455"/>
      <c r="AS1132" s="455"/>
      <c r="AT1132" s="455"/>
      <c r="AU1132" s="455"/>
      <c r="AV1132" s="455"/>
      <c r="AW1132" s="455"/>
      <c r="AX1132" s="455"/>
    </row>
    <row r="1133" spans="18:50" x14ac:dyDescent="0.25">
      <c r="R1133" s="509"/>
      <c r="S1133" s="508"/>
      <c r="T1133" s="508"/>
      <c r="U1133" s="508"/>
      <c r="V1133" s="508"/>
      <c r="W1133" s="508"/>
      <c r="X1133" s="508"/>
      <c r="Y1133" s="508"/>
      <c r="Z1133" s="508"/>
      <c r="AA1133" s="508"/>
      <c r="AB1133" s="508"/>
      <c r="AC1133" s="508"/>
      <c r="AD1133" s="508"/>
      <c r="AE1133" s="455"/>
      <c r="AF1133" s="455"/>
      <c r="AG1133" s="455"/>
      <c r="AH1133" s="455"/>
      <c r="AI1133" s="455"/>
      <c r="AJ1133" s="455"/>
      <c r="AK1133" s="455"/>
      <c r="AL1133" s="455"/>
      <c r="AM1133" s="455"/>
      <c r="AN1133" s="455"/>
      <c r="AO1133" s="455"/>
      <c r="AP1133" s="455"/>
      <c r="AQ1133" s="455"/>
      <c r="AR1133" s="455"/>
      <c r="AS1133" s="455"/>
      <c r="AT1133" s="455"/>
      <c r="AU1133" s="455"/>
      <c r="AV1133" s="455"/>
      <c r="AW1133" s="455"/>
      <c r="AX1133" s="455"/>
    </row>
    <row r="1134" spans="18:50" x14ac:dyDescent="0.25">
      <c r="R1134" s="509"/>
      <c r="S1134" s="508"/>
      <c r="T1134" s="508"/>
      <c r="U1134" s="508"/>
      <c r="V1134" s="508"/>
      <c r="W1134" s="508"/>
      <c r="X1134" s="508"/>
      <c r="Y1134" s="508"/>
      <c r="Z1134" s="508"/>
      <c r="AA1134" s="508"/>
      <c r="AB1134" s="508"/>
      <c r="AC1134" s="508"/>
      <c r="AD1134" s="508"/>
      <c r="AE1134" s="455"/>
      <c r="AF1134" s="455"/>
      <c r="AG1134" s="455"/>
      <c r="AH1134" s="455"/>
      <c r="AI1134" s="455"/>
      <c r="AJ1134" s="455"/>
      <c r="AK1134" s="455"/>
      <c r="AL1134" s="455"/>
      <c r="AM1134" s="455"/>
      <c r="AN1134" s="455"/>
      <c r="AO1134" s="455"/>
      <c r="AP1134" s="455"/>
      <c r="AQ1134" s="455"/>
      <c r="AR1134" s="455"/>
      <c r="AS1134" s="455"/>
      <c r="AT1134" s="455"/>
      <c r="AU1134" s="455"/>
      <c r="AV1134" s="455"/>
      <c r="AW1134" s="455"/>
      <c r="AX1134" s="455"/>
    </row>
    <row r="1135" spans="18:50" x14ac:dyDescent="0.25">
      <c r="R1135" s="509"/>
      <c r="S1135" s="508"/>
      <c r="T1135" s="508"/>
      <c r="U1135" s="508"/>
      <c r="V1135" s="508"/>
      <c r="W1135" s="508"/>
      <c r="X1135" s="508"/>
      <c r="Y1135" s="508"/>
      <c r="Z1135" s="508"/>
      <c r="AA1135" s="508"/>
      <c r="AB1135" s="508"/>
      <c r="AC1135" s="508"/>
      <c r="AD1135" s="508"/>
      <c r="AE1135" s="455"/>
      <c r="AF1135" s="455"/>
      <c r="AG1135" s="455"/>
      <c r="AH1135" s="455"/>
      <c r="AI1135" s="455"/>
      <c r="AJ1135" s="455"/>
      <c r="AK1135" s="455"/>
      <c r="AL1135" s="455"/>
      <c r="AM1135" s="455"/>
      <c r="AN1135" s="455"/>
      <c r="AO1135" s="455"/>
      <c r="AP1135" s="455"/>
      <c r="AQ1135" s="455"/>
      <c r="AR1135" s="455"/>
      <c r="AS1135" s="455"/>
      <c r="AT1135" s="455"/>
      <c r="AU1135" s="455"/>
      <c r="AV1135" s="455"/>
      <c r="AW1135" s="455"/>
      <c r="AX1135" s="455"/>
    </row>
    <row r="1136" spans="18:50" x14ac:dyDescent="0.25">
      <c r="R1136" s="509"/>
      <c r="S1136" s="508"/>
      <c r="T1136" s="508"/>
      <c r="U1136" s="508"/>
      <c r="V1136" s="508"/>
      <c r="W1136" s="508"/>
      <c r="X1136" s="508"/>
      <c r="Y1136" s="508"/>
      <c r="Z1136" s="508"/>
      <c r="AA1136" s="508"/>
      <c r="AB1136" s="508"/>
      <c r="AC1136" s="508"/>
      <c r="AD1136" s="508"/>
      <c r="AE1136" s="455"/>
      <c r="AF1136" s="455"/>
      <c r="AG1136" s="455"/>
      <c r="AH1136" s="455"/>
      <c r="AI1136" s="455"/>
      <c r="AJ1136" s="455"/>
      <c r="AK1136" s="455"/>
      <c r="AL1136" s="455"/>
      <c r="AM1136" s="455"/>
      <c r="AN1136" s="455"/>
      <c r="AO1136" s="455"/>
      <c r="AP1136" s="455"/>
      <c r="AQ1136" s="455"/>
      <c r="AR1136" s="455"/>
      <c r="AS1136" s="455"/>
      <c r="AT1136" s="455"/>
      <c r="AU1136" s="455"/>
      <c r="AV1136" s="455"/>
      <c r="AW1136" s="455"/>
      <c r="AX1136" s="455"/>
    </row>
    <row r="1137" spans="18:50" x14ac:dyDescent="0.25">
      <c r="R1137" s="509"/>
      <c r="S1137" s="508"/>
      <c r="T1137" s="508"/>
      <c r="U1137" s="508"/>
      <c r="V1137" s="508"/>
      <c r="W1137" s="508"/>
      <c r="X1137" s="508"/>
      <c r="Y1137" s="508"/>
      <c r="Z1137" s="508"/>
      <c r="AA1137" s="508"/>
      <c r="AB1137" s="508"/>
      <c r="AC1137" s="508"/>
      <c r="AD1137" s="508"/>
      <c r="AE1137" s="455"/>
      <c r="AF1137" s="455"/>
      <c r="AG1137" s="455"/>
      <c r="AH1137" s="455"/>
      <c r="AI1137" s="455"/>
      <c r="AJ1137" s="455"/>
      <c r="AK1137" s="455"/>
      <c r="AL1137" s="455"/>
      <c r="AM1137" s="455"/>
      <c r="AN1137" s="455"/>
      <c r="AO1137" s="455"/>
      <c r="AP1137" s="455"/>
      <c r="AQ1137" s="455"/>
      <c r="AR1137" s="455"/>
      <c r="AS1137" s="455"/>
      <c r="AT1137" s="455"/>
      <c r="AU1137" s="455"/>
      <c r="AV1137" s="455"/>
      <c r="AW1137" s="455"/>
      <c r="AX1137" s="455"/>
    </row>
    <row r="1138" spans="18:50" x14ac:dyDescent="0.25">
      <c r="R1138" s="509"/>
      <c r="S1138" s="508"/>
      <c r="T1138" s="508"/>
      <c r="U1138" s="508"/>
      <c r="V1138" s="508"/>
      <c r="W1138" s="508"/>
      <c r="X1138" s="508"/>
      <c r="Y1138" s="508"/>
      <c r="Z1138" s="508"/>
      <c r="AA1138" s="508"/>
      <c r="AB1138" s="508"/>
      <c r="AC1138" s="508"/>
      <c r="AD1138" s="508"/>
      <c r="AE1138" s="455"/>
      <c r="AF1138" s="455"/>
      <c r="AG1138" s="455"/>
      <c r="AH1138" s="455"/>
      <c r="AI1138" s="455"/>
      <c r="AJ1138" s="455"/>
      <c r="AK1138" s="455"/>
      <c r="AL1138" s="455"/>
      <c r="AM1138" s="455"/>
      <c r="AN1138" s="455"/>
      <c r="AO1138" s="455"/>
      <c r="AP1138" s="455"/>
      <c r="AQ1138" s="455"/>
      <c r="AR1138" s="455"/>
      <c r="AS1138" s="455"/>
      <c r="AT1138" s="455"/>
      <c r="AU1138" s="455"/>
      <c r="AV1138" s="455"/>
      <c r="AW1138" s="455"/>
      <c r="AX1138" s="455"/>
    </row>
    <row r="1139" spans="18:50" x14ac:dyDescent="0.25">
      <c r="R1139" s="509"/>
      <c r="S1139" s="508"/>
      <c r="T1139" s="508"/>
      <c r="U1139" s="508"/>
      <c r="V1139" s="508"/>
      <c r="W1139" s="508"/>
      <c r="X1139" s="508"/>
      <c r="Y1139" s="508"/>
      <c r="Z1139" s="508"/>
      <c r="AA1139" s="508"/>
      <c r="AB1139" s="508"/>
      <c r="AC1139" s="508"/>
      <c r="AD1139" s="508"/>
      <c r="AE1139" s="455"/>
      <c r="AF1139" s="455"/>
      <c r="AG1139" s="455"/>
      <c r="AH1139" s="455"/>
      <c r="AI1139" s="455"/>
      <c r="AJ1139" s="455"/>
      <c r="AK1139" s="455"/>
      <c r="AL1139" s="455"/>
      <c r="AM1139" s="455"/>
      <c r="AN1139" s="455"/>
      <c r="AO1139" s="455"/>
      <c r="AP1139" s="455"/>
      <c r="AQ1139" s="455"/>
      <c r="AR1139" s="455"/>
      <c r="AS1139" s="455"/>
      <c r="AT1139" s="455"/>
      <c r="AU1139" s="455"/>
      <c r="AV1139" s="455"/>
      <c r="AW1139" s="455"/>
      <c r="AX1139" s="455"/>
    </row>
    <row r="1140" spans="18:50" x14ac:dyDescent="0.25">
      <c r="R1140" s="509"/>
      <c r="S1140" s="508"/>
      <c r="T1140" s="508"/>
      <c r="U1140" s="508"/>
      <c r="V1140" s="508"/>
      <c r="W1140" s="508"/>
      <c r="X1140" s="508"/>
      <c r="Y1140" s="508"/>
      <c r="Z1140" s="508"/>
      <c r="AA1140" s="508"/>
      <c r="AB1140" s="508"/>
      <c r="AC1140" s="508"/>
      <c r="AD1140" s="508"/>
      <c r="AE1140" s="455"/>
      <c r="AF1140" s="455"/>
      <c r="AG1140" s="455"/>
      <c r="AH1140" s="455"/>
      <c r="AI1140" s="455"/>
      <c r="AJ1140" s="455"/>
      <c r="AK1140" s="455"/>
      <c r="AL1140" s="455"/>
      <c r="AM1140" s="455"/>
      <c r="AN1140" s="455"/>
      <c r="AO1140" s="455"/>
      <c r="AP1140" s="455"/>
      <c r="AQ1140" s="455"/>
      <c r="AR1140" s="455"/>
      <c r="AS1140" s="455"/>
      <c r="AT1140" s="455"/>
      <c r="AU1140" s="455"/>
      <c r="AV1140" s="455"/>
      <c r="AW1140" s="455"/>
      <c r="AX1140" s="455"/>
    </row>
    <row r="1141" spans="18:50" x14ac:dyDescent="0.25">
      <c r="R1141" s="509"/>
      <c r="S1141" s="508"/>
      <c r="T1141" s="508"/>
      <c r="U1141" s="508"/>
      <c r="V1141" s="508"/>
      <c r="W1141" s="508"/>
      <c r="X1141" s="508"/>
      <c r="Y1141" s="508"/>
      <c r="Z1141" s="508"/>
      <c r="AA1141" s="508"/>
      <c r="AB1141" s="508"/>
      <c r="AC1141" s="508"/>
      <c r="AD1141" s="508"/>
      <c r="AE1141" s="455"/>
      <c r="AF1141" s="455"/>
      <c r="AG1141" s="455"/>
      <c r="AH1141" s="455"/>
      <c r="AI1141" s="455"/>
      <c r="AJ1141" s="455"/>
      <c r="AK1141" s="455"/>
      <c r="AL1141" s="455"/>
      <c r="AM1141" s="455"/>
      <c r="AN1141" s="455"/>
      <c r="AO1141" s="455"/>
      <c r="AP1141" s="455"/>
      <c r="AQ1141" s="455"/>
      <c r="AR1141" s="455"/>
      <c r="AS1141" s="455"/>
      <c r="AT1141" s="455"/>
      <c r="AU1141" s="455"/>
      <c r="AV1141" s="455"/>
      <c r="AW1141" s="455"/>
      <c r="AX1141" s="455"/>
    </row>
    <row r="1142" spans="18:50" x14ac:dyDescent="0.25">
      <c r="R1142" s="509"/>
      <c r="S1142" s="508"/>
      <c r="T1142" s="508"/>
      <c r="U1142" s="508"/>
      <c r="V1142" s="508"/>
      <c r="W1142" s="508"/>
      <c r="X1142" s="508"/>
      <c r="Y1142" s="508"/>
      <c r="Z1142" s="508"/>
      <c r="AA1142" s="508"/>
      <c r="AB1142" s="508"/>
      <c r="AC1142" s="508"/>
      <c r="AD1142" s="508"/>
      <c r="AE1142" s="455"/>
      <c r="AF1142" s="455"/>
      <c r="AG1142" s="455"/>
      <c r="AH1142" s="455"/>
      <c r="AI1142" s="455"/>
      <c r="AJ1142" s="455"/>
      <c r="AK1142" s="455"/>
      <c r="AL1142" s="455"/>
      <c r="AM1142" s="455"/>
      <c r="AN1142" s="455"/>
      <c r="AO1142" s="455"/>
      <c r="AP1142" s="455"/>
      <c r="AQ1142" s="455"/>
      <c r="AR1142" s="455"/>
      <c r="AS1142" s="455"/>
      <c r="AT1142" s="455"/>
      <c r="AU1142" s="455"/>
      <c r="AV1142" s="455"/>
      <c r="AW1142" s="455"/>
      <c r="AX1142" s="455"/>
    </row>
    <row r="1143" spans="18:50" x14ac:dyDescent="0.25">
      <c r="R1143" s="509"/>
      <c r="S1143" s="508"/>
      <c r="T1143" s="508"/>
      <c r="U1143" s="508"/>
      <c r="V1143" s="508"/>
      <c r="W1143" s="508"/>
      <c r="X1143" s="508"/>
      <c r="Y1143" s="508"/>
      <c r="Z1143" s="508"/>
      <c r="AA1143" s="508"/>
      <c r="AB1143" s="508"/>
      <c r="AC1143" s="508"/>
      <c r="AD1143" s="508"/>
      <c r="AE1143" s="455"/>
      <c r="AF1143" s="455"/>
      <c r="AG1143" s="455"/>
      <c r="AH1143" s="455"/>
      <c r="AI1143" s="455"/>
      <c r="AJ1143" s="455"/>
      <c r="AK1143" s="455"/>
      <c r="AL1143" s="455"/>
      <c r="AM1143" s="455"/>
      <c r="AN1143" s="455"/>
      <c r="AO1143" s="455"/>
      <c r="AP1143" s="455"/>
      <c r="AQ1143" s="455"/>
      <c r="AR1143" s="455"/>
      <c r="AS1143" s="455"/>
      <c r="AT1143" s="455"/>
      <c r="AU1143" s="455"/>
      <c r="AV1143" s="455"/>
      <c r="AW1143" s="455"/>
      <c r="AX1143" s="455"/>
    </row>
    <row r="1144" spans="18:50" x14ac:dyDescent="0.25">
      <c r="R1144" s="509"/>
      <c r="S1144" s="508"/>
      <c r="T1144" s="508"/>
      <c r="U1144" s="508"/>
      <c r="V1144" s="508"/>
      <c r="W1144" s="508"/>
      <c r="X1144" s="508"/>
      <c r="Y1144" s="508"/>
      <c r="Z1144" s="508"/>
      <c r="AA1144" s="508"/>
      <c r="AB1144" s="508"/>
      <c r="AC1144" s="508"/>
      <c r="AD1144" s="508"/>
      <c r="AE1144" s="455"/>
      <c r="AF1144" s="455"/>
      <c r="AG1144" s="455"/>
      <c r="AH1144" s="455"/>
      <c r="AI1144" s="455"/>
      <c r="AJ1144" s="455"/>
      <c r="AK1144" s="455"/>
      <c r="AL1144" s="455"/>
      <c r="AM1144" s="455"/>
      <c r="AN1144" s="455"/>
      <c r="AO1144" s="455"/>
      <c r="AP1144" s="455"/>
      <c r="AQ1144" s="455"/>
      <c r="AR1144" s="455"/>
      <c r="AS1144" s="455"/>
      <c r="AT1144" s="455"/>
      <c r="AU1144" s="455"/>
      <c r="AV1144" s="455"/>
      <c r="AW1144" s="455"/>
      <c r="AX1144" s="455"/>
    </row>
    <row r="1145" spans="18:50" x14ac:dyDescent="0.25">
      <c r="R1145" s="509"/>
      <c r="S1145" s="508"/>
      <c r="T1145" s="508"/>
      <c r="U1145" s="508"/>
      <c r="V1145" s="508"/>
      <c r="W1145" s="508"/>
      <c r="X1145" s="508"/>
      <c r="Y1145" s="508"/>
      <c r="Z1145" s="508"/>
      <c r="AA1145" s="508"/>
      <c r="AB1145" s="508"/>
      <c r="AC1145" s="508"/>
      <c r="AD1145" s="508"/>
      <c r="AE1145" s="455"/>
      <c r="AF1145" s="455"/>
      <c r="AG1145" s="455"/>
      <c r="AH1145" s="455"/>
      <c r="AI1145" s="455"/>
      <c r="AJ1145" s="455"/>
      <c r="AK1145" s="455"/>
      <c r="AL1145" s="455"/>
      <c r="AM1145" s="455"/>
      <c r="AN1145" s="455"/>
      <c r="AO1145" s="455"/>
      <c r="AP1145" s="455"/>
      <c r="AQ1145" s="455"/>
      <c r="AR1145" s="455"/>
      <c r="AS1145" s="455"/>
      <c r="AT1145" s="455"/>
      <c r="AU1145" s="455"/>
      <c r="AV1145" s="455"/>
      <c r="AW1145" s="455"/>
      <c r="AX1145" s="455"/>
    </row>
    <row r="1146" spans="18:50" x14ac:dyDescent="0.25">
      <c r="R1146" s="509"/>
      <c r="S1146" s="508"/>
      <c r="T1146" s="508"/>
      <c r="U1146" s="508"/>
      <c r="V1146" s="508"/>
      <c r="W1146" s="508"/>
      <c r="X1146" s="508"/>
      <c r="Y1146" s="508"/>
      <c r="Z1146" s="508"/>
      <c r="AA1146" s="508"/>
      <c r="AB1146" s="508"/>
      <c r="AC1146" s="508"/>
      <c r="AD1146" s="508"/>
      <c r="AE1146" s="455"/>
      <c r="AF1146" s="455"/>
      <c r="AG1146" s="455"/>
      <c r="AH1146" s="455"/>
      <c r="AI1146" s="455"/>
      <c r="AJ1146" s="455"/>
      <c r="AK1146" s="455"/>
      <c r="AL1146" s="455"/>
      <c r="AM1146" s="455"/>
      <c r="AN1146" s="455"/>
      <c r="AO1146" s="455"/>
      <c r="AP1146" s="455"/>
      <c r="AQ1146" s="455"/>
      <c r="AR1146" s="455"/>
      <c r="AS1146" s="455"/>
      <c r="AT1146" s="455"/>
      <c r="AU1146" s="455"/>
      <c r="AV1146" s="455"/>
      <c r="AW1146" s="455"/>
      <c r="AX1146" s="455"/>
    </row>
    <row r="1147" spans="18:50" x14ac:dyDescent="0.25">
      <c r="R1147" s="509"/>
      <c r="S1147" s="508"/>
      <c r="T1147" s="508"/>
      <c r="U1147" s="508"/>
      <c r="V1147" s="508"/>
      <c r="W1147" s="508"/>
      <c r="X1147" s="508"/>
      <c r="Y1147" s="508"/>
      <c r="Z1147" s="508"/>
      <c r="AA1147" s="508"/>
      <c r="AB1147" s="508"/>
      <c r="AC1147" s="508"/>
      <c r="AD1147" s="508"/>
      <c r="AE1147" s="455"/>
      <c r="AF1147" s="455"/>
      <c r="AG1147" s="455"/>
      <c r="AH1147" s="455"/>
      <c r="AI1147" s="455"/>
      <c r="AJ1147" s="455"/>
      <c r="AK1147" s="455"/>
      <c r="AL1147" s="455"/>
      <c r="AM1147" s="455"/>
      <c r="AN1147" s="455"/>
      <c r="AO1147" s="455"/>
      <c r="AP1147" s="455"/>
      <c r="AQ1147" s="455"/>
      <c r="AR1147" s="455"/>
      <c r="AS1147" s="455"/>
      <c r="AT1147" s="455"/>
      <c r="AU1147" s="455"/>
      <c r="AV1147" s="455"/>
      <c r="AW1147" s="455"/>
      <c r="AX1147" s="455"/>
    </row>
    <row r="1148" spans="18:50" x14ac:dyDescent="0.25">
      <c r="R1148" s="509"/>
      <c r="S1148" s="508"/>
      <c r="T1148" s="508"/>
      <c r="U1148" s="508"/>
      <c r="V1148" s="508"/>
      <c r="W1148" s="508"/>
      <c r="X1148" s="508"/>
      <c r="Y1148" s="508"/>
      <c r="Z1148" s="508"/>
      <c r="AA1148" s="508"/>
      <c r="AB1148" s="508"/>
      <c r="AC1148" s="508"/>
      <c r="AD1148" s="508"/>
      <c r="AE1148" s="455"/>
      <c r="AF1148" s="455"/>
      <c r="AG1148" s="455"/>
      <c r="AH1148" s="455"/>
      <c r="AI1148" s="455"/>
      <c r="AJ1148" s="455"/>
      <c r="AK1148" s="455"/>
      <c r="AL1148" s="455"/>
      <c r="AM1148" s="455"/>
      <c r="AN1148" s="455"/>
      <c r="AO1148" s="455"/>
      <c r="AP1148" s="455"/>
      <c r="AQ1148" s="455"/>
      <c r="AR1148" s="455"/>
      <c r="AS1148" s="455"/>
      <c r="AT1148" s="455"/>
      <c r="AU1148" s="455"/>
      <c r="AV1148" s="455"/>
      <c r="AW1148" s="455"/>
      <c r="AX1148" s="455"/>
    </row>
    <row r="1149" spans="18:50" x14ac:dyDescent="0.25">
      <c r="R1149" s="509"/>
      <c r="S1149" s="508"/>
      <c r="T1149" s="508"/>
      <c r="U1149" s="508"/>
      <c r="V1149" s="508"/>
      <c r="W1149" s="508"/>
      <c r="X1149" s="508"/>
      <c r="Y1149" s="508"/>
      <c r="Z1149" s="508"/>
      <c r="AA1149" s="508"/>
      <c r="AB1149" s="508"/>
      <c r="AC1149" s="508"/>
      <c r="AD1149" s="508"/>
      <c r="AE1149" s="455"/>
      <c r="AF1149" s="455"/>
      <c r="AG1149" s="455"/>
      <c r="AH1149" s="455"/>
      <c r="AI1149" s="455"/>
      <c r="AJ1149" s="455"/>
      <c r="AK1149" s="455"/>
      <c r="AL1149" s="455"/>
      <c r="AM1149" s="455"/>
      <c r="AN1149" s="455"/>
      <c r="AO1149" s="455"/>
      <c r="AP1149" s="455"/>
      <c r="AQ1149" s="455"/>
      <c r="AR1149" s="455"/>
      <c r="AS1149" s="455"/>
      <c r="AT1149" s="455"/>
      <c r="AU1149" s="455"/>
      <c r="AV1149" s="455"/>
      <c r="AW1149" s="455"/>
      <c r="AX1149" s="455"/>
    </row>
    <row r="1150" spans="18:50" x14ac:dyDescent="0.25">
      <c r="R1150" s="509"/>
      <c r="S1150" s="508"/>
      <c r="T1150" s="508"/>
      <c r="U1150" s="508"/>
      <c r="V1150" s="508"/>
      <c r="W1150" s="508"/>
      <c r="X1150" s="508"/>
      <c r="Y1150" s="508"/>
      <c r="Z1150" s="508"/>
      <c r="AA1150" s="508"/>
      <c r="AB1150" s="508"/>
      <c r="AC1150" s="508"/>
      <c r="AD1150" s="508"/>
      <c r="AE1150" s="455"/>
      <c r="AF1150" s="455"/>
      <c r="AG1150" s="455"/>
      <c r="AH1150" s="455"/>
      <c r="AI1150" s="455"/>
      <c r="AJ1150" s="455"/>
      <c r="AK1150" s="455"/>
      <c r="AL1150" s="455"/>
      <c r="AM1150" s="455"/>
      <c r="AN1150" s="455"/>
      <c r="AO1150" s="455"/>
      <c r="AP1150" s="455"/>
      <c r="AQ1150" s="455"/>
      <c r="AR1150" s="455"/>
      <c r="AS1150" s="455"/>
      <c r="AT1150" s="455"/>
      <c r="AU1150" s="455"/>
      <c r="AV1150" s="455"/>
      <c r="AW1150" s="455"/>
      <c r="AX1150" s="455"/>
    </row>
    <row r="1151" spans="18:50" x14ac:dyDescent="0.25">
      <c r="R1151" s="509"/>
      <c r="S1151" s="508"/>
      <c r="T1151" s="508"/>
      <c r="U1151" s="508"/>
      <c r="V1151" s="508"/>
      <c r="W1151" s="508"/>
      <c r="X1151" s="508"/>
      <c r="Y1151" s="508"/>
      <c r="Z1151" s="508"/>
      <c r="AA1151" s="508"/>
      <c r="AB1151" s="508"/>
      <c r="AC1151" s="508"/>
      <c r="AD1151" s="508"/>
      <c r="AE1151" s="455"/>
      <c r="AF1151" s="455"/>
      <c r="AG1151" s="455"/>
      <c r="AH1151" s="455"/>
      <c r="AI1151" s="455"/>
      <c r="AJ1151" s="455"/>
      <c r="AK1151" s="455"/>
      <c r="AL1151" s="455"/>
      <c r="AM1151" s="455"/>
      <c r="AN1151" s="455"/>
      <c r="AO1151" s="455"/>
      <c r="AP1151" s="455"/>
      <c r="AQ1151" s="455"/>
      <c r="AR1151" s="455"/>
      <c r="AS1151" s="455"/>
      <c r="AT1151" s="455"/>
      <c r="AU1151" s="455"/>
      <c r="AV1151" s="455"/>
      <c r="AW1151" s="455"/>
      <c r="AX1151" s="455"/>
    </row>
    <row r="1152" spans="18:50" x14ac:dyDescent="0.25">
      <c r="R1152" s="509"/>
      <c r="S1152" s="508"/>
      <c r="T1152" s="508"/>
      <c r="U1152" s="508"/>
      <c r="V1152" s="508"/>
      <c r="W1152" s="508"/>
      <c r="X1152" s="508"/>
      <c r="Y1152" s="508"/>
      <c r="Z1152" s="508"/>
      <c r="AA1152" s="508"/>
      <c r="AB1152" s="508"/>
      <c r="AC1152" s="508"/>
      <c r="AD1152" s="508"/>
      <c r="AE1152" s="455"/>
      <c r="AF1152" s="455"/>
      <c r="AG1152" s="455"/>
      <c r="AH1152" s="455"/>
      <c r="AI1152" s="455"/>
      <c r="AJ1152" s="455"/>
      <c r="AK1152" s="455"/>
      <c r="AL1152" s="455"/>
      <c r="AM1152" s="455"/>
      <c r="AN1152" s="455"/>
      <c r="AO1152" s="455"/>
      <c r="AP1152" s="455"/>
      <c r="AQ1152" s="455"/>
      <c r="AR1152" s="455"/>
      <c r="AS1152" s="455"/>
      <c r="AT1152" s="455"/>
      <c r="AU1152" s="455"/>
      <c r="AV1152" s="455"/>
      <c r="AW1152" s="455"/>
      <c r="AX1152" s="455"/>
    </row>
    <row r="1153" spans="18:50" x14ac:dyDescent="0.25">
      <c r="R1153" s="509"/>
      <c r="S1153" s="508"/>
      <c r="T1153" s="508"/>
      <c r="U1153" s="508"/>
      <c r="V1153" s="508"/>
      <c r="W1153" s="508"/>
      <c r="X1153" s="508"/>
      <c r="Y1153" s="508"/>
      <c r="Z1153" s="508"/>
      <c r="AA1153" s="508"/>
      <c r="AB1153" s="508"/>
      <c r="AC1153" s="508"/>
      <c r="AD1153" s="508"/>
      <c r="AE1153" s="455"/>
      <c r="AF1153" s="455"/>
      <c r="AG1153" s="455"/>
      <c r="AH1153" s="455"/>
      <c r="AI1153" s="455"/>
      <c r="AJ1153" s="455"/>
      <c r="AK1153" s="455"/>
      <c r="AL1153" s="455"/>
      <c r="AM1153" s="455"/>
      <c r="AN1153" s="455"/>
      <c r="AO1153" s="455"/>
      <c r="AP1153" s="455"/>
      <c r="AQ1153" s="455"/>
      <c r="AR1153" s="455"/>
      <c r="AS1153" s="455"/>
      <c r="AT1153" s="455"/>
      <c r="AU1153" s="455"/>
      <c r="AV1153" s="455"/>
      <c r="AW1153" s="455"/>
      <c r="AX1153" s="455"/>
    </row>
    <row r="1154" spans="18:50" x14ac:dyDescent="0.25">
      <c r="R1154" s="509"/>
      <c r="S1154" s="508"/>
      <c r="T1154" s="508"/>
      <c r="U1154" s="508"/>
      <c r="V1154" s="508"/>
      <c r="W1154" s="508"/>
      <c r="X1154" s="508"/>
      <c r="Y1154" s="508"/>
      <c r="Z1154" s="508"/>
      <c r="AA1154" s="508"/>
      <c r="AB1154" s="508"/>
      <c r="AC1154" s="508"/>
      <c r="AD1154" s="508"/>
      <c r="AE1154" s="455"/>
      <c r="AF1154" s="455"/>
      <c r="AG1154" s="455"/>
      <c r="AH1154" s="455"/>
      <c r="AI1154" s="455"/>
      <c r="AJ1154" s="455"/>
      <c r="AK1154" s="455"/>
      <c r="AL1154" s="455"/>
      <c r="AM1154" s="455"/>
      <c r="AN1154" s="455"/>
      <c r="AO1154" s="455"/>
      <c r="AP1154" s="455"/>
      <c r="AQ1154" s="455"/>
      <c r="AR1154" s="455"/>
      <c r="AS1154" s="455"/>
      <c r="AT1154" s="455"/>
      <c r="AU1154" s="455"/>
      <c r="AV1154" s="455"/>
      <c r="AW1154" s="455"/>
      <c r="AX1154" s="455"/>
    </row>
    <row r="1155" spans="18:50" x14ac:dyDescent="0.25">
      <c r="R1155" s="509"/>
      <c r="S1155" s="508"/>
      <c r="T1155" s="508"/>
      <c r="U1155" s="508"/>
      <c r="V1155" s="508"/>
      <c r="W1155" s="508"/>
      <c r="X1155" s="508"/>
      <c r="Y1155" s="508"/>
      <c r="Z1155" s="508"/>
      <c r="AA1155" s="508"/>
      <c r="AB1155" s="508"/>
      <c r="AC1155" s="508"/>
      <c r="AD1155" s="508"/>
      <c r="AE1155" s="455"/>
      <c r="AF1155" s="455"/>
      <c r="AG1155" s="455"/>
      <c r="AH1155" s="455"/>
      <c r="AI1155" s="455"/>
      <c r="AJ1155" s="455"/>
      <c r="AK1155" s="455"/>
      <c r="AL1155" s="455"/>
      <c r="AM1155" s="455"/>
      <c r="AN1155" s="455"/>
      <c r="AO1155" s="455"/>
      <c r="AP1155" s="455"/>
      <c r="AQ1155" s="455"/>
      <c r="AR1155" s="455"/>
      <c r="AS1155" s="455"/>
      <c r="AT1155" s="455"/>
      <c r="AU1155" s="455"/>
      <c r="AV1155" s="455"/>
      <c r="AW1155" s="455"/>
      <c r="AX1155" s="455"/>
    </row>
    <row r="1156" spans="18:50" x14ac:dyDescent="0.25">
      <c r="R1156" s="509"/>
      <c r="S1156" s="508"/>
      <c r="T1156" s="508"/>
      <c r="U1156" s="508"/>
      <c r="V1156" s="508"/>
      <c r="W1156" s="508"/>
      <c r="X1156" s="508"/>
      <c r="Y1156" s="508"/>
      <c r="Z1156" s="508"/>
      <c r="AA1156" s="508"/>
      <c r="AB1156" s="508"/>
      <c r="AC1156" s="508"/>
      <c r="AD1156" s="508"/>
      <c r="AE1156" s="455"/>
      <c r="AF1156" s="455"/>
      <c r="AG1156" s="455"/>
      <c r="AH1156" s="455"/>
      <c r="AI1156" s="455"/>
      <c r="AJ1156" s="455"/>
      <c r="AK1156" s="455"/>
      <c r="AL1156" s="455"/>
      <c r="AM1156" s="455"/>
      <c r="AN1156" s="455"/>
      <c r="AO1156" s="455"/>
      <c r="AP1156" s="455"/>
      <c r="AQ1156" s="455"/>
      <c r="AR1156" s="455"/>
      <c r="AS1156" s="455"/>
      <c r="AT1156" s="455"/>
      <c r="AU1156" s="455"/>
      <c r="AV1156" s="455"/>
      <c r="AW1156" s="455"/>
      <c r="AX1156" s="455"/>
    </row>
    <row r="1157" spans="18:50" x14ac:dyDescent="0.25">
      <c r="R1157" s="509"/>
      <c r="S1157" s="508"/>
      <c r="T1157" s="508"/>
      <c r="U1157" s="508"/>
      <c r="V1157" s="508"/>
      <c r="W1157" s="508"/>
      <c r="X1157" s="508"/>
      <c r="Y1157" s="508"/>
      <c r="Z1157" s="508"/>
      <c r="AA1157" s="508"/>
      <c r="AB1157" s="508"/>
      <c r="AC1157" s="508"/>
      <c r="AD1157" s="508"/>
      <c r="AE1157" s="455"/>
      <c r="AF1157" s="455"/>
      <c r="AG1157" s="455"/>
      <c r="AH1157" s="455"/>
      <c r="AI1157" s="455"/>
      <c r="AJ1157" s="455"/>
      <c r="AK1157" s="455"/>
      <c r="AL1157" s="455"/>
      <c r="AM1157" s="455"/>
      <c r="AN1157" s="455"/>
      <c r="AO1157" s="455"/>
      <c r="AP1157" s="455"/>
      <c r="AQ1157" s="455"/>
      <c r="AR1157" s="455"/>
      <c r="AS1157" s="455"/>
      <c r="AT1157" s="455"/>
      <c r="AU1157" s="455"/>
      <c r="AV1157" s="455"/>
      <c r="AW1157" s="455"/>
      <c r="AX1157" s="455"/>
    </row>
    <row r="1158" spans="18:50" x14ac:dyDescent="0.25">
      <c r="R1158" s="509"/>
      <c r="S1158" s="508"/>
      <c r="T1158" s="508"/>
      <c r="U1158" s="508"/>
      <c r="V1158" s="508"/>
      <c r="W1158" s="508"/>
      <c r="X1158" s="508"/>
      <c r="Y1158" s="508"/>
      <c r="Z1158" s="508"/>
      <c r="AA1158" s="508"/>
      <c r="AB1158" s="508"/>
      <c r="AC1158" s="508"/>
      <c r="AD1158" s="508"/>
      <c r="AE1158" s="455"/>
      <c r="AF1158" s="455"/>
      <c r="AG1158" s="455"/>
      <c r="AH1158" s="455"/>
      <c r="AI1158" s="455"/>
      <c r="AJ1158" s="455"/>
      <c r="AK1158" s="455"/>
      <c r="AL1158" s="455"/>
      <c r="AM1158" s="455"/>
      <c r="AN1158" s="455"/>
      <c r="AO1158" s="455"/>
      <c r="AP1158" s="455"/>
      <c r="AQ1158" s="455"/>
      <c r="AR1158" s="455"/>
      <c r="AS1158" s="455"/>
      <c r="AT1158" s="455"/>
      <c r="AU1158" s="455"/>
      <c r="AV1158" s="455"/>
      <c r="AW1158" s="455"/>
      <c r="AX1158" s="455"/>
    </row>
    <row r="1159" spans="18:50" x14ac:dyDescent="0.25">
      <c r="R1159" s="509"/>
      <c r="S1159" s="508"/>
      <c r="T1159" s="508"/>
      <c r="U1159" s="508"/>
      <c r="V1159" s="508"/>
      <c r="W1159" s="508"/>
      <c r="X1159" s="508"/>
      <c r="Y1159" s="508"/>
      <c r="Z1159" s="508"/>
      <c r="AA1159" s="508"/>
      <c r="AB1159" s="508"/>
      <c r="AC1159" s="508"/>
      <c r="AD1159" s="508"/>
      <c r="AE1159" s="455"/>
      <c r="AF1159" s="455"/>
      <c r="AG1159" s="455"/>
      <c r="AH1159" s="455"/>
      <c r="AI1159" s="455"/>
      <c r="AJ1159" s="455"/>
      <c r="AK1159" s="455"/>
      <c r="AL1159" s="455"/>
      <c r="AM1159" s="455"/>
      <c r="AN1159" s="455"/>
      <c r="AO1159" s="455"/>
      <c r="AP1159" s="455"/>
      <c r="AQ1159" s="455"/>
      <c r="AR1159" s="455"/>
      <c r="AS1159" s="455"/>
      <c r="AT1159" s="455"/>
      <c r="AU1159" s="455"/>
      <c r="AV1159" s="455"/>
      <c r="AW1159" s="455"/>
      <c r="AX1159" s="455"/>
    </row>
    <row r="1160" spans="18:50" x14ac:dyDescent="0.25">
      <c r="R1160" s="509"/>
      <c r="S1160" s="508"/>
      <c r="T1160" s="508"/>
      <c r="U1160" s="508"/>
      <c r="V1160" s="508"/>
      <c r="W1160" s="508"/>
      <c r="X1160" s="508"/>
      <c r="Y1160" s="508"/>
      <c r="Z1160" s="508"/>
      <c r="AA1160" s="508"/>
      <c r="AB1160" s="508"/>
      <c r="AC1160" s="508"/>
      <c r="AD1160" s="508"/>
      <c r="AE1160" s="455"/>
      <c r="AF1160" s="455"/>
      <c r="AG1160" s="455"/>
      <c r="AH1160" s="455"/>
      <c r="AI1160" s="455"/>
      <c r="AJ1160" s="455"/>
      <c r="AK1160" s="455"/>
      <c r="AL1160" s="455"/>
      <c r="AM1160" s="455"/>
      <c r="AN1160" s="455"/>
      <c r="AO1160" s="455"/>
      <c r="AP1160" s="455"/>
      <c r="AQ1160" s="455"/>
      <c r="AR1160" s="455"/>
      <c r="AS1160" s="455"/>
      <c r="AT1160" s="455"/>
      <c r="AU1160" s="455"/>
      <c r="AV1160" s="455"/>
      <c r="AW1160" s="455"/>
      <c r="AX1160" s="455"/>
    </row>
    <row r="1161" spans="18:50" x14ac:dyDescent="0.25">
      <c r="R1161" s="509"/>
      <c r="S1161" s="508"/>
      <c r="T1161" s="508"/>
      <c r="U1161" s="508"/>
      <c r="V1161" s="508"/>
      <c r="W1161" s="508"/>
      <c r="X1161" s="508"/>
      <c r="Y1161" s="508"/>
      <c r="Z1161" s="508"/>
      <c r="AA1161" s="508"/>
      <c r="AB1161" s="508"/>
      <c r="AC1161" s="508"/>
      <c r="AD1161" s="508"/>
      <c r="AE1161" s="455"/>
      <c r="AF1161" s="455"/>
      <c r="AG1161" s="455"/>
      <c r="AH1161" s="455"/>
      <c r="AI1161" s="455"/>
      <c r="AJ1161" s="455"/>
      <c r="AK1161" s="455"/>
      <c r="AL1161" s="455"/>
      <c r="AM1161" s="455"/>
      <c r="AN1161" s="455"/>
      <c r="AO1161" s="455"/>
      <c r="AP1161" s="455"/>
      <c r="AQ1161" s="455"/>
      <c r="AR1161" s="455"/>
      <c r="AS1161" s="455"/>
      <c r="AT1161" s="455"/>
      <c r="AU1161" s="455"/>
      <c r="AV1161" s="455"/>
      <c r="AW1161" s="455"/>
      <c r="AX1161" s="455"/>
    </row>
    <row r="1162" spans="18:50" x14ac:dyDescent="0.25">
      <c r="R1162" s="509"/>
      <c r="S1162" s="508"/>
      <c r="T1162" s="508"/>
      <c r="U1162" s="508"/>
      <c r="V1162" s="508"/>
      <c r="W1162" s="508"/>
      <c r="X1162" s="508"/>
      <c r="Y1162" s="508"/>
      <c r="Z1162" s="508"/>
      <c r="AA1162" s="508"/>
      <c r="AB1162" s="508"/>
      <c r="AC1162" s="508"/>
      <c r="AD1162" s="508"/>
      <c r="AE1162" s="455"/>
      <c r="AF1162" s="455"/>
      <c r="AG1162" s="455"/>
      <c r="AH1162" s="455"/>
      <c r="AI1162" s="455"/>
      <c r="AJ1162" s="455"/>
      <c r="AK1162" s="455"/>
      <c r="AL1162" s="455"/>
      <c r="AM1162" s="455"/>
      <c r="AN1162" s="455"/>
      <c r="AO1162" s="455"/>
      <c r="AP1162" s="455"/>
      <c r="AQ1162" s="455"/>
      <c r="AR1162" s="455"/>
      <c r="AS1162" s="455"/>
      <c r="AT1162" s="455"/>
      <c r="AU1162" s="455"/>
      <c r="AV1162" s="455"/>
      <c r="AW1162" s="455"/>
      <c r="AX1162" s="455"/>
    </row>
    <row r="1163" spans="18:50" x14ac:dyDescent="0.25">
      <c r="R1163" s="509"/>
      <c r="S1163" s="508"/>
      <c r="T1163" s="508"/>
      <c r="U1163" s="508"/>
      <c r="V1163" s="508"/>
      <c r="W1163" s="508"/>
      <c r="X1163" s="508"/>
      <c r="Y1163" s="508"/>
      <c r="Z1163" s="508"/>
      <c r="AA1163" s="508"/>
      <c r="AB1163" s="508"/>
      <c r="AC1163" s="508"/>
      <c r="AD1163" s="508"/>
      <c r="AE1163" s="455"/>
      <c r="AF1163" s="455"/>
      <c r="AG1163" s="455"/>
      <c r="AH1163" s="455"/>
      <c r="AI1163" s="455"/>
      <c r="AJ1163" s="455"/>
      <c r="AK1163" s="455"/>
      <c r="AL1163" s="455"/>
      <c r="AM1163" s="455"/>
      <c r="AN1163" s="455"/>
      <c r="AO1163" s="455"/>
      <c r="AP1163" s="455"/>
      <c r="AQ1163" s="455"/>
      <c r="AR1163" s="455"/>
      <c r="AS1163" s="455"/>
      <c r="AT1163" s="455"/>
      <c r="AU1163" s="455"/>
      <c r="AV1163" s="455"/>
      <c r="AW1163" s="455"/>
      <c r="AX1163" s="455"/>
    </row>
    <row r="1164" spans="18:50" x14ac:dyDescent="0.25">
      <c r="R1164" s="509"/>
      <c r="S1164" s="508"/>
      <c r="T1164" s="508"/>
      <c r="U1164" s="508"/>
      <c r="V1164" s="508"/>
      <c r="W1164" s="508"/>
      <c r="X1164" s="508"/>
      <c r="Y1164" s="508"/>
      <c r="Z1164" s="508"/>
      <c r="AA1164" s="508"/>
      <c r="AB1164" s="508"/>
      <c r="AC1164" s="508"/>
      <c r="AD1164" s="508"/>
      <c r="AE1164" s="455"/>
      <c r="AF1164" s="455"/>
      <c r="AG1164" s="455"/>
      <c r="AH1164" s="455"/>
      <c r="AI1164" s="455"/>
      <c r="AJ1164" s="455"/>
      <c r="AK1164" s="455"/>
      <c r="AL1164" s="455"/>
      <c r="AM1164" s="455"/>
      <c r="AN1164" s="455"/>
      <c r="AO1164" s="455"/>
      <c r="AP1164" s="455"/>
      <c r="AQ1164" s="455"/>
      <c r="AR1164" s="455"/>
      <c r="AS1164" s="455"/>
      <c r="AT1164" s="455"/>
      <c r="AU1164" s="455"/>
      <c r="AV1164" s="455"/>
      <c r="AW1164" s="455"/>
      <c r="AX1164" s="455"/>
    </row>
    <row r="1165" spans="18:50" x14ac:dyDescent="0.25">
      <c r="R1165" s="509"/>
      <c r="S1165" s="508"/>
      <c r="T1165" s="508"/>
      <c r="U1165" s="508"/>
      <c r="V1165" s="508"/>
      <c r="W1165" s="508"/>
      <c r="X1165" s="508"/>
      <c r="Y1165" s="508"/>
      <c r="Z1165" s="508"/>
      <c r="AA1165" s="508"/>
      <c r="AB1165" s="508"/>
      <c r="AC1165" s="508"/>
      <c r="AD1165" s="508"/>
      <c r="AE1165" s="455"/>
      <c r="AF1165" s="455"/>
      <c r="AG1165" s="455"/>
      <c r="AH1165" s="455"/>
      <c r="AI1165" s="455"/>
      <c r="AJ1165" s="455"/>
      <c r="AK1165" s="455"/>
      <c r="AL1165" s="455"/>
      <c r="AM1165" s="455"/>
      <c r="AN1165" s="455"/>
      <c r="AO1165" s="455"/>
      <c r="AP1165" s="455"/>
      <c r="AQ1165" s="455"/>
      <c r="AR1165" s="455"/>
      <c r="AS1165" s="455"/>
      <c r="AT1165" s="455"/>
      <c r="AU1165" s="455"/>
      <c r="AV1165" s="455"/>
      <c r="AW1165" s="455"/>
      <c r="AX1165" s="455"/>
    </row>
    <row r="1166" spans="18:50" x14ac:dyDescent="0.25">
      <c r="R1166" s="509"/>
      <c r="S1166" s="508"/>
      <c r="T1166" s="508"/>
      <c r="U1166" s="508"/>
      <c r="V1166" s="508"/>
      <c r="W1166" s="508"/>
      <c r="X1166" s="508"/>
      <c r="Y1166" s="508"/>
      <c r="Z1166" s="508"/>
      <c r="AA1166" s="508"/>
      <c r="AB1166" s="508"/>
      <c r="AC1166" s="508"/>
      <c r="AD1166" s="508"/>
      <c r="AE1166" s="455"/>
      <c r="AF1166" s="455"/>
      <c r="AG1166" s="455"/>
      <c r="AH1166" s="455"/>
      <c r="AI1166" s="455"/>
      <c r="AJ1166" s="455"/>
      <c r="AK1166" s="455"/>
      <c r="AL1166" s="455"/>
      <c r="AM1166" s="455"/>
      <c r="AN1166" s="455"/>
      <c r="AO1166" s="455"/>
      <c r="AP1166" s="455"/>
      <c r="AQ1166" s="455"/>
      <c r="AR1166" s="455"/>
      <c r="AS1166" s="455"/>
      <c r="AT1166" s="455"/>
      <c r="AU1166" s="455"/>
      <c r="AV1166" s="455"/>
      <c r="AW1166" s="455"/>
      <c r="AX1166" s="455"/>
    </row>
    <row r="1167" spans="18:50" x14ac:dyDescent="0.25">
      <c r="R1167" s="509"/>
      <c r="S1167" s="508"/>
      <c r="T1167" s="508"/>
      <c r="U1167" s="508"/>
      <c r="V1167" s="508"/>
      <c r="W1167" s="508"/>
      <c r="X1167" s="508"/>
      <c r="Y1167" s="508"/>
      <c r="Z1167" s="508"/>
      <c r="AA1167" s="508"/>
      <c r="AB1167" s="508"/>
      <c r="AC1167" s="508"/>
      <c r="AD1167" s="508"/>
      <c r="AE1167" s="455"/>
      <c r="AF1167" s="455"/>
      <c r="AG1167" s="455"/>
      <c r="AH1167" s="455"/>
      <c r="AI1167" s="455"/>
      <c r="AJ1167" s="455"/>
      <c r="AK1167" s="455"/>
      <c r="AL1167" s="455"/>
      <c r="AM1167" s="455"/>
      <c r="AN1167" s="455"/>
      <c r="AO1167" s="455"/>
      <c r="AP1167" s="455"/>
      <c r="AQ1167" s="455"/>
      <c r="AR1167" s="455"/>
      <c r="AS1167" s="455"/>
      <c r="AT1167" s="455"/>
      <c r="AU1167" s="455"/>
      <c r="AV1167" s="455"/>
      <c r="AW1167" s="455"/>
      <c r="AX1167" s="455"/>
    </row>
    <row r="1168" spans="18:50" x14ac:dyDescent="0.25">
      <c r="R1168" s="509"/>
      <c r="S1168" s="508"/>
      <c r="T1168" s="508"/>
      <c r="U1168" s="508"/>
      <c r="V1168" s="508"/>
      <c r="W1168" s="508"/>
      <c r="X1168" s="508"/>
      <c r="Y1168" s="508"/>
      <c r="Z1168" s="508"/>
      <c r="AA1168" s="508"/>
      <c r="AB1168" s="508"/>
      <c r="AC1168" s="508"/>
      <c r="AD1168" s="508"/>
      <c r="AE1168" s="455"/>
      <c r="AF1168" s="455"/>
      <c r="AG1168" s="455"/>
      <c r="AH1168" s="455"/>
      <c r="AI1168" s="455"/>
      <c r="AJ1168" s="455"/>
      <c r="AK1168" s="455"/>
      <c r="AL1168" s="455"/>
      <c r="AM1168" s="455"/>
      <c r="AN1168" s="455"/>
      <c r="AO1168" s="455"/>
      <c r="AP1168" s="455"/>
      <c r="AQ1168" s="455"/>
      <c r="AR1168" s="455"/>
      <c r="AS1168" s="455"/>
      <c r="AT1168" s="455"/>
      <c r="AU1168" s="455"/>
      <c r="AV1168" s="455"/>
      <c r="AW1168" s="455"/>
      <c r="AX1168" s="455"/>
    </row>
    <row r="1169" spans="18:50" x14ac:dyDescent="0.25">
      <c r="R1169" s="509"/>
      <c r="S1169" s="508"/>
      <c r="T1169" s="508"/>
      <c r="U1169" s="508"/>
      <c r="V1169" s="508"/>
      <c r="W1169" s="508"/>
      <c r="X1169" s="508"/>
      <c r="Y1169" s="508"/>
      <c r="Z1169" s="508"/>
      <c r="AA1169" s="508"/>
      <c r="AB1169" s="508"/>
      <c r="AC1169" s="508"/>
      <c r="AD1169" s="508"/>
      <c r="AE1169" s="455"/>
      <c r="AF1169" s="455"/>
      <c r="AG1169" s="455"/>
      <c r="AH1169" s="455"/>
      <c r="AI1169" s="455"/>
      <c r="AJ1169" s="455"/>
      <c r="AK1169" s="455"/>
      <c r="AL1169" s="455"/>
      <c r="AM1169" s="455"/>
      <c r="AN1169" s="455"/>
      <c r="AO1169" s="455"/>
      <c r="AP1169" s="455"/>
      <c r="AQ1169" s="455"/>
      <c r="AR1169" s="455"/>
      <c r="AS1169" s="455"/>
      <c r="AT1169" s="455"/>
      <c r="AU1169" s="455"/>
      <c r="AV1169" s="455"/>
      <c r="AW1169" s="455"/>
      <c r="AX1169" s="455"/>
    </row>
    <row r="1170" spans="18:50" x14ac:dyDescent="0.25">
      <c r="R1170" s="509"/>
      <c r="S1170" s="508"/>
      <c r="T1170" s="508"/>
      <c r="U1170" s="508"/>
      <c r="V1170" s="508"/>
      <c r="W1170" s="508"/>
      <c r="X1170" s="508"/>
      <c r="Y1170" s="508"/>
      <c r="Z1170" s="508"/>
      <c r="AA1170" s="508"/>
      <c r="AB1170" s="508"/>
      <c r="AC1170" s="508"/>
      <c r="AD1170" s="508"/>
      <c r="AE1170" s="455"/>
      <c r="AF1170" s="455"/>
      <c r="AG1170" s="455"/>
      <c r="AH1170" s="455"/>
      <c r="AI1170" s="455"/>
      <c r="AJ1170" s="455"/>
      <c r="AK1170" s="455"/>
      <c r="AL1170" s="455"/>
      <c r="AM1170" s="455"/>
      <c r="AN1170" s="455"/>
      <c r="AO1170" s="455"/>
      <c r="AP1170" s="455"/>
      <c r="AQ1170" s="455"/>
      <c r="AR1170" s="455"/>
      <c r="AS1170" s="455"/>
      <c r="AT1170" s="455"/>
      <c r="AU1170" s="455"/>
      <c r="AV1170" s="455"/>
      <c r="AW1170" s="455"/>
      <c r="AX1170" s="455"/>
    </row>
    <row r="1171" spans="18:50" x14ac:dyDescent="0.25">
      <c r="R1171" s="509"/>
      <c r="S1171" s="508"/>
      <c r="T1171" s="508"/>
      <c r="U1171" s="508"/>
      <c r="V1171" s="508"/>
      <c r="W1171" s="508"/>
      <c r="X1171" s="508"/>
      <c r="Y1171" s="508"/>
      <c r="Z1171" s="508"/>
      <c r="AA1171" s="508"/>
      <c r="AB1171" s="508"/>
      <c r="AC1171" s="508"/>
      <c r="AD1171" s="508"/>
      <c r="AE1171" s="455"/>
      <c r="AF1171" s="455"/>
      <c r="AG1171" s="455"/>
      <c r="AH1171" s="455"/>
      <c r="AI1171" s="455"/>
      <c r="AJ1171" s="455"/>
      <c r="AK1171" s="455"/>
      <c r="AL1171" s="455"/>
      <c r="AM1171" s="455"/>
      <c r="AN1171" s="455"/>
      <c r="AO1171" s="455"/>
      <c r="AP1171" s="455"/>
      <c r="AQ1171" s="455"/>
      <c r="AR1171" s="455"/>
      <c r="AS1171" s="455"/>
      <c r="AT1171" s="455"/>
      <c r="AU1171" s="455"/>
      <c r="AV1171" s="455"/>
      <c r="AW1171" s="455"/>
      <c r="AX1171" s="455"/>
    </row>
    <row r="1172" spans="18:50" x14ac:dyDescent="0.25">
      <c r="R1172" s="509"/>
      <c r="S1172" s="508"/>
      <c r="T1172" s="508"/>
      <c r="U1172" s="508"/>
      <c r="V1172" s="508"/>
      <c r="W1172" s="508"/>
      <c r="X1172" s="508"/>
      <c r="Y1172" s="508"/>
      <c r="Z1172" s="508"/>
      <c r="AA1172" s="508"/>
      <c r="AB1172" s="508"/>
      <c r="AC1172" s="508"/>
      <c r="AD1172" s="508"/>
      <c r="AE1172" s="455"/>
      <c r="AF1172" s="455"/>
      <c r="AG1172" s="455"/>
      <c r="AH1172" s="455"/>
      <c r="AI1172" s="455"/>
      <c r="AJ1172" s="455"/>
      <c r="AK1172" s="455"/>
      <c r="AL1172" s="455"/>
      <c r="AM1172" s="455"/>
      <c r="AN1172" s="455"/>
      <c r="AO1172" s="455"/>
      <c r="AP1172" s="455"/>
      <c r="AQ1172" s="455"/>
      <c r="AR1172" s="455"/>
      <c r="AS1172" s="455"/>
      <c r="AT1172" s="455"/>
      <c r="AU1172" s="455"/>
      <c r="AV1172" s="455"/>
      <c r="AW1172" s="455"/>
      <c r="AX1172" s="455"/>
    </row>
    <row r="1173" spans="18:50" x14ac:dyDescent="0.25">
      <c r="R1173" s="509"/>
      <c r="S1173" s="508"/>
      <c r="T1173" s="508"/>
      <c r="U1173" s="508"/>
      <c r="V1173" s="508"/>
      <c r="W1173" s="508"/>
      <c r="X1173" s="508"/>
      <c r="Y1173" s="508"/>
      <c r="Z1173" s="508"/>
      <c r="AA1173" s="508"/>
      <c r="AB1173" s="508"/>
      <c r="AC1173" s="508"/>
      <c r="AD1173" s="508"/>
      <c r="AE1173" s="455"/>
      <c r="AF1173" s="455"/>
      <c r="AG1173" s="455"/>
      <c r="AH1173" s="455"/>
      <c r="AI1173" s="455"/>
      <c r="AJ1173" s="455"/>
      <c r="AK1173" s="455"/>
      <c r="AL1173" s="455"/>
      <c r="AM1173" s="455"/>
      <c r="AN1173" s="455"/>
      <c r="AO1173" s="455"/>
      <c r="AP1173" s="455"/>
      <c r="AQ1173" s="455"/>
      <c r="AR1173" s="455"/>
      <c r="AS1173" s="455"/>
      <c r="AT1173" s="455"/>
      <c r="AU1173" s="455"/>
      <c r="AV1173" s="455"/>
      <c r="AW1173" s="455"/>
      <c r="AX1173" s="455"/>
    </row>
    <row r="1174" spans="18:50" x14ac:dyDescent="0.25">
      <c r="R1174" s="509"/>
      <c r="S1174" s="508"/>
      <c r="T1174" s="508"/>
      <c r="U1174" s="508"/>
      <c r="V1174" s="508"/>
      <c r="W1174" s="508"/>
      <c r="X1174" s="508"/>
      <c r="Y1174" s="508"/>
      <c r="Z1174" s="508"/>
      <c r="AA1174" s="508"/>
      <c r="AB1174" s="508"/>
      <c r="AC1174" s="508"/>
      <c r="AD1174" s="508"/>
      <c r="AE1174" s="455"/>
      <c r="AF1174" s="455"/>
      <c r="AG1174" s="455"/>
      <c r="AH1174" s="455"/>
      <c r="AI1174" s="455"/>
      <c r="AJ1174" s="455"/>
      <c r="AK1174" s="455"/>
      <c r="AL1174" s="455"/>
      <c r="AM1174" s="455"/>
      <c r="AN1174" s="455"/>
      <c r="AO1174" s="455"/>
      <c r="AP1174" s="455"/>
      <c r="AQ1174" s="455"/>
      <c r="AR1174" s="455"/>
      <c r="AS1174" s="455"/>
      <c r="AT1174" s="455"/>
      <c r="AU1174" s="455"/>
      <c r="AV1174" s="455"/>
      <c r="AW1174" s="455"/>
      <c r="AX1174" s="455"/>
    </row>
    <row r="1175" spans="18:50" x14ac:dyDescent="0.25">
      <c r="R1175" s="509"/>
      <c r="S1175" s="508"/>
      <c r="T1175" s="508"/>
      <c r="U1175" s="508"/>
      <c r="V1175" s="508"/>
      <c r="W1175" s="508"/>
      <c r="X1175" s="508"/>
      <c r="Y1175" s="508"/>
      <c r="Z1175" s="508"/>
      <c r="AA1175" s="508"/>
      <c r="AB1175" s="508"/>
      <c r="AC1175" s="508"/>
      <c r="AD1175" s="508"/>
      <c r="AE1175" s="455"/>
      <c r="AF1175" s="455"/>
      <c r="AG1175" s="455"/>
      <c r="AH1175" s="455"/>
      <c r="AI1175" s="455"/>
      <c r="AJ1175" s="455"/>
      <c r="AK1175" s="455"/>
      <c r="AL1175" s="455"/>
      <c r="AM1175" s="455"/>
      <c r="AN1175" s="455"/>
      <c r="AO1175" s="455"/>
      <c r="AP1175" s="455"/>
      <c r="AQ1175" s="455"/>
      <c r="AR1175" s="455"/>
      <c r="AS1175" s="455"/>
      <c r="AT1175" s="455"/>
      <c r="AU1175" s="455"/>
      <c r="AV1175" s="455"/>
      <c r="AW1175" s="455"/>
      <c r="AX1175" s="455"/>
    </row>
    <row r="1176" spans="18:50" x14ac:dyDescent="0.25">
      <c r="R1176" s="509"/>
      <c r="S1176" s="508"/>
      <c r="T1176" s="508"/>
      <c r="U1176" s="508"/>
      <c r="V1176" s="508"/>
      <c r="W1176" s="508"/>
      <c r="X1176" s="508"/>
      <c r="Y1176" s="508"/>
      <c r="Z1176" s="508"/>
      <c r="AA1176" s="508"/>
      <c r="AB1176" s="508"/>
      <c r="AC1176" s="508"/>
      <c r="AD1176" s="508"/>
      <c r="AE1176" s="455"/>
      <c r="AF1176" s="455"/>
      <c r="AG1176" s="455"/>
      <c r="AH1176" s="455"/>
      <c r="AI1176" s="455"/>
      <c r="AJ1176" s="455"/>
      <c r="AK1176" s="455"/>
      <c r="AL1176" s="455"/>
      <c r="AM1176" s="455"/>
      <c r="AN1176" s="455"/>
      <c r="AO1176" s="455"/>
      <c r="AP1176" s="455"/>
      <c r="AQ1176" s="455"/>
      <c r="AR1176" s="455"/>
      <c r="AS1176" s="455"/>
      <c r="AT1176" s="455"/>
      <c r="AU1176" s="455"/>
      <c r="AV1176" s="455"/>
      <c r="AW1176" s="455"/>
      <c r="AX1176" s="455"/>
    </row>
    <row r="1177" spans="18:50" x14ac:dyDescent="0.25">
      <c r="R1177" s="509"/>
      <c r="S1177" s="508"/>
      <c r="T1177" s="508"/>
      <c r="U1177" s="508"/>
      <c r="V1177" s="508"/>
      <c r="W1177" s="508"/>
      <c r="X1177" s="508"/>
      <c r="Y1177" s="508"/>
      <c r="Z1177" s="508"/>
      <c r="AA1177" s="508"/>
      <c r="AB1177" s="508"/>
      <c r="AC1177" s="508"/>
      <c r="AD1177" s="508"/>
      <c r="AE1177" s="455"/>
      <c r="AF1177" s="455"/>
      <c r="AG1177" s="455"/>
      <c r="AH1177" s="455"/>
      <c r="AI1177" s="455"/>
      <c r="AJ1177" s="455"/>
      <c r="AK1177" s="455"/>
      <c r="AL1177" s="455"/>
      <c r="AM1177" s="455"/>
      <c r="AN1177" s="455"/>
      <c r="AO1177" s="455"/>
      <c r="AP1177" s="455"/>
      <c r="AQ1177" s="455"/>
      <c r="AR1177" s="455"/>
      <c r="AS1177" s="455"/>
      <c r="AT1177" s="455"/>
      <c r="AU1177" s="455"/>
      <c r="AV1177" s="455"/>
      <c r="AW1177" s="455"/>
      <c r="AX1177" s="455"/>
    </row>
    <row r="1178" spans="18:50" x14ac:dyDescent="0.25">
      <c r="R1178" s="509"/>
      <c r="S1178" s="508"/>
      <c r="T1178" s="508"/>
      <c r="U1178" s="508"/>
      <c r="V1178" s="508"/>
      <c r="W1178" s="508"/>
      <c r="X1178" s="508"/>
      <c r="Y1178" s="508"/>
      <c r="Z1178" s="508"/>
      <c r="AA1178" s="508"/>
      <c r="AB1178" s="508"/>
      <c r="AC1178" s="508"/>
      <c r="AD1178" s="508"/>
      <c r="AE1178" s="455"/>
      <c r="AF1178" s="455"/>
      <c r="AG1178" s="455"/>
      <c r="AH1178" s="455"/>
      <c r="AI1178" s="455"/>
      <c r="AJ1178" s="455"/>
      <c r="AK1178" s="455"/>
      <c r="AL1178" s="455"/>
      <c r="AM1178" s="455"/>
      <c r="AN1178" s="455"/>
      <c r="AO1178" s="455"/>
      <c r="AP1178" s="455"/>
      <c r="AQ1178" s="455"/>
      <c r="AR1178" s="455"/>
      <c r="AS1178" s="455"/>
      <c r="AT1178" s="455"/>
      <c r="AU1178" s="455"/>
      <c r="AV1178" s="455"/>
      <c r="AW1178" s="455"/>
      <c r="AX1178" s="455"/>
    </row>
    <row r="1179" spans="18:50" x14ac:dyDescent="0.25">
      <c r="R1179" s="509"/>
      <c r="S1179" s="508"/>
      <c r="T1179" s="508"/>
      <c r="U1179" s="508"/>
      <c r="V1179" s="508"/>
      <c r="W1179" s="508"/>
      <c r="X1179" s="508"/>
      <c r="Y1179" s="508"/>
      <c r="Z1179" s="508"/>
      <c r="AA1179" s="508"/>
      <c r="AB1179" s="508"/>
      <c r="AC1179" s="508"/>
      <c r="AD1179" s="508"/>
      <c r="AE1179" s="455"/>
      <c r="AF1179" s="455"/>
      <c r="AG1179" s="455"/>
      <c r="AH1179" s="455"/>
      <c r="AI1179" s="455"/>
      <c r="AJ1179" s="455"/>
      <c r="AK1179" s="455"/>
      <c r="AL1179" s="455"/>
      <c r="AM1179" s="455"/>
      <c r="AN1179" s="455"/>
      <c r="AO1179" s="455"/>
      <c r="AP1179" s="455"/>
      <c r="AQ1179" s="455"/>
      <c r="AR1179" s="455"/>
      <c r="AS1179" s="455"/>
      <c r="AT1179" s="455"/>
      <c r="AU1179" s="455"/>
      <c r="AV1179" s="455"/>
      <c r="AW1179" s="455"/>
      <c r="AX1179" s="455"/>
    </row>
    <row r="1180" spans="18:50" x14ac:dyDescent="0.25">
      <c r="R1180" s="509"/>
      <c r="S1180" s="508"/>
      <c r="T1180" s="508"/>
      <c r="U1180" s="508"/>
      <c r="V1180" s="508"/>
      <c r="W1180" s="508"/>
      <c r="X1180" s="508"/>
      <c r="Y1180" s="508"/>
      <c r="Z1180" s="508"/>
      <c r="AA1180" s="508"/>
      <c r="AB1180" s="508"/>
      <c r="AC1180" s="508"/>
      <c r="AD1180" s="508"/>
      <c r="AE1180" s="455"/>
      <c r="AF1180" s="455"/>
      <c r="AG1180" s="455"/>
      <c r="AH1180" s="455"/>
      <c r="AI1180" s="455"/>
      <c r="AJ1180" s="455"/>
      <c r="AK1180" s="455"/>
      <c r="AL1180" s="455"/>
      <c r="AM1180" s="455"/>
      <c r="AN1180" s="455"/>
      <c r="AO1180" s="455"/>
      <c r="AP1180" s="455"/>
      <c r="AQ1180" s="455"/>
      <c r="AR1180" s="455"/>
      <c r="AS1180" s="455"/>
      <c r="AT1180" s="455"/>
      <c r="AU1180" s="455"/>
      <c r="AV1180" s="455"/>
      <c r="AW1180" s="455"/>
      <c r="AX1180" s="455"/>
    </row>
    <row r="1181" spans="18:50" x14ac:dyDescent="0.25">
      <c r="R1181" s="509"/>
      <c r="S1181" s="508"/>
      <c r="T1181" s="508"/>
      <c r="U1181" s="508"/>
      <c r="V1181" s="508"/>
      <c r="W1181" s="508"/>
      <c r="X1181" s="508"/>
      <c r="Y1181" s="508"/>
      <c r="Z1181" s="508"/>
      <c r="AA1181" s="508"/>
      <c r="AB1181" s="508"/>
      <c r="AC1181" s="508"/>
      <c r="AD1181" s="508"/>
      <c r="AE1181" s="455"/>
      <c r="AF1181" s="455"/>
      <c r="AG1181" s="455"/>
      <c r="AH1181" s="455"/>
      <c r="AI1181" s="455"/>
      <c r="AJ1181" s="455"/>
      <c r="AK1181" s="455"/>
      <c r="AL1181" s="455"/>
      <c r="AM1181" s="455"/>
      <c r="AN1181" s="455"/>
      <c r="AO1181" s="455"/>
      <c r="AP1181" s="455"/>
      <c r="AQ1181" s="455"/>
      <c r="AR1181" s="455"/>
      <c r="AS1181" s="455"/>
      <c r="AT1181" s="455"/>
      <c r="AU1181" s="455"/>
      <c r="AV1181" s="455"/>
      <c r="AW1181" s="455"/>
      <c r="AX1181" s="455"/>
    </row>
    <row r="1182" spans="18:50" x14ac:dyDescent="0.25">
      <c r="R1182" s="509"/>
      <c r="S1182" s="508"/>
      <c r="T1182" s="508"/>
      <c r="U1182" s="508"/>
      <c r="V1182" s="508"/>
      <c r="W1182" s="508"/>
      <c r="X1182" s="508"/>
      <c r="Y1182" s="508"/>
      <c r="Z1182" s="508"/>
      <c r="AA1182" s="508"/>
      <c r="AB1182" s="508"/>
      <c r="AC1182" s="508"/>
      <c r="AD1182" s="508"/>
      <c r="AE1182" s="455"/>
      <c r="AF1182" s="455"/>
      <c r="AG1182" s="455"/>
      <c r="AH1182" s="455"/>
      <c r="AI1182" s="455"/>
      <c r="AJ1182" s="455"/>
      <c r="AK1182" s="455"/>
      <c r="AL1182" s="455"/>
      <c r="AM1182" s="455"/>
      <c r="AN1182" s="455"/>
      <c r="AO1182" s="455"/>
      <c r="AP1182" s="455"/>
      <c r="AQ1182" s="455"/>
      <c r="AR1182" s="455"/>
      <c r="AS1182" s="455"/>
      <c r="AT1182" s="455"/>
      <c r="AU1182" s="455"/>
      <c r="AV1182" s="455"/>
      <c r="AW1182" s="455"/>
      <c r="AX1182" s="455"/>
    </row>
    <row r="1183" spans="18:50" x14ac:dyDescent="0.25">
      <c r="R1183" s="509"/>
      <c r="S1183" s="508"/>
      <c r="T1183" s="508"/>
      <c r="U1183" s="508"/>
      <c r="V1183" s="508"/>
      <c r="W1183" s="508"/>
      <c r="X1183" s="508"/>
      <c r="Y1183" s="508"/>
      <c r="Z1183" s="508"/>
      <c r="AA1183" s="508"/>
      <c r="AB1183" s="508"/>
      <c r="AC1183" s="508"/>
      <c r="AD1183" s="508"/>
      <c r="AE1183" s="455"/>
      <c r="AF1183" s="455"/>
      <c r="AG1183" s="455"/>
      <c r="AH1183" s="455"/>
      <c r="AI1183" s="455"/>
      <c r="AJ1183" s="455"/>
      <c r="AK1183" s="455"/>
      <c r="AL1183" s="455"/>
      <c r="AM1183" s="455"/>
      <c r="AN1183" s="455"/>
      <c r="AO1183" s="455"/>
      <c r="AP1183" s="455"/>
      <c r="AQ1183" s="455"/>
      <c r="AR1183" s="455"/>
      <c r="AS1183" s="455"/>
      <c r="AT1183" s="455"/>
      <c r="AU1183" s="455"/>
      <c r="AV1183" s="455"/>
      <c r="AW1183" s="455"/>
      <c r="AX1183" s="455"/>
    </row>
    <row r="1184" spans="18:50" x14ac:dyDescent="0.25">
      <c r="R1184" s="509"/>
      <c r="S1184" s="508"/>
      <c r="T1184" s="508"/>
      <c r="U1184" s="508"/>
      <c r="V1184" s="508"/>
      <c r="W1184" s="508"/>
      <c r="X1184" s="508"/>
      <c r="Y1184" s="508"/>
      <c r="Z1184" s="508"/>
      <c r="AA1184" s="508"/>
      <c r="AB1184" s="508"/>
      <c r="AC1184" s="508"/>
      <c r="AD1184" s="508"/>
      <c r="AE1184" s="455"/>
      <c r="AF1184" s="455"/>
      <c r="AG1184" s="455"/>
      <c r="AH1184" s="455"/>
      <c r="AI1184" s="455"/>
      <c r="AJ1184" s="455"/>
      <c r="AK1184" s="455"/>
      <c r="AL1184" s="455"/>
      <c r="AM1184" s="455"/>
      <c r="AN1184" s="455"/>
      <c r="AO1184" s="455"/>
      <c r="AP1184" s="455"/>
      <c r="AQ1184" s="455"/>
      <c r="AR1184" s="455"/>
      <c r="AS1184" s="455"/>
      <c r="AT1184" s="455"/>
      <c r="AU1184" s="455"/>
      <c r="AV1184" s="455"/>
      <c r="AW1184" s="455"/>
      <c r="AX1184" s="455"/>
    </row>
    <row r="1185" spans="18:50" x14ac:dyDescent="0.25">
      <c r="R1185" s="509"/>
      <c r="S1185" s="508"/>
      <c r="T1185" s="508"/>
      <c r="U1185" s="508"/>
      <c r="V1185" s="508"/>
      <c r="W1185" s="508"/>
      <c r="X1185" s="508"/>
      <c r="Y1185" s="508"/>
      <c r="Z1185" s="508"/>
      <c r="AA1185" s="508"/>
      <c r="AB1185" s="508"/>
      <c r="AC1185" s="508"/>
      <c r="AD1185" s="508"/>
      <c r="AE1185" s="455"/>
      <c r="AF1185" s="455"/>
      <c r="AG1185" s="455"/>
      <c r="AH1185" s="455"/>
      <c r="AI1185" s="455"/>
      <c r="AJ1185" s="455"/>
      <c r="AK1185" s="455"/>
      <c r="AL1185" s="455"/>
      <c r="AM1185" s="455"/>
      <c r="AN1185" s="455"/>
      <c r="AO1185" s="455"/>
      <c r="AP1185" s="455"/>
      <c r="AQ1185" s="455"/>
      <c r="AR1185" s="455"/>
      <c r="AS1185" s="455"/>
      <c r="AT1185" s="455"/>
      <c r="AU1185" s="455"/>
      <c r="AV1185" s="455"/>
      <c r="AW1185" s="455"/>
      <c r="AX1185" s="455"/>
    </row>
    <row r="1186" spans="18:50" x14ac:dyDescent="0.25">
      <c r="R1186" s="509"/>
      <c r="S1186" s="508"/>
      <c r="T1186" s="508"/>
      <c r="U1186" s="508"/>
      <c r="V1186" s="508"/>
      <c r="W1186" s="508"/>
      <c r="X1186" s="508"/>
      <c r="Y1186" s="508"/>
      <c r="Z1186" s="508"/>
      <c r="AA1186" s="508"/>
      <c r="AB1186" s="508"/>
      <c r="AC1186" s="508"/>
      <c r="AD1186" s="508"/>
      <c r="AE1186" s="455"/>
      <c r="AF1186" s="455"/>
      <c r="AG1186" s="455"/>
      <c r="AH1186" s="455"/>
      <c r="AI1186" s="455"/>
      <c r="AJ1186" s="455"/>
      <c r="AK1186" s="455"/>
      <c r="AL1186" s="455"/>
      <c r="AM1186" s="455"/>
      <c r="AN1186" s="455"/>
      <c r="AO1186" s="455"/>
      <c r="AP1186" s="455"/>
      <c r="AQ1186" s="455"/>
      <c r="AR1186" s="455"/>
      <c r="AS1186" s="455"/>
      <c r="AT1186" s="455"/>
      <c r="AU1186" s="455"/>
      <c r="AV1186" s="455"/>
      <c r="AW1186" s="455"/>
      <c r="AX1186" s="455"/>
    </row>
    <row r="1187" spans="18:50" x14ac:dyDescent="0.25">
      <c r="R1187" s="509"/>
      <c r="S1187" s="508"/>
      <c r="T1187" s="508"/>
      <c r="U1187" s="508"/>
      <c r="V1187" s="508"/>
      <c r="W1187" s="508"/>
      <c r="X1187" s="508"/>
      <c r="Y1187" s="508"/>
      <c r="Z1187" s="508"/>
      <c r="AA1187" s="508"/>
      <c r="AB1187" s="508"/>
      <c r="AC1187" s="508"/>
      <c r="AD1187" s="508"/>
      <c r="AE1187" s="455"/>
      <c r="AF1187" s="455"/>
      <c r="AG1187" s="455"/>
      <c r="AH1187" s="455"/>
      <c r="AI1187" s="455"/>
      <c r="AJ1187" s="455"/>
      <c r="AK1187" s="455"/>
      <c r="AL1187" s="455"/>
      <c r="AM1187" s="455"/>
      <c r="AN1187" s="455"/>
      <c r="AO1187" s="455"/>
      <c r="AP1187" s="455"/>
      <c r="AQ1187" s="455"/>
      <c r="AR1187" s="455"/>
      <c r="AS1187" s="455"/>
      <c r="AT1187" s="455"/>
      <c r="AU1187" s="455"/>
      <c r="AV1187" s="455"/>
      <c r="AW1187" s="455"/>
      <c r="AX1187" s="455"/>
    </row>
    <row r="1188" spans="18:50" x14ac:dyDescent="0.25">
      <c r="R1188" s="509"/>
      <c r="S1188" s="508"/>
      <c r="T1188" s="508"/>
      <c r="U1188" s="508"/>
      <c r="V1188" s="508"/>
      <c r="W1188" s="508"/>
      <c r="X1188" s="508"/>
      <c r="Y1188" s="508"/>
      <c r="Z1188" s="508"/>
      <c r="AA1188" s="508"/>
      <c r="AB1188" s="508"/>
      <c r="AC1188" s="508"/>
      <c r="AD1188" s="508"/>
      <c r="AE1188" s="455"/>
      <c r="AF1188" s="455"/>
      <c r="AG1188" s="455"/>
      <c r="AH1188" s="455"/>
      <c r="AI1188" s="455"/>
      <c r="AJ1188" s="455"/>
      <c r="AK1188" s="455"/>
      <c r="AL1188" s="455"/>
      <c r="AM1188" s="455"/>
      <c r="AN1188" s="455"/>
      <c r="AO1188" s="455"/>
      <c r="AP1188" s="455"/>
      <c r="AQ1188" s="455"/>
      <c r="AR1188" s="455"/>
      <c r="AS1188" s="455"/>
      <c r="AT1188" s="455"/>
      <c r="AU1188" s="455"/>
      <c r="AV1188" s="455"/>
      <c r="AW1188" s="455"/>
      <c r="AX1188" s="455"/>
    </row>
    <row r="1189" spans="18:50" x14ac:dyDescent="0.25">
      <c r="R1189" s="509"/>
      <c r="S1189" s="508"/>
      <c r="T1189" s="508"/>
      <c r="U1189" s="508"/>
      <c r="V1189" s="508"/>
      <c r="W1189" s="508"/>
      <c r="X1189" s="508"/>
      <c r="Y1189" s="508"/>
      <c r="Z1189" s="508"/>
      <c r="AA1189" s="508"/>
      <c r="AB1189" s="508"/>
      <c r="AC1189" s="508"/>
      <c r="AD1189" s="508"/>
      <c r="AE1189" s="455"/>
      <c r="AF1189" s="455"/>
      <c r="AG1189" s="455"/>
      <c r="AH1189" s="455"/>
      <c r="AI1189" s="455"/>
      <c r="AJ1189" s="455"/>
      <c r="AK1189" s="455"/>
      <c r="AL1189" s="455"/>
      <c r="AM1189" s="455"/>
      <c r="AN1189" s="455"/>
      <c r="AO1189" s="455"/>
      <c r="AP1189" s="455"/>
      <c r="AQ1189" s="455"/>
      <c r="AR1189" s="455"/>
      <c r="AS1189" s="455"/>
      <c r="AT1189" s="455"/>
      <c r="AU1189" s="455"/>
      <c r="AV1189" s="455"/>
      <c r="AW1189" s="455"/>
      <c r="AX1189" s="455"/>
    </row>
    <row r="1190" spans="18:50" x14ac:dyDescent="0.25">
      <c r="R1190" s="509"/>
      <c r="S1190" s="508"/>
      <c r="T1190" s="508"/>
      <c r="U1190" s="508"/>
      <c r="V1190" s="508"/>
      <c r="W1190" s="508"/>
      <c r="X1190" s="508"/>
      <c r="Y1190" s="508"/>
      <c r="Z1190" s="508"/>
      <c r="AA1190" s="508"/>
      <c r="AB1190" s="508"/>
      <c r="AC1190" s="508"/>
      <c r="AD1190" s="508"/>
      <c r="AE1190" s="455"/>
      <c r="AF1190" s="455"/>
      <c r="AG1190" s="455"/>
      <c r="AH1190" s="455"/>
      <c r="AI1190" s="455"/>
      <c r="AJ1190" s="455"/>
      <c r="AK1190" s="455"/>
      <c r="AL1190" s="455"/>
      <c r="AM1190" s="455"/>
      <c r="AN1190" s="455"/>
      <c r="AO1190" s="455"/>
      <c r="AP1190" s="455"/>
      <c r="AQ1190" s="455"/>
      <c r="AR1190" s="455"/>
      <c r="AS1190" s="455"/>
      <c r="AT1190" s="455"/>
      <c r="AU1190" s="455"/>
      <c r="AV1190" s="455"/>
      <c r="AW1190" s="455"/>
      <c r="AX1190" s="455"/>
    </row>
    <row r="1191" spans="18:50" x14ac:dyDescent="0.25">
      <c r="R1191" s="509"/>
      <c r="S1191" s="508"/>
      <c r="T1191" s="508"/>
      <c r="U1191" s="508"/>
      <c r="V1191" s="508"/>
      <c r="W1191" s="508"/>
      <c r="X1191" s="508"/>
      <c r="Y1191" s="508"/>
      <c r="Z1191" s="508"/>
      <c r="AA1191" s="508"/>
      <c r="AB1191" s="508"/>
      <c r="AC1191" s="508"/>
      <c r="AD1191" s="508"/>
      <c r="AE1191" s="455"/>
      <c r="AF1191" s="455"/>
      <c r="AG1191" s="455"/>
      <c r="AH1191" s="455"/>
      <c r="AI1191" s="455"/>
      <c r="AJ1191" s="455"/>
      <c r="AK1191" s="455"/>
      <c r="AL1191" s="455"/>
      <c r="AM1191" s="455"/>
      <c r="AN1191" s="455"/>
      <c r="AO1191" s="455"/>
      <c r="AP1191" s="455"/>
      <c r="AQ1191" s="455"/>
      <c r="AR1191" s="455"/>
      <c r="AS1191" s="455"/>
      <c r="AT1191" s="455"/>
      <c r="AU1191" s="455"/>
      <c r="AV1191" s="455"/>
      <c r="AW1191" s="455"/>
      <c r="AX1191" s="455"/>
    </row>
    <row r="1192" spans="18:50" x14ac:dyDescent="0.25">
      <c r="R1192" s="509"/>
      <c r="S1192" s="508"/>
      <c r="T1192" s="508"/>
      <c r="U1192" s="508"/>
      <c r="V1192" s="508"/>
      <c r="W1192" s="508"/>
      <c r="X1192" s="508"/>
      <c r="Y1192" s="508"/>
      <c r="Z1192" s="508"/>
      <c r="AA1192" s="508"/>
      <c r="AB1192" s="508"/>
      <c r="AC1192" s="508"/>
      <c r="AD1192" s="508"/>
      <c r="AE1192" s="455"/>
      <c r="AF1192" s="455"/>
      <c r="AG1192" s="455"/>
      <c r="AH1192" s="455"/>
      <c r="AI1192" s="455"/>
      <c r="AJ1192" s="455"/>
      <c r="AK1192" s="455"/>
      <c r="AL1192" s="455"/>
      <c r="AM1192" s="455"/>
      <c r="AN1192" s="455"/>
      <c r="AO1192" s="455"/>
      <c r="AP1192" s="455"/>
      <c r="AQ1192" s="455"/>
      <c r="AR1192" s="455"/>
      <c r="AS1192" s="455"/>
      <c r="AT1192" s="455"/>
      <c r="AU1192" s="455"/>
      <c r="AV1192" s="455"/>
      <c r="AW1192" s="455"/>
      <c r="AX1192" s="455"/>
    </row>
    <row r="1193" spans="18:50" x14ac:dyDescent="0.25">
      <c r="R1193" s="509"/>
      <c r="S1193" s="508"/>
      <c r="T1193" s="508"/>
      <c r="U1193" s="508"/>
      <c r="V1193" s="508"/>
      <c r="W1193" s="508"/>
      <c r="X1193" s="508"/>
      <c r="Y1193" s="508"/>
      <c r="Z1193" s="508"/>
      <c r="AA1193" s="508"/>
      <c r="AB1193" s="508"/>
      <c r="AC1193" s="508"/>
      <c r="AD1193" s="508"/>
      <c r="AE1193" s="455"/>
      <c r="AF1193" s="455"/>
      <c r="AG1193" s="455"/>
      <c r="AH1193" s="455"/>
      <c r="AI1193" s="455"/>
      <c r="AJ1193" s="455"/>
      <c r="AK1193" s="455"/>
      <c r="AL1193" s="455"/>
      <c r="AM1193" s="455"/>
      <c r="AN1193" s="455"/>
      <c r="AO1193" s="455"/>
      <c r="AP1193" s="455"/>
      <c r="AQ1193" s="455"/>
      <c r="AR1193" s="455"/>
      <c r="AS1193" s="455"/>
      <c r="AT1193" s="455"/>
      <c r="AU1193" s="455"/>
      <c r="AV1193" s="455"/>
      <c r="AW1193" s="455"/>
      <c r="AX1193" s="455"/>
    </row>
    <row r="1194" spans="18:50" x14ac:dyDescent="0.25">
      <c r="R1194" s="509"/>
      <c r="S1194" s="508"/>
      <c r="T1194" s="508"/>
      <c r="U1194" s="508"/>
      <c r="V1194" s="508"/>
      <c r="W1194" s="508"/>
      <c r="X1194" s="508"/>
      <c r="Y1194" s="508"/>
      <c r="Z1194" s="508"/>
      <c r="AA1194" s="508"/>
      <c r="AB1194" s="508"/>
      <c r="AC1194" s="508"/>
      <c r="AD1194" s="508"/>
      <c r="AE1194" s="455"/>
      <c r="AF1194" s="455"/>
      <c r="AG1194" s="455"/>
      <c r="AH1194" s="455"/>
      <c r="AI1194" s="455"/>
      <c r="AJ1194" s="455"/>
      <c r="AK1194" s="455"/>
      <c r="AL1194" s="455"/>
      <c r="AM1194" s="455"/>
      <c r="AN1194" s="455"/>
      <c r="AO1194" s="455"/>
      <c r="AP1194" s="455"/>
      <c r="AQ1194" s="455"/>
      <c r="AR1194" s="455"/>
      <c r="AS1194" s="455"/>
      <c r="AT1194" s="455"/>
      <c r="AU1194" s="455"/>
      <c r="AV1194" s="455"/>
      <c r="AW1194" s="455"/>
      <c r="AX1194" s="455"/>
    </row>
    <row r="1195" spans="18:50" x14ac:dyDescent="0.25">
      <c r="R1195" s="509"/>
      <c r="S1195" s="508"/>
      <c r="T1195" s="508"/>
      <c r="U1195" s="508"/>
      <c r="V1195" s="508"/>
      <c r="W1195" s="508"/>
      <c r="X1195" s="508"/>
      <c r="Y1195" s="508"/>
      <c r="Z1195" s="508"/>
      <c r="AA1195" s="508"/>
      <c r="AB1195" s="508"/>
      <c r="AC1195" s="508"/>
      <c r="AD1195" s="508"/>
      <c r="AE1195" s="455"/>
      <c r="AF1195" s="455"/>
      <c r="AG1195" s="455"/>
      <c r="AH1195" s="455"/>
      <c r="AI1195" s="455"/>
      <c r="AJ1195" s="455"/>
      <c r="AK1195" s="455"/>
      <c r="AL1195" s="455"/>
      <c r="AM1195" s="455"/>
      <c r="AN1195" s="455"/>
      <c r="AO1195" s="455"/>
      <c r="AP1195" s="455"/>
      <c r="AQ1195" s="455"/>
      <c r="AR1195" s="455"/>
      <c r="AS1195" s="455"/>
      <c r="AT1195" s="455"/>
      <c r="AU1195" s="455"/>
      <c r="AV1195" s="455"/>
      <c r="AW1195" s="455"/>
      <c r="AX1195" s="455"/>
    </row>
    <row r="1196" spans="18:50" x14ac:dyDescent="0.25">
      <c r="R1196" s="509"/>
      <c r="S1196" s="508"/>
      <c r="T1196" s="508"/>
      <c r="U1196" s="508"/>
      <c r="V1196" s="508"/>
      <c r="W1196" s="508"/>
      <c r="X1196" s="508"/>
      <c r="Y1196" s="508"/>
      <c r="Z1196" s="508"/>
      <c r="AA1196" s="508"/>
      <c r="AB1196" s="508"/>
      <c r="AC1196" s="508"/>
      <c r="AD1196" s="508"/>
      <c r="AE1196" s="455"/>
      <c r="AF1196" s="455"/>
      <c r="AG1196" s="455"/>
      <c r="AH1196" s="455"/>
      <c r="AI1196" s="455"/>
      <c r="AJ1196" s="455"/>
      <c r="AK1196" s="455"/>
      <c r="AL1196" s="455"/>
      <c r="AM1196" s="455"/>
      <c r="AN1196" s="455"/>
      <c r="AO1196" s="455"/>
      <c r="AP1196" s="455"/>
      <c r="AQ1196" s="455"/>
      <c r="AR1196" s="455"/>
      <c r="AS1196" s="455"/>
      <c r="AT1196" s="455"/>
      <c r="AU1196" s="455"/>
      <c r="AV1196" s="455"/>
      <c r="AW1196" s="455"/>
      <c r="AX1196" s="455"/>
    </row>
    <row r="1197" spans="18:50" x14ac:dyDescent="0.25">
      <c r="R1197" s="509"/>
      <c r="S1197" s="508"/>
      <c r="T1197" s="508"/>
      <c r="U1197" s="508"/>
      <c r="V1197" s="508"/>
      <c r="W1197" s="508"/>
      <c r="X1197" s="508"/>
      <c r="Y1197" s="508"/>
      <c r="Z1197" s="508"/>
      <c r="AA1197" s="508"/>
      <c r="AB1197" s="508"/>
      <c r="AC1197" s="508"/>
      <c r="AD1197" s="508"/>
      <c r="AE1197" s="455"/>
      <c r="AF1197" s="455"/>
      <c r="AG1197" s="455"/>
      <c r="AH1197" s="455"/>
      <c r="AI1197" s="455"/>
      <c r="AJ1197" s="455"/>
      <c r="AK1197" s="455"/>
      <c r="AL1197" s="455"/>
      <c r="AM1197" s="455"/>
      <c r="AN1197" s="455"/>
      <c r="AO1197" s="455"/>
      <c r="AP1197" s="455"/>
      <c r="AQ1197" s="455"/>
      <c r="AR1197" s="455"/>
      <c r="AS1197" s="455"/>
      <c r="AT1197" s="455"/>
      <c r="AU1197" s="455"/>
      <c r="AV1197" s="455"/>
      <c r="AW1197" s="455"/>
      <c r="AX1197" s="455"/>
    </row>
    <row r="1198" spans="18:50" x14ac:dyDescent="0.25">
      <c r="R1198" s="509"/>
      <c r="S1198" s="508"/>
      <c r="T1198" s="508"/>
      <c r="U1198" s="508"/>
      <c r="V1198" s="508"/>
      <c r="W1198" s="508"/>
      <c r="X1198" s="508"/>
      <c r="Y1198" s="508"/>
      <c r="Z1198" s="508"/>
      <c r="AA1198" s="508"/>
      <c r="AB1198" s="508"/>
      <c r="AC1198" s="508"/>
      <c r="AD1198" s="508"/>
      <c r="AE1198" s="455"/>
      <c r="AF1198" s="455"/>
      <c r="AG1198" s="455"/>
      <c r="AH1198" s="455"/>
      <c r="AI1198" s="455"/>
      <c r="AJ1198" s="455"/>
      <c r="AK1198" s="455"/>
      <c r="AL1198" s="455"/>
      <c r="AM1198" s="455"/>
      <c r="AN1198" s="455"/>
      <c r="AO1198" s="455"/>
      <c r="AP1198" s="455"/>
      <c r="AQ1198" s="455"/>
      <c r="AR1198" s="455"/>
      <c r="AS1198" s="455"/>
      <c r="AT1198" s="455"/>
      <c r="AU1198" s="455"/>
      <c r="AV1198" s="455"/>
      <c r="AW1198" s="455"/>
      <c r="AX1198" s="455"/>
    </row>
    <row r="1199" spans="18:50" x14ac:dyDescent="0.25">
      <c r="R1199" s="509"/>
      <c r="S1199" s="508"/>
      <c r="T1199" s="508"/>
      <c r="U1199" s="508"/>
      <c r="V1199" s="508"/>
      <c r="W1199" s="508"/>
      <c r="X1199" s="508"/>
      <c r="Y1199" s="508"/>
      <c r="Z1199" s="508"/>
      <c r="AA1199" s="508"/>
      <c r="AB1199" s="508"/>
      <c r="AC1199" s="508"/>
      <c r="AD1199" s="508"/>
      <c r="AE1199" s="455"/>
      <c r="AF1199" s="455"/>
      <c r="AG1199" s="455"/>
      <c r="AH1199" s="455"/>
      <c r="AI1199" s="455"/>
      <c r="AJ1199" s="455"/>
      <c r="AK1199" s="455"/>
      <c r="AL1199" s="455"/>
      <c r="AM1199" s="455"/>
      <c r="AN1199" s="455"/>
      <c r="AO1199" s="455"/>
      <c r="AP1199" s="455"/>
      <c r="AQ1199" s="455"/>
      <c r="AR1199" s="455"/>
      <c r="AS1199" s="455"/>
      <c r="AT1199" s="455"/>
      <c r="AU1199" s="455"/>
      <c r="AV1199" s="455"/>
      <c r="AW1199" s="455"/>
      <c r="AX1199" s="455"/>
    </row>
    <row r="1200" spans="18:50" x14ac:dyDescent="0.25">
      <c r="R1200" s="509"/>
      <c r="S1200" s="508"/>
      <c r="T1200" s="508"/>
      <c r="U1200" s="508"/>
      <c r="V1200" s="508"/>
      <c r="W1200" s="508"/>
      <c r="X1200" s="508"/>
      <c r="Y1200" s="508"/>
      <c r="Z1200" s="508"/>
      <c r="AA1200" s="508"/>
      <c r="AB1200" s="508"/>
      <c r="AC1200" s="508"/>
      <c r="AD1200" s="508"/>
      <c r="AE1200" s="455"/>
      <c r="AF1200" s="455"/>
      <c r="AG1200" s="455"/>
      <c r="AH1200" s="455"/>
      <c r="AI1200" s="455"/>
      <c r="AJ1200" s="455"/>
      <c r="AK1200" s="455"/>
      <c r="AL1200" s="455"/>
      <c r="AM1200" s="455"/>
      <c r="AN1200" s="455"/>
      <c r="AO1200" s="455"/>
      <c r="AP1200" s="455"/>
      <c r="AQ1200" s="455"/>
      <c r="AR1200" s="455"/>
      <c r="AS1200" s="455"/>
      <c r="AT1200" s="455"/>
      <c r="AU1200" s="455"/>
      <c r="AV1200" s="455"/>
      <c r="AW1200" s="455"/>
      <c r="AX1200" s="455"/>
    </row>
    <row r="1201" spans="18:50" x14ac:dyDescent="0.25">
      <c r="R1201" s="509"/>
      <c r="S1201" s="508"/>
      <c r="T1201" s="508"/>
      <c r="U1201" s="508"/>
      <c r="V1201" s="508"/>
      <c r="W1201" s="508"/>
      <c r="X1201" s="508"/>
      <c r="Y1201" s="508"/>
      <c r="Z1201" s="508"/>
      <c r="AA1201" s="508"/>
      <c r="AB1201" s="508"/>
      <c r="AC1201" s="508"/>
      <c r="AD1201" s="508"/>
      <c r="AE1201" s="455"/>
      <c r="AF1201" s="455"/>
      <c r="AG1201" s="455"/>
      <c r="AH1201" s="455"/>
      <c r="AI1201" s="455"/>
      <c r="AJ1201" s="455"/>
      <c r="AK1201" s="455"/>
      <c r="AL1201" s="455"/>
      <c r="AM1201" s="455"/>
      <c r="AN1201" s="455"/>
      <c r="AO1201" s="455"/>
      <c r="AP1201" s="455"/>
      <c r="AQ1201" s="455"/>
      <c r="AR1201" s="455"/>
      <c r="AS1201" s="455"/>
      <c r="AT1201" s="455"/>
      <c r="AU1201" s="455"/>
      <c r="AV1201" s="455"/>
      <c r="AW1201" s="455"/>
      <c r="AX1201" s="455"/>
    </row>
    <row r="1202" spans="18:50" x14ac:dyDescent="0.25">
      <c r="R1202" s="509"/>
      <c r="S1202" s="508"/>
      <c r="T1202" s="508"/>
      <c r="U1202" s="508"/>
      <c r="V1202" s="508"/>
      <c r="W1202" s="508"/>
      <c r="X1202" s="508"/>
      <c r="Y1202" s="508"/>
      <c r="Z1202" s="508"/>
      <c r="AA1202" s="508"/>
      <c r="AB1202" s="508"/>
      <c r="AC1202" s="508"/>
      <c r="AD1202" s="508"/>
      <c r="AE1202" s="455"/>
      <c r="AF1202" s="455"/>
      <c r="AG1202" s="455"/>
      <c r="AH1202" s="455"/>
      <c r="AI1202" s="455"/>
      <c r="AJ1202" s="455"/>
      <c r="AK1202" s="455"/>
      <c r="AL1202" s="455"/>
      <c r="AM1202" s="455"/>
      <c r="AN1202" s="455"/>
      <c r="AO1202" s="455"/>
      <c r="AP1202" s="455"/>
      <c r="AQ1202" s="455"/>
      <c r="AR1202" s="455"/>
      <c r="AS1202" s="455"/>
      <c r="AT1202" s="455"/>
      <c r="AU1202" s="455"/>
      <c r="AV1202" s="455"/>
      <c r="AW1202" s="455"/>
      <c r="AX1202" s="455"/>
    </row>
    <row r="1203" spans="18:50" x14ac:dyDescent="0.25">
      <c r="R1203" s="509"/>
      <c r="S1203" s="508"/>
      <c r="T1203" s="508"/>
      <c r="U1203" s="508"/>
      <c r="V1203" s="508"/>
      <c r="W1203" s="508"/>
      <c r="X1203" s="508"/>
      <c r="Y1203" s="508"/>
      <c r="Z1203" s="508"/>
      <c r="AA1203" s="508"/>
      <c r="AB1203" s="508"/>
      <c r="AC1203" s="508"/>
      <c r="AD1203" s="508"/>
      <c r="AE1203" s="455"/>
      <c r="AF1203" s="455"/>
      <c r="AG1203" s="455"/>
      <c r="AH1203" s="455"/>
      <c r="AI1203" s="455"/>
      <c r="AJ1203" s="455"/>
      <c r="AK1203" s="455"/>
      <c r="AL1203" s="455"/>
      <c r="AM1203" s="455"/>
      <c r="AN1203" s="455"/>
      <c r="AO1203" s="455"/>
      <c r="AP1203" s="455"/>
      <c r="AQ1203" s="455"/>
      <c r="AR1203" s="455"/>
      <c r="AS1203" s="455"/>
      <c r="AT1203" s="455"/>
      <c r="AU1203" s="455"/>
      <c r="AV1203" s="455"/>
      <c r="AW1203" s="455"/>
      <c r="AX1203" s="455"/>
    </row>
    <row r="1204" spans="18:50" x14ac:dyDescent="0.25">
      <c r="R1204" s="509"/>
      <c r="S1204" s="508"/>
      <c r="T1204" s="508"/>
      <c r="U1204" s="508"/>
      <c r="V1204" s="508"/>
      <c r="W1204" s="508"/>
      <c r="X1204" s="508"/>
      <c r="Y1204" s="508"/>
      <c r="Z1204" s="508"/>
      <c r="AA1204" s="508"/>
      <c r="AB1204" s="508"/>
      <c r="AC1204" s="508"/>
      <c r="AD1204" s="508"/>
      <c r="AE1204" s="455"/>
      <c r="AF1204" s="455"/>
      <c r="AG1204" s="455"/>
      <c r="AH1204" s="455"/>
      <c r="AI1204" s="455"/>
      <c r="AJ1204" s="455"/>
      <c r="AK1204" s="455"/>
      <c r="AL1204" s="455"/>
      <c r="AM1204" s="455"/>
      <c r="AN1204" s="455"/>
      <c r="AO1204" s="455"/>
      <c r="AP1204" s="455"/>
      <c r="AQ1204" s="455"/>
      <c r="AR1204" s="455"/>
      <c r="AS1204" s="455"/>
      <c r="AT1204" s="455"/>
      <c r="AU1204" s="455"/>
      <c r="AV1204" s="455"/>
      <c r="AW1204" s="455"/>
      <c r="AX1204" s="455"/>
    </row>
    <row r="1205" spans="18:50" x14ac:dyDescent="0.25">
      <c r="R1205" s="509"/>
      <c r="S1205" s="508"/>
      <c r="T1205" s="508"/>
      <c r="U1205" s="508"/>
      <c r="V1205" s="508"/>
      <c r="W1205" s="508"/>
      <c r="X1205" s="508"/>
      <c r="Y1205" s="508"/>
      <c r="Z1205" s="508"/>
      <c r="AA1205" s="508"/>
      <c r="AB1205" s="508"/>
      <c r="AC1205" s="508"/>
      <c r="AD1205" s="508"/>
      <c r="AE1205" s="455"/>
      <c r="AF1205" s="455"/>
      <c r="AG1205" s="455"/>
      <c r="AH1205" s="455"/>
      <c r="AI1205" s="455"/>
      <c r="AJ1205" s="455"/>
      <c r="AK1205" s="455"/>
      <c r="AL1205" s="455"/>
      <c r="AM1205" s="455"/>
      <c r="AN1205" s="455"/>
      <c r="AO1205" s="455"/>
      <c r="AP1205" s="455"/>
      <c r="AQ1205" s="455"/>
      <c r="AR1205" s="455"/>
      <c r="AS1205" s="455"/>
      <c r="AT1205" s="455"/>
      <c r="AU1205" s="455"/>
      <c r="AV1205" s="455"/>
      <c r="AW1205" s="455"/>
      <c r="AX1205" s="455"/>
    </row>
    <row r="1206" spans="18:50" x14ac:dyDescent="0.25">
      <c r="R1206" s="509"/>
      <c r="S1206" s="508"/>
      <c r="T1206" s="508"/>
      <c r="U1206" s="508"/>
      <c r="V1206" s="508"/>
      <c r="W1206" s="508"/>
      <c r="X1206" s="508"/>
      <c r="Y1206" s="508"/>
      <c r="Z1206" s="508"/>
      <c r="AA1206" s="508"/>
      <c r="AB1206" s="508"/>
      <c r="AC1206" s="508"/>
      <c r="AD1206" s="508"/>
      <c r="AE1206" s="455"/>
      <c r="AF1206" s="455"/>
      <c r="AG1206" s="455"/>
      <c r="AH1206" s="455"/>
      <c r="AI1206" s="455"/>
      <c r="AJ1206" s="455"/>
      <c r="AK1206" s="455"/>
      <c r="AL1206" s="455"/>
      <c r="AM1206" s="455"/>
      <c r="AN1206" s="455"/>
      <c r="AO1206" s="455"/>
      <c r="AP1206" s="455"/>
      <c r="AQ1206" s="455"/>
      <c r="AR1206" s="455"/>
      <c r="AS1206" s="455"/>
      <c r="AT1206" s="455"/>
      <c r="AU1206" s="455"/>
      <c r="AV1206" s="455"/>
      <c r="AW1206" s="455"/>
      <c r="AX1206" s="455"/>
    </row>
    <row r="1207" spans="18:50" x14ac:dyDescent="0.25">
      <c r="R1207" s="509"/>
      <c r="S1207" s="508"/>
      <c r="T1207" s="508"/>
      <c r="U1207" s="508"/>
      <c r="V1207" s="508"/>
      <c r="W1207" s="508"/>
      <c r="X1207" s="508"/>
      <c r="Y1207" s="508"/>
      <c r="Z1207" s="508"/>
      <c r="AA1207" s="508"/>
      <c r="AB1207" s="508"/>
      <c r="AC1207" s="508"/>
      <c r="AD1207" s="508"/>
      <c r="AE1207" s="455"/>
      <c r="AF1207" s="455"/>
      <c r="AG1207" s="455"/>
      <c r="AH1207" s="455"/>
      <c r="AI1207" s="455"/>
      <c r="AJ1207" s="455"/>
      <c r="AK1207" s="455"/>
      <c r="AL1207" s="455"/>
      <c r="AM1207" s="455"/>
      <c r="AN1207" s="455"/>
      <c r="AO1207" s="455"/>
      <c r="AP1207" s="455"/>
      <c r="AQ1207" s="455"/>
      <c r="AR1207" s="455"/>
      <c r="AS1207" s="455"/>
      <c r="AT1207" s="455"/>
      <c r="AU1207" s="455"/>
      <c r="AV1207" s="455"/>
      <c r="AW1207" s="455"/>
      <c r="AX1207" s="455"/>
    </row>
    <row r="1208" spans="18:50" x14ac:dyDescent="0.25">
      <c r="R1208" s="509"/>
      <c r="S1208" s="508"/>
      <c r="T1208" s="508"/>
      <c r="U1208" s="508"/>
      <c r="V1208" s="508"/>
      <c r="W1208" s="508"/>
      <c r="X1208" s="508"/>
      <c r="Y1208" s="508"/>
      <c r="Z1208" s="508"/>
      <c r="AA1208" s="508"/>
      <c r="AB1208" s="508"/>
      <c r="AC1208" s="508"/>
      <c r="AD1208" s="508"/>
      <c r="AE1208" s="455"/>
      <c r="AF1208" s="455"/>
      <c r="AG1208" s="455"/>
      <c r="AH1208" s="455"/>
      <c r="AI1208" s="455"/>
      <c r="AJ1208" s="455"/>
      <c r="AK1208" s="455"/>
      <c r="AL1208" s="455"/>
      <c r="AM1208" s="455"/>
      <c r="AN1208" s="455"/>
      <c r="AO1208" s="455"/>
      <c r="AP1208" s="455"/>
      <c r="AQ1208" s="455"/>
      <c r="AR1208" s="455"/>
      <c r="AS1208" s="455"/>
      <c r="AT1208" s="455"/>
      <c r="AU1208" s="455"/>
      <c r="AV1208" s="455"/>
      <c r="AW1208" s="455"/>
      <c r="AX1208" s="455"/>
    </row>
    <row r="1209" spans="18:50" x14ac:dyDescent="0.25">
      <c r="R1209" s="509"/>
      <c r="S1209" s="508"/>
      <c r="T1209" s="508"/>
      <c r="U1209" s="508"/>
      <c r="V1209" s="508"/>
      <c r="W1209" s="508"/>
      <c r="X1209" s="508"/>
      <c r="Y1209" s="508"/>
      <c r="Z1209" s="508"/>
      <c r="AA1209" s="508"/>
      <c r="AB1209" s="508"/>
      <c r="AC1209" s="508"/>
      <c r="AD1209" s="508"/>
      <c r="AE1209" s="455"/>
      <c r="AF1209" s="455"/>
      <c r="AG1209" s="455"/>
      <c r="AH1209" s="455"/>
      <c r="AI1209" s="455"/>
      <c r="AJ1209" s="455"/>
      <c r="AK1209" s="455"/>
      <c r="AL1209" s="455"/>
      <c r="AM1209" s="455"/>
      <c r="AN1209" s="455"/>
      <c r="AO1209" s="455"/>
      <c r="AP1209" s="455"/>
      <c r="AQ1209" s="455"/>
      <c r="AR1209" s="455"/>
      <c r="AS1209" s="455"/>
      <c r="AT1209" s="455"/>
      <c r="AU1209" s="455"/>
      <c r="AV1209" s="455"/>
      <c r="AW1209" s="455"/>
      <c r="AX1209" s="455"/>
    </row>
    <row r="1210" spans="18:50" x14ac:dyDescent="0.25">
      <c r="R1210" s="509"/>
      <c r="S1210" s="508"/>
      <c r="T1210" s="508"/>
      <c r="U1210" s="508"/>
      <c r="V1210" s="508"/>
      <c r="W1210" s="508"/>
      <c r="X1210" s="508"/>
      <c r="Y1210" s="508"/>
      <c r="Z1210" s="508"/>
      <c r="AA1210" s="508"/>
      <c r="AB1210" s="508"/>
      <c r="AC1210" s="508"/>
      <c r="AD1210" s="508"/>
      <c r="AE1210" s="455"/>
      <c r="AF1210" s="455"/>
      <c r="AG1210" s="455"/>
      <c r="AH1210" s="455"/>
      <c r="AI1210" s="455"/>
      <c r="AJ1210" s="455"/>
      <c r="AK1210" s="455"/>
      <c r="AL1210" s="455"/>
      <c r="AM1210" s="455"/>
      <c r="AN1210" s="455"/>
      <c r="AO1210" s="455"/>
      <c r="AP1210" s="455"/>
      <c r="AQ1210" s="455"/>
      <c r="AR1210" s="455"/>
      <c r="AS1210" s="455"/>
      <c r="AT1210" s="455"/>
      <c r="AU1210" s="455"/>
      <c r="AV1210" s="455"/>
      <c r="AW1210" s="455"/>
      <c r="AX1210" s="455"/>
    </row>
    <row r="1211" spans="18:50" x14ac:dyDescent="0.25">
      <c r="R1211" s="509"/>
      <c r="S1211" s="508"/>
      <c r="T1211" s="508"/>
      <c r="U1211" s="508"/>
      <c r="V1211" s="508"/>
      <c r="W1211" s="508"/>
      <c r="X1211" s="508"/>
      <c r="Y1211" s="508"/>
      <c r="Z1211" s="508"/>
      <c r="AA1211" s="508"/>
      <c r="AB1211" s="508"/>
      <c r="AC1211" s="508"/>
      <c r="AD1211" s="508"/>
      <c r="AE1211" s="455"/>
      <c r="AF1211" s="455"/>
      <c r="AG1211" s="455"/>
      <c r="AH1211" s="455"/>
      <c r="AI1211" s="455"/>
      <c r="AJ1211" s="455"/>
      <c r="AK1211" s="455"/>
      <c r="AL1211" s="455"/>
      <c r="AM1211" s="455"/>
      <c r="AN1211" s="455"/>
      <c r="AO1211" s="455"/>
      <c r="AP1211" s="455"/>
      <c r="AQ1211" s="455"/>
      <c r="AR1211" s="455"/>
      <c r="AS1211" s="455"/>
      <c r="AT1211" s="455"/>
      <c r="AU1211" s="455"/>
      <c r="AV1211" s="455"/>
      <c r="AW1211" s="455"/>
      <c r="AX1211" s="455"/>
    </row>
    <row r="1212" spans="18:50" x14ac:dyDescent="0.25">
      <c r="R1212" s="509"/>
      <c r="S1212" s="508"/>
      <c r="T1212" s="508"/>
      <c r="U1212" s="508"/>
      <c r="V1212" s="508"/>
      <c r="W1212" s="508"/>
      <c r="X1212" s="508"/>
      <c r="Y1212" s="508"/>
      <c r="Z1212" s="508"/>
      <c r="AA1212" s="508"/>
      <c r="AB1212" s="508"/>
      <c r="AC1212" s="508"/>
      <c r="AD1212" s="508"/>
      <c r="AE1212" s="455"/>
      <c r="AF1212" s="455"/>
      <c r="AG1212" s="455"/>
      <c r="AH1212" s="455"/>
      <c r="AI1212" s="455"/>
      <c r="AJ1212" s="455"/>
      <c r="AK1212" s="455"/>
      <c r="AL1212" s="455"/>
      <c r="AM1212" s="455"/>
      <c r="AN1212" s="455"/>
      <c r="AO1212" s="455"/>
      <c r="AP1212" s="455"/>
      <c r="AQ1212" s="455"/>
      <c r="AR1212" s="455"/>
      <c r="AS1212" s="455"/>
      <c r="AT1212" s="455"/>
      <c r="AU1212" s="455"/>
      <c r="AV1212" s="455"/>
      <c r="AW1212" s="455"/>
      <c r="AX1212" s="455"/>
    </row>
    <row r="1213" spans="18:50" x14ac:dyDescent="0.25">
      <c r="R1213" s="509"/>
      <c r="S1213" s="508"/>
      <c r="T1213" s="508"/>
      <c r="U1213" s="508"/>
      <c r="V1213" s="508"/>
      <c r="W1213" s="508"/>
      <c r="X1213" s="508"/>
      <c r="Y1213" s="508"/>
      <c r="Z1213" s="508"/>
      <c r="AA1213" s="508"/>
      <c r="AB1213" s="508"/>
      <c r="AC1213" s="508"/>
      <c r="AD1213" s="508"/>
      <c r="AE1213" s="455"/>
      <c r="AF1213" s="455"/>
      <c r="AG1213" s="455"/>
      <c r="AH1213" s="455"/>
      <c r="AI1213" s="455"/>
      <c r="AJ1213" s="455"/>
      <c r="AK1213" s="455"/>
      <c r="AL1213" s="455"/>
      <c r="AM1213" s="455"/>
      <c r="AN1213" s="455"/>
      <c r="AO1213" s="455"/>
      <c r="AP1213" s="455"/>
      <c r="AQ1213" s="455"/>
      <c r="AR1213" s="455"/>
      <c r="AS1213" s="455"/>
      <c r="AT1213" s="455"/>
      <c r="AU1213" s="455"/>
      <c r="AV1213" s="455"/>
      <c r="AW1213" s="455"/>
      <c r="AX1213" s="455"/>
    </row>
    <row r="1214" spans="18:50" x14ac:dyDescent="0.25">
      <c r="R1214" s="509"/>
      <c r="S1214" s="508"/>
      <c r="T1214" s="508"/>
      <c r="U1214" s="508"/>
      <c r="V1214" s="508"/>
      <c r="W1214" s="508"/>
      <c r="X1214" s="508"/>
      <c r="Y1214" s="508"/>
      <c r="Z1214" s="508"/>
      <c r="AA1214" s="508"/>
      <c r="AB1214" s="508"/>
      <c r="AC1214" s="508"/>
      <c r="AD1214" s="508"/>
      <c r="AE1214" s="455"/>
      <c r="AF1214" s="455"/>
      <c r="AG1214" s="455"/>
      <c r="AH1214" s="455"/>
      <c r="AI1214" s="455"/>
      <c r="AJ1214" s="455"/>
      <c r="AK1214" s="455"/>
      <c r="AL1214" s="455"/>
      <c r="AM1214" s="455"/>
      <c r="AN1214" s="455"/>
      <c r="AO1214" s="455"/>
      <c r="AP1214" s="455"/>
      <c r="AQ1214" s="455"/>
      <c r="AR1214" s="455"/>
      <c r="AS1214" s="455"/>
      <c r="AT1214" s="455"/>
      <c r="AU1214" s="455"/>
      <c r="AV1214" s="455"/>
      <c r="AW1214" s="455"/>
      <c r="AX1214" s="455"/>
    </row>
    <row r="1215" spans="18:50" x14ac:dyDescent="0.25">
      <c r="R1215" s="509"/>
      <c r="S1215" s="508"/>
      <c r="T1215" s="508"/>
      <c r="U1215" s="508"/>
      <c r="V1215" s="508"/>
      <c r="W1215" s="508"/>
      <c r="X1215" s="508"/>
      <c r="Y1215" s="508"/>
      <c r="Z1215" s="508"/>
      <c r="AA1215" s="508"/>
      <c r="AB1215" s="508"/>
      <c r="AC1215" s="508"/>
      <c r="AD1215" s="508"/>
      <c r="AE1215" s="455"/>
      <c r="AF1215" s="455"/>
      <c r="AG1215" s="455"/>
      <c r="AH1215" s="455"/>
      <c r="AI1215" s="455"/>
      <c r="AJ1215" s="455"/>
      <c r="AK1215" s="455"/>
      <c r="AL1215" s="455"/>
      <c r="AM1215" s="455"/>
      <c r="AN1215" s="455"/>
      <c r="AO1215" s="455"/>
      <c r="AP1215" s="455"/>
      <c r="AQ1215" s="455"/>
      <c r="AR1215" s="455"/>
      <c r="AS1215" s="455"/>
      <c r="AT1215" s="455"/>
      <c r="AU1215" s="455"/>
      <c r="AV1215" s="455"/>
      <c r="AW1215" s="455"/>
      <c r="AX1215" s="455"/>
    </row>
    <row r="1216" spans="18:50" x14ac:dyDescent="0.25">
      <c r="R1216" s="509"/>
      <c r="S1216" s="508"/>
      <c r="T1216" s="508"/>
      <c r="U1216" s="508"/>
      <c r="V1216" s="508"/>
      <c r="W1216" s="508"/>
      <c r="X1216" s="508"/>
      <c r="Y1216" s="508"/>
      <c r="Z1216" s="508"/>
      <c r="AA1216" s="508"/>
      <c r="AB1216" s="508"/>
      <c r="AC1216" s="508"/>
      <c r="AD1216" s="508"/>
      <c r="AE1216" s="455"/>
      <c r="AF1216" s="455"/>
      <c r="AG1216" s="455"/>
      <c r="AH1216" s="455"/>
      <c r="AI1216" s="455"/>
      <c r="AJ1216" s="455"/>
      <c r="AK1216" s="455"/>
      <c r="AL1216" s="455"/>
      <c r="AM1216" s="455"/>
      <c r="AN1216" s="455"/>
      <c r="AO1216" s="455"/>
      <c r="AP1216" s="455"/>
      <c r="AQ1216" s="455"/>
      <c r="AR1216" s="455"/>
      <c r="AS1216" s="455"/>
      <c r="AT1216" s="455"/>
      <c r="AU1216" s="455"/>
      <c r="AV1216" s="455"/>
      <c r="AW1216" s="455"/>
      <c r="AX1216" s="455"/>
    </row>
    <row r="1217" spans="18:50" x14ac:dyDescent="0.25">
      <c r="R1217" s="509"/>
      <c r="S1217" s="508"/>
      <c r="T1217" s="508"/>
      <c r="U1217" s="508"/>
      <c r="V1217" s="508"/>
      <c r="W1217" s="508"/>
      <c r="X1217" s="508"/>
      <c r="Y1217" s="508"/>
      <c r="Z1217" s="508"/>
      <c r="AA1217" s="508"/>
      <c r="AB1217" s="508"/>
      <c r="AC1217" s="508"/>
      <c r="AD1217" s="508"/>
      <c r="AE1217" s="455"/>
      <c r="AF1217" s="455"/>
      <c r="AG1217" s="455"/>
      <c r="AH1217" s="455"/>
      <c r="AI1217" s="455"/>
      <c r="AJ1217" s="455"/>
      <c r="AK1217" s="455"/>
      <c r="AL1217" s="455"/>
      <c r="AM1217" s="455"/>
      <c r="AN1217" s="455"/>
      <c r="AO1217" s="455"/>
      <c r="AP1217" s="455"/>
      <c r="AQ1217" s="455"/>
      <c r="AR1217" s="455"/>
      <c r="AS1217" s="455"/>
      <c r="AT1217" s="455"/>
      <c r="AU1217" s="455"/>
      <c r="AV1217" s="455"/>
      <c r="AW1217" s="455"/>
      <c r="AX1217" s="455"/>
    </row>
    <row r="1218" spans="18:50" x14ac:dyDescent="0.25">
      <c r="R1218" s="509"/>
      <c r="S1218" s="508"/>
      <c r="T1218" s="508"/>
      <c r="U1218" s="508"/>
      <c r="V1218" s="508"/>
      <c r="W1218" s="508"/>
      <c r="X1218" s="508"/>
      <c r="Y1218" s="508"/>
      <c r="Z1218" s="508"/>
      <c r="AA1218" s="508"/>
      <c r="AB1218" s="508"/>
      <c r="AC1218" s="508"/>
      <c r="AD1218" s="508"/>
      <c r="AE1218" s="455"/>
      <c r="AF1218" s="455"/>
      <c r="AG1218" s="455"/>
      <c r="AH1218" s="455"/>
      <c r="AI1218" s="455"/>
      <c r="AJ1218" s="455"/>
      <c r="AK1218" s="455"/>
      <c r="AL1218" s="455"/>
      <c r="AM1218" s="455"/>
      <c r="AN1218" s="455"/>
      <c r="AO1218" s="455"/>
      <c r="AP1218" s="455"/>
      <c r="AQ1218" s="455"/>
      <c r="AR1218" s="455"/>
      <c r="AS1218" s="455"/>
      <c r="AT1218" s="455"/>
      <c r="AU1218" s="455"/>
      <c r="AV1218" s="455"/>
      <c r="AW1218" s="455"/>
      <c r="AX1218" s="455"/>
    </row>
    <row r="1219" spans="18:50" x14ac:dyDescent="0.25">
      <c r="R1219" s="509"/>
      <c r="S1219" s="508"/>
      <c r="T1219" s="508"/>
      <c r="U1219" s="508"/>
      <c r="V1219" s="508"/>
      <c r="W1219" s="508"/>
      <c r="X1219" s="508"/>
      <c r="Y1219" s="508"/>
      <c r="Z1219" s="508"/>
      <c r="AA1219" s="508"/>
      <c r="AB1219" s="508"/>
      <c r="AC1219" s="508"/>
      <c r="AD1219" s="508"/>
      <c r="AE1219" s="455"/>
      <c r="AF1219" s="455"/>
      <c r="AG1219" s="455"/>
      <c r="AH1219" s="455"/>
      <c r="AI1219" s="455"/>
      <c r="AJ1219" s="455"/>
      <c r="AK1219" s="455"/>
      <c r="AL1219" s="455"/>
      <c r="AM1219" s="455"/>
      <c r="AN1219" s="455"/>
      <c r="AO1219" s="455"/>
      <c r="AP1219" s="455"/>
      <c r="AQ1219" s="455"/>
      <c r="AR1219" s="455"/>
      <c r="AS1219" s="455"/>
      <c r="AT1219" s="455"/>
      <c r="AU1219" s="455"/>
      <c r="AV1219" s="455"/>
      <c r="AW1219" s="455"/>
      <c r="AX1219" s="455"/>
    </row>
    <row r="1220" spans="18:50" x14ac:dyDescent="0.25">
      <c r="R1220" s="509"/>
      <c r="S1220" s="508"/>
      <c r="T1220" s="508"/>
      <c r="U1220" s="508"/>
      <c r="V1220" s="508"/>
      <c r="W1220" s="508"/>
      <c r="X1220" s="508"/>
      <c r="Y1220" s="508"/>
      <c r="Z1220" s="508"/>
      <c r="AA1220" s="508"/>
      <c r="AB1220" s="508"/>
      <c r="AC1220" s="508"/>
      <c r="AD1220" s="508"/>
      <c r="AE1220" s="455"/>
      <c r="AF1220" s="455"/>
      <c r="AG1220" s="455"/>
      <c r="AH1220" s="455"/>
      <c r="AI1220" s="455"/>
      <c r="AJ1220" s="455"/>
      <c r="AK1220" s="455"/>
      <c r="AL1220" s="455"/>
      <c r="AM1220" s="455"/>
      <c r="AN1220" s="455"/>
      <c r="AO1220" s="455"/>
      <c r="AP1220" s="455"/>
      <c r="AQ1220" s="455"/>
      <c r="AR1220" s="455"/>
      <c r="AS1220" s="455"/>
      <c r="AT1220" s="455"/>
      <c r="AU1220" s="455"/>
      <c r="AV1220" s="455"/>
      <c r="AW1220" s="455"/>
      <c r="AX1220" s="455"/>
    </row>
    <row r="1221" spans="18:50" x14ac:dyDescent="0.25">
      <c r="R1221" s="509"/>
      <c r="S1221" s="508"/>
      <c r="T1221" s="508"/>
      <c r="U1221" s="508"/>
      <c r="V1221" s="508"/>
      <c r="W1221" s="508"/>
      <c r="X1221" s="508"/>
      <c r="Y1221" s="508"/>
      <c r="Z1221" s="508"/>
      <c r="AA1221" s="508"/>
      <c r="AB1221" s="508"/>
      <c r="AC1221" s="508"/>
      <c r="AD1221" s="508"/>
      <c r="AE1221" s="455"/>
      <c r="AF1221" s="455"/>
      <c r="AG1221" s="455"/>
      <c r="AH1221" s="455"/>
      <c r="AI1221" s="455"/>
      <c r="AJ1221" s="455"/>
      <c r="AK1221" s="455"/>
      <c r="AL1221" s="455"/>
      <c r="AM1221" s="455"/>
      <c r="AN1221" s="455"/>
      <c r="AO1221" s="455"/>
      <c r="AP1221" s="455"/>
      <c r="AQ1221" s="455"/>
      <c r="AR1221" s="455"/>
      <c r="AS1221" s="455"/>
      <c r="AT1221" s="455"/>
      <c r="AU1221" s="455"/>
      <c r="AV1221" s="455"/>
      <c r="AW1221" s="455"/>
      <c r="AX1221" s="455"/>
    </row>
    <row r="1222" spans="18:50" x14ac:dyDescent="0.25">
      <c r="R1222" s="509"/>
      <c r="S1222" s="508"/>
      <c r="T1222" s="508"/>
      <c r="U1222" s="508"/>
      <c r="V1222" s="508"/>
      <c r="W1222" s="508"/>
      <c r="X1222" s="508"/>
      <c r="Y1222" s="508"/>
      <c r="Z1222" s="508"/>
      <c r="AA1222" s="508"/>
      <c r="AB1222" s="508"/>
      <c r="AC1222" s="508"/>
      <c r="AD1222" s="508"/>
      <c r="AE1222" s="455"/>
      <c r="AF1222" s="455"/>
      <c r="AG1222" s="455"/>
      <c r="AH1222" s="455"/>
      <c r="AI1222" s="455"/>
      <c r="AJ1222" s="455"/>
      <c r="AK1222" s="455"/>
      <c r="AL1222" s="455"/>
      <c r="AM1222" s="455"/>
      <c r="AN1222" s="455"/>
      <c r="AO1222" s="455"/>
      <c r="AP1222" s="455"/>
      <c r="AQ1222" s="455"/>
      <c r="AR1222" s="455"/>
      <c r="AS1222" s="455"/>
      <c r="AT1222" s="455"/>
      <c r="AU1222" s="455"/>
      <c r="AV1222" s="455"/>
      <c r="AW1222" s="455"/>
      <c r="AX1222" s="455"/>
    </row>
    <row r="1223" spans="18:50" x14ac:dyDescent="0.25">
      <c r="R1223" s="509"/>
      <c r="S1223" s="508"/>
      <c r="T1223" s="508"/>
      <c r="U1223" s="508"/>
      <c r="V1223" s="508"/>
      <c r="W1223" s="508"/>
      <c r="X1223" s="508"/>
      <c r="Y1223" s="508"/>
      <c r="Z1223" s="508"/>
      <c r="AA1223" s="508"/>
      <c r="AB1223" s="508"/>
      <c r="AC1223" s="508"/>
      <c r="AD1223" s="508"/>
      <c r="AE1223" s="455"/>
      <c r="AF1223" s="455"/>
      <c r="AG1223" s="455"/>
      <c r="AH1223" s="455"/>
      <c r="AI1223" s="455"/>
      <c r="AJ1223" s="455"/>
      <c r="AK1223" s="455"/>
      <c r="AL1223" s="455"/>
      <c r="AM1223" s="455"/>
      <c r="AN1223" s="455"/>
      <c r="AO1223" s="455"/>
      <c r="AP1223" s="455"/>
      <c r="AQ1223" s="455"/>
      <c r="AR1223" s="455"/>
      <c r="AS1223" s="455"/>
      <c r="AT1223" s="455"/>
      <c r="AU1223" s="455"/>
      <c r="AV1223" s="455"/>
      <c r="AW1223" s="455"/>
      <c r="AX1223" s="455"/>
    </row>
    <row r="1224" spans="18:50" x14ac:dyDescent="0.25">
      <c r="R1224" s="509"/>
      <c r="S1224" s="508"/>
      <c r="T1224" s="508"/>
      <c r="U1224" s="508"/>
      <c r="V1224" s="508"/>
      <c r="W1224" s="508"/>
      <c r="X1224" s="508"/>
      <c r="Y1224" s="508"/>
      <c r="Z1224" s="508"/>
      <c r="AA1224" s="508"/>
      <c r="AB1224" s="508"/>
      <c r="AC1224" s="508"/>
      <c r="AD1224" s="508"/>
      <c r="AE1224" s="455"/>
      <c r="AF1224" s="455"/>
      <c r="AG1224" s="455"/>
      <c r="AH1224" s="455"/>
      <c r="AI1224" s="455"/>
      <c r="AJ1224" s="455"/>
      <c r="AK1224" s="455"/>
      <c r="AL1224" s="455"/>
      <c r="AM1224" s="455"/>
      <c r="AN1224" s="455"/>
      <c r="AO1224" s="455"/>
      <c r="AP1224" s="455"/>
      <c r="AQ1224" s="455"/>
      <c r="AR1224" s="455"/>
      <c r="AS1224" s="455"/>
      <c r="AT1224" s="455"/>
      <c r="AU1224" s="455"/>
      <c r="AV1224" s="455"/>
      <c r="AW1224" s="455"/>
      <c r="AX1224" s="455"/>
    </row>
    <row r="1225" spans="18:50" x14ac:dyDescent="0.25">
      <c r="R1225" s="509"/>
      <c r="S1225" s="508"/>
      <c r="T1225" s="508"/>
      <c r="U1225" s="508"/>
      <c r="V1225" s="508"/>
      <c r="W1225" s="508"/>
      <c r="X1225" s="508"/>
      <c r="Y1225" s="508"/>
      <c r="Z1225" s="508"/>
      <c r="AA1225" s="508"/>
      <c r="AB1225" s="508"/>
      <c r="AC1225" s="508"/>
      <c r="AD1225" s="508"/>
      <c r="AE1225" s="455"/>
      <c r="AF1225" s="455"/>
      <c r="AG1225" s="455"/>
      <c r="AH1225" s="455"/>
      <c r="AI1225" s="455"/>
      <c r="AJ1225" s="455"/>
      <c r="AK1225" s="455"/>
      <c r="AL1225" s="455"/>
      <c r="AM1225" s="455"/>
      <c r="AN1225" s="455"/>
      <c r="AO1225" s="455"/>
      <c r="AP1225" s="455"/>
      <c r="AQ1225" s="455"/>
      <c r="AR1225" s="455"/>
      <c r="AS1225" s="455"/>
      <c r="AT1225" s="455"/>
      <c r="AU1225" s="455"/>
      <c r="AV1225" s="455"/>
      <c r="AW1225" s="455"/>
      <c r="AX1225" s="455"/>
    </row>
    <row r="1226" spans="18:50" x14ac:dyDescent="0.25">
      <c r="R1226" s="509"/>
      <c r="S1226" s="508"/>
      <c r="T1226" s="508"/>
      <c r="U1226" s="508"/>
      <c r="V1226" s="508"/>
      <c r="W1226" s="508"/>
      <c r="X1226" s="508"/>
      <c r="Y1226" s="508"/>
      <c r="Z1226" s="508"/>
      <c r="AA1226" s="508"/>
      <c r="AB1226" s="508"/>
      <c r="AC1226" s="508"/>
      <c r="AD1226" s="508"/>
      <c r="AE1226" s="455"/>
      <c r="AF1226" s="455"/>
      <c r="AG1226" s="455"/>
      <c r="AH1226" s="455"/>
      <c r="AI1226" s="455"/>
      <c r="AJ1226" s="455"/>
      <c r="AK1226" s="455"/>
      <c r="AL1226" s="455"/>
      <c r="AM1226" s="455"/>
      <c r="AN1226" s="455"/>
      <c r="AO1226" s="455"/>
      <c r="AP1226" s="455"/>
      <c r="AQ1226" s="455"/>
      <c r="AR1226" s="455"/>
      <c r="AS1226" s="455"/>
      <c r="AT1226" s="455"/>
      <c r="AU1226" s="455"/>
      <c r="AV1226" s="455"/>
      <c r="AW1226" s="455"/>
      <c r="AX1226" s="455"/>
    </row>
    <row r="1227" spans="18:50" x14ac:dyDescent="0.25">
      <c r="R1227" s="509"/>
      <c r="S1227" s="508"/>
      <c r="T1227" s="508"/>
      <c r="U1227" s="508"/>
      <c r="V1227" s="508"/>
      <c r="W1227" s="508"/>
      <c r="X1227" s="508"/>
      <c r="Y1227" s="508"/>
      <c r="Z1227" s="508"/>
      <c r="AA1227" s="508"/>
      <c r="AB1227" s="508"/>
      <c r="AC1227" s="508"/>
      <c r="AD1227" s="508"/>
      <c r="AE1227" s="455"/>
      <c r="AF1227" s="455"/>
      <c r="AG1227" s="455"/>
      <c r="AH1227" s="455"/>
      <c r="AI1227" s="455"/>
      <c r="AJ1227" s="455"/>
      <c r="AK1227" s="455"/>
      <c r="AL1227" s="455"/>
      <c r="AM1227" s="455"/>
      <c r="AN1227" s="455"/>
      <c r="AO1227" s="455"/>
      <c r="AP1227" s="455"/>
      <c r="AQ1227" s="455"/>
      <c r="AR1227" s="455"/>
      <c r="AS1227" s="455"/>
      <c r="AT1227" s="455"/>
      <c r="AU1227" s="455"/>
      <c r="AV1227" s="455"/>
      <c r="AW1227" s="455"/>
      <c r="AX1227" s="455"/>
    </row>
    <row r="1228" spans="18:50" x14ac:dyDescent="0.25">
      <c r="R1228" s="509"/>
      <c r="S1228" s="508"/>
      <c r="T1228" s="508"/>
      <c r="U1228" s="508"/>
      <c r="V1228" s="508"/>
      <c r="W1228" s="508"/>
      <c r="X1228" s="508"/>
      <c r="Y1228" s="508"/>
      <c r="Z1228" s="508"/>
      <c r="AA1228" s="508"/>
      <c r="AB1228" s="508"/>
      <c r="AC1228" s="508"/>
      <c r="AD1228" s="508"/>
      <c r="AE1228" s="455"/>
      <c r="AF1228" s="455"/>
      <c r="AG1228" s="455"/>
      <c r="AH1228" s="455"/>
      <c r="AI1228" s="455"/>
      <c r="AJ1228" s="455"/>
      <c r="AK1228" s="455"/>
      <c r="AL1228" s="455"/>
      <c r="AM1228" s="455"/>
      <c r="AN1228" s="455"/>
      <c r="AO1228" s="455"/>
      <c r="AP1228" s="455"/>
      <c r="AQ1228" s="455"/>
      <c r="AR1228" s="455"/>
      <c r="AS1228" s="455"/>
      <c r="AT1228" s="455"/>
      <c r="AU1228" s="455"/>
      <c r="AV1228" s="455"/>
      <c r="AW1228" s="455"/>
      <c r="AX1228" s="455"/>
    </row>
    <row r="1229" spans="18:50" x14ac:dyDescent="0.25">
      <c r="R1229" s="509"/>
      <c r="S1229" s="508"/>
      <c r="T1229" s="508"/>
      <c r="U1229" s="508"/>
      <c r="V1229" s="508"/>
      <c r="W1229" s="508"/>
      <c r="X1229" s="508"/>
      <c r="Y1229" s="508"/>
      <c r="Z1229" s="508"/>
      <c r="AA1229" s="508"/>
      <c r="AB1229" s="508"/>
      <c r="AC1229" s="508"/>
      <c r="AD1229" s="508"/>
      <c r="AE1229" s="455"/>
      <c r="AF1229" s="455"/>
      <c r="AG1229" s="455"/>
      <c r="AH1229" s="455"/>
      <c r="AI1229" s="455"/>
      <c r="AJ1229" s="455"/>
      <c r="AK1229" s="455"/>
      <c r="AL1229" s="455"/>
      <c r="AM1229" s="455"/>
      <c r="AN1229" s="455"/>
      <c r="AO1229" s="455"/>
      <c r="AP1229" s="455"/>
      <c r="AQ1229" s="455"/>
      <c r="AR1229" s="455"/>
      <c r="AS1229" s="455"/>
      <c r="AT1229" s="455"/>
      <c r="AU1229" s="455"/>
      <c r="AV1229" s="455"/>
      <c r="AW1229" s="455"/>
      <c r="AX1229" s="455"/>
    </row>
    <row r="1230" spans="18:50" x14ac:dyDescent="0.25">
      <c r="R1230" s="509"/>
      <c r="S1230" s="508"/>
      <c r="T1230" s="508"/>
      <c r="U1230" s="508"/>
      <c r="V1230" s="508"/>
      <c r="W1230" s="508"/>
      <c r="X1230" s="508"/>
      <c r="Y1230" s="508"/>
      <c r="Z1230" s="508"/>
      <c r="AA1230" s="508"/>
      <c r="AB1230" s="508"/>
      <c r="AC1230" s="508"/>
      <c r="AD1230" s="508"/>
      <c r="AE1230" s="455"/>
      <c r="AF1230" s="455"/>
      <c r="AG1230" s="455"/>
      <c r="AH1230" s="455"/>
      <c r="AI1230" s="455"/>
      <c r="AJ1230" s="455"/>
      <c r="AK1230" s="455"/>
      <c r="AL1230" s="455"/>
      <c r="AM1230" s="455"/>
      <c r="AN1230" s="455"/>
      <c r="AO1230" s="455"/>
      <c r="AP1230" s="455"/>
      <c r="AQ1230" s="455"/>
      <c r="AR1230" s="455"/>
      <c r="AS1230" s="455"/>
      <c r="AT1230" s="455"/>
      <c r="AU1230" s="455"/>
      <c r="AV1230" s="455"/>
      <c r="AW1230" s="455"/>
      <c r="AX1230" s="455"/>
    </row>
    <row r="1231" spans="18:50" x14ac:dyDescent="0.25">
      <c r="R1231" s="509"/>
      <c r="S1231" s="508"/>
      <c r="T1231" s="508"/>
      <c r="U1231" s="508"/>
      <c r="V1231" s="508"/>
      <c r="W1231" s="508"/>
      <c r="X1231" s="508"/>
      <c r="Y1231" s="508"/>
      <c r="Z1231" s="508"/>
      <c r="AA1231" s="508"/>
      <c r="AB1231" s="508"/>
      <c r="AC1231" s="508"/>
      <c r="AD1231" s="508"/>
      <c r="AE1231" s="455"/>
      <c r="AF1231" s="455"/>
      <c r="AG1231" s="455"/>
      <c r="AH1231" s="455"/>
      <c r="AI1231" s="455"/>
      <c r="AJ1231" s="455"/>
      <c r="AK1231" s="455"/>
      <c r="AL1231" s="455"/>
      <c r="AM1231" s="455"/>
      <c r="AN1231" s="455"/>
      <c r="AO1231" s="455"/>
      <c r="AP1231" s="455"/>
      <c r="AQ1231" s="455"/>
      <c r="AR1231" s="455"/>
      <c r="AS1231" s="455"/>
      <c r="AT1231" s="455"/>
      <c r="AU1231" s="455"/>
      <c r="AV1231" s="455"/>
      <c r="AW1231" s="455"/>
      <c r="AX1231" s="455"/>
    </row>
    <row r="1232" spans="18:50" x14ac:dyDescent="0.25">
      <c r="R1232" s="509"/>
      <c r="S1232" s="508"/>
      <c r="T1232" s="508"/>
      <c r="U1232" s="508"/>
      <c r="V1232" s="508"/>
      <c r="W1232" s="508"/>
      <c r="X1232" s="508"/>
      <c r="Y1232" s="508"/>
      <c r="Z1232" s="508"/>
      <c r="AA1232" s="508"/>
      <c r="AB1232" s="508"/>
      <c r="AC1232" s="508"/>
      <c r="AD1232" s="508"/>
      <c r="AE1232" s="455"/>
      <c r="AF1232" s="455"/>
      <c r="AG1232" s="455"/>
      <c r="AH1232" s="455"/>
      <c r="AI1232" s="455"/>
      <c r="AJ1232" s="455"/>
      <c r="AK1232" s="455"/>
      <c r="AL1232" s="455"/>
      <c r="AM1232" s="455"/>
      <c r="AN1232" s="455"/>
      <c r="AO1232" s="455"/>
      <c r="AP1232" s="455"/>
      <c r="AQ1232" s="455"/>
      <c r="AR1232" s="455"/>
      <c r="AS1232" s="455"/>
      <c r="AT1232" s="455"/>
      <c r="AU1232" s="455"/>
      <c r="AV1232" s="455"/>
      <c r="AW1232" s="455"/>
      <c r="AX1232" s="455"/>
    </row>
    <row r="1233" spans="18:50" x14ac:dyDescent="0.25">
      <c r="R1233" s="509"/>
      <c r="S1233" s="508"/>
      <c r="T1233" s="508"/>
      <c r="U1233" s="508"/>
      <c r="V1233" s="508"/>
      <c r="W1233" s="508"/>
      <c r="X1233" s="508"/>
      <c r="Y1233" s="508"/>
      <c r="Z1233" s="508"/>
      <c r="AA1233" s="508"/>
      <c r="AB1233" s="508"/>
      <c r="AC1233" s="508"/>
      <c r="AD1233" s="508"/>
      <c r="AE1233" s="455"/>
      <c r="AF1233" s="455"/>
      <c r="AG1233" s="455"/>
      <c r="AH1233" s="455"/>
      <c r="AI1233" s="455"/>
      <c r="AJ1233" s="455"/>
      <c r="AK1233" s="455"/>
      <c r="AL1233" s="455"/>
      <c r="AM1233" s="455"/>
      <c r="AN1233" s="455"/>
      <c r="AO1233" s="455"/>
      <c r="AP1233" s="455"/>
      <c r="AQ1233" s="455"/>
      <c r="AR1233" s="455"/>
      <c r="AS1233" s="455"/>
      <c r="AT1233" s="455"/>
      <c r="AU1233" s="455"/>
      <c r="AV1233" s="455"/>
      <c r="AW1233" s="455"/>
      <c r="AX1233" s="455"/>
    </row>
    <row r="1234" spans="18:50" x14ac:dyDescent="0.25">
      <c r="R1234" s="509"/>
      <c r="S1234" s="508"/>
      <c r="T1234" s="508"/>
      <c r="U1234" s="508"/>
      <c r="V1234" s="508"/>
      <c r="W1234" s="508"/>
      <c r="X1234" s="508"/>
      <c r="Y1234" s="508"/>
      <c r="Z1234" s="508"/>
      <c r="AA1234" s="508"/>
      <c r="AB1234" s="508"/>
      <c r="AC1234" s="508"/>
      <c r="AD1234" s="508"/>
      <c r="AE1234" s="455"/>
      <c r="AF1234" s="455"/>
      <c r="AG1234" s="455"/>
      <c r="AH1234" s="455"/>
      <c r="AI1234" s="455"/>
      <c r="AJ1234" s="455"/>
      <c r="AK1234" s="455"/>
      <c r="AL1234" s="455"/>
      <c r="AM1234" s="455"/>
      <c r="AN1234" s="455"/>
      <c r="AO1234" s="455"/>
      <c r="AP1234" s="455"/>
      <c r="AQ1234" s="455"/>
      <c r="AR1234" s="455"/>
      <c r="AS1234" s="455"/>
      <c r="AT1234" s="455"/>
      <c r="AU1234" s="455"/>
      <c r="AV1234" s="455"/>
      <c r="AW1234" s="455"/>
      <c r="AX1234" s="455"/>
    </row>
    <row r="1235" spans="18:50" x14ac:dyDescent="0.25">
      <c r="R1235" s="509"/>
      <c r="S1235" s="508"/>
      <c r="T1235" s="508"/>
      <c r="U1235" s="508"/>
      <c r="V1235" s="508"/>
      <c r="W1235" s="508"/>
      <c r="X1235" s="508"/>
      <c r="Y1235" s="508"/>
      <c r="Z1235" s="508"/>
      <c r="AA1235" s="508"/>
      <c r="AB1235" s="508"/>
      <c r="AC1235" s="508"/>
      <c r="AD1235" s="508"/>
      <c r="AE1235" s="455"/>
      <c r="AF1235" s="455"/>
      <c r="AG1235" s="455"/>
      <c r="AH1235" s="455"/>
      <c r="AI1235" s="455"/>
      <c r="AJ1235" s="455"/>
      <c r="AK1235" s="455"/>
      <c r="AL1235" s="455"/>
      <c r="AM1235" s="455"/>
      <c r="AN1235" s="455"/>
      <c r="AO1235" s="455"/>
      <c r="AP1235" s="455"/>
      <c r="AQ1235" s="455"/>
      <c r="AR1235" s="455"/>
      <c r="AS1235" s="455"/>
      <c r="AT1235" s="455"/>
      <c r="AU1235" s="455"/>
      <c r="AV1235" s="455"/>
      <c r="AW1235" s="455"/>
      <c r="AX1235" s="455"/>
    </row>
    <row r="1236" spans="18:50" x14ac:dyDescent="0.25">
      <c r="R1236" s="509"/>
      <c r="S1236" s="508"/>
      <c r="T1236" s="508"/>
      <c r="U1236" s="508"/>
      <c r="V1236" s="508"/>
      <c r="W1236" s="508"/>
      <c r="X1236" s="508"/>
      <c r="Y1236" s="508"/>
      <c r="Z1236" s="508"/>
      <c r="AA1236" s="508"/>
      <c r="AB1236" s="508"/>
      <c r="AC1236" s="508"/>
      <c r="AD1236" s="508"/>
      <c r="AE1236" s="455"/>
      <c r="AF1236" s="455"/>
      <c r="AG1236" s="455"/>
      <c r="AH1236" s="455"/>
      <c r="AI1236" s="455"/>
      <c r="AJ1236" s="455"/>
      <c r="AK1236" s="455"/>
      <c r="AL1236" s="455"/>
      <c r="AM1236" s="455"/>
      <c r="AN1236" s="455"/>
      <c r="AO1236" s="455"/>
      <c r="AP1236" s="455"/>
      <c r="AQ1236" s="455"/>
      <c r="AR1236" s="455"/>
      <c r="AS1236" s="455"/>
      <c r="AT1236" s="455"/>
      <c r="AU1236" s="455"/>
      <c r="AV1236" s="455"/>
      <c r="AW1236" s="455"/>
      <c r="AX1236" s="455"/>
    </row>
    <row r="1237" spans="18:50" x14ac:dyDescent="0.25">
      <c r="R1237" s="509"/>
      <c r="S1237" s="508"/>
      <c r="T1237" s="508"/>
      <c r="U1237" s="508"/>
      <c r="V1237" s="508"/>
      <c r="W1237" s="508"/>
      <c r="X1237" s="508"/>
      <c r="Y1237" s="508"/>
      <c r="Z1237" s="508"/>
      <c r="AA1237" s="508"/>
      <c r="AB1237" s="508"/>
      <c r="AC1237" s="508"/>
      <c r="AD1237" s="508"/>
      <c r="AE1237" s="455"/>
      <c r="AF1237" s="455"/>
      <c r="AG1237" s="455"/>
      <c r="AH1237" s="455"/>
      <c r="AI1237" s="455"/>
      <c r="AJ1237" s="455"/>
      <c r="AK1237" s="455"/>
      <c r="AL1237" s="455"/>
      <c r="AM1237" s="455"/>
      <c r="AN1237" s="455"/>
      <c r="AO1237" s="455"/>
      <c r="AP1237" s="455"/>
      <c r="AQ1237" s="455"/>
      <c r="AR1237" s="455"/>
      <c r="AS1237" s="455"/>
      <c r="AT1237" s="455"/>
      <c r="AU1237" s="455"/>
      <c r="AV1237" s="455"/>
      <c r="AW1237" s="455"/>
      <c r="AX1237" s="455"/>
    </row>
    <row r="1238" spans="18:50" x14ac:dyDescent="0.25">
      <c r="R1238" s="509"/>
      <c r="S1238" s="508"/>
      <c r="T1238" s="508"/>
      <c r="U1238" s="508"/>
      <c r="V1238" s="508"/>
      <c r="W1238" s="508"/>
      <c r="X1238" s="508"/>
      <c r="Y1238" s="508"/>
      <c r="Z1238" s="508"/>
      <c r="AA1238" s="508"/>
      <c r="AB1238" s="508"/>
      <c r="AC1238" s="508"/>
      <c r="AD1238" s="508"/>
      <c r="AE1238" s="455"/>
      <c r="AF1238" s="455"/>
      <c r="AG1238" s="455"/>
      <c r="AH1238" s="455"/>
      <c r="AI1238" s="455"/>
      <c r="AJ1238" s="455"/>
      <c r="AK1238" s="455"/>
      <c r="AL1238" s="455"/>
      <c r="AM1238" s="455"/>
      <c r="AN1238" s="455"/>
      <c r="AO1238" s="455"/>
      <c r="AP1238" s="455"/>
      <c r="AQ1238" s="455"/>
      <c r="AR1238" s="455"/>
      <c r="AS1238" s="455"/>
      <c r="AT1238" s="455"/>
      <c r="AU1238" s="455"/>
      <c r="AV1238" s="455"/>
      <c r="AW1238" s="455"/>
      <c r="AX1238" s="455"/>
    </row>
    <row r="1239" spans="18:50" x14ac:dyDescent="0.25">
      <c r="R1239" s="509"/>
      <c r="S1239" s="508"/>
      <c r="T1239" s="508"/>
      <c r="U1239" s="508"/>
      <c r="V1239" s="508"/>
      <c r="W1239" s="508"/>
      <c r="X1239" s="508"/>
      <c r="Y1239" s="508"/>
      <c r="Z1239" s="508"/>
      <c r="AA1239" s="508"/>
      <c r="AB1239" s="508"/>
      <c r="AC1239" s="508"/>
      <c r="AD1239" s="508"/>
      <c r="AE1239" s="455"/>
      <c r="AF1239" s="455"/>
      <c r="AG1239" s="455"/>
      <c r="AH1239" s="455"/>
      <c r="AI1239" s="455"/>
      <c r="AJ1239" s="455"/>
      <c r="AK1239" s="455"/>
      <c r="AL1239" s="455"/>
      <c r="AM1239" s="455"/>
      <c r="AN1239" s="455"/>
      <c r="AO1239" s="455"/>
      <c r="AP1239" s="455"/>
      <c r="AQ1239" s="455"/>
      <c r="AR1239" s="455"/>
      <c r="AS1239" s="455"/>
      <c r="AT1239" s="455"/>
      <c r="AU1239" s="455"/>
      <c r="AV1239" s="455"/>
      <c r="AW1239" s="455"/>
      <c r="AX1239" s="455"/>
    </row>
    <row r="1240" spans="18:50" x14ac:dyDescent="0.25">
      <c r="R1240" s="509"/>
      <c r="S1240" s="508"/>
      <c r="T1240" s="508"/>
      <c r="U1240" s="508"/>
      <c r="V1240" s="508"/>
      <c r="W1240" s="508"/>
      <c r="X1240" s="508"/>
      <c r="Y1240" s="508"/>
      <c r="Z1240" s="508"/>
      <c r="AA1240" s="508"/>
      <c r="AB1240" s="508"/>
      <c r="AC1240" s="508"/>
      <c r="AD1240" s="508"/>
      <c r="AE1240" s="455"/>
      <c r="AF1240" s="455"/>
      <c r="AG1240" s="455"/>
      <c r="AH1240" s="455"/>
      <c r="AI1240" s="455"/>
      <c r="AJ1240" s="455"/>
      <c r="AK1240" s="455"/>
      <c r="AL1240" s="455"/>
      <c r="AM1240" s="455"/>
      <c r="AN1240" s="455"/>
      <c r="AO1240" s="455"/>
      <c r="AP1240" s="455"/>
      <c r="AQ1240" s="455"/>
      <c r="AR1240" s="455"/>
      <c r="AS1240" s="455"/>
      <c r="AT1240" s="455"/>
      <c r="AU1240" s="455"/>
      <c r="AV1240" s="455"/>
      <c r="AW1240" s="455"/>
      <c r="AX1240" s="455"/>
    </row>
    <row r="1241" spans="18:50" x14ac:dyDescent="0.25">
      <c r="R1241" s="509"/>
      <c r="S1241" s="508"/>
      <c r="T1241" s="508"/>
      <c r="U1241" s="508"/>
      <c r="V1241" s="508"/>
      <c r="W1241" s="508"/>
      <c r="X1241" s="508"/>
      <c r="Y1241" s="508"/>
      <c r="Z1241" s="508"/>
      <c r="AA1241" s="508"/>
      <c r="AB1241" s="508"/>
      <c r="AC1241" s="508"/>
      <c r="AD1241" s="508"/>
      <c r="AE1241" s="455"/>
      <c r="AF1241" s="455"/>
      <c r="AG1241" s="455"/>
      <c r="AH1241" s="455"/>
      <c r="AI1241" s="455"/>
      <c r="AJ1241" s="455"/>
      <c r="AK1241" s="455"/>
      <c r="AL1241" s="455"/>
      <c r="AM1241" s="455"/>
      <c r="AN1241" s="455"/>
      <c r="AO1241" s="455"/>
      <c r="AP1241" s="455"/>
      <c r="AQ1241" s="455"/>
      <c r="AR1241" s="455"/>
      <c r="AS1241" s="455"/>
      <c r="AT1241" s="455"/>
      <c r="AU1241" s="455"/>
      <c r="AV1241" s="455"/>
      <c r="AW1241" s="455"/>
      <c r="AX1241" s="455"/>
    </row>
    <row r="1242" spans="18:50" x14ac:dyDescent="0.25">
      <c r="R1242" s="509"/>
      <c r="S1242" s="508"/>
      <c r="T1242" s="508"/>
      <c r="U1242" s="508"/>
      <c r="V1242" s="508"/>
      <c r="W1242" s="508"/>
      <c r="X1242" s="508"/>
      <c r="Y1242" s="508"/>
      <c r="Z1242" s="508"/>
      <c r="AA1242" s="508"/>
      <c r="AB1242" s="508"/>
      <c r="AC1242" s="508"/>
      <c r="AD1242" s="508"/>
      <c r="AE1242" s="455"/>
      <c r="AF1242" s="455"/>
      <c r="AG1242" s="455"/>
      <c r="AH1242" s="455"/>
      <c r="AI1242" s="455"/>
      <c r="AJ1242" s="455"/>
      <c r="AK1242" s="455"/>
      <c r="AL1242" s="455"/>
      <c r="AM1242" s="455"/>
      <c r="AN1242" s="455"/>
      <c r="AO1242" s="455"/>
      <c r="AP1242" s="455"/>
      <c r="AQ1242" s="455"/>
      <c r="AR1242" s="455"/>
      <c r="AS1242" s="455"/>
      <c r="AT1242" s="455"/>
      <c r="AU1242" s="455"/>
      <c r="AV1242" s="455"/>
      <c r="AW1242" s="455"/>
      <c r="AX1242" s="455"/>
    </row>
    <row r="1243" spans="18:50" x14ac:dyDescent="0.25">
      <c r="R1243" s="509"/>
      <c r="S1243" s="508"/>
      <c r="T1243" s="508"/>
      <c r="U1243" s="508"/>
      <c r="V1243" s="508"/>
      <c r="W1243" s="508"/>
      <c r="X1243" s="508"/>
      <c r="Y1243" s="508"/>
      <c r="Z1243" s="508"/>
      <c r="AA1243" s="508"/>
      <c r="AB1243" s="508"/>
      <c r="AC1243" s="508"/>
      <c r="AD1243" s="508"/>
      <c r="AE1243" s="455"/>
      <c r="AF1243" s="455"/>
      <c r="AG1243" s="455"/>
      <c r="AH1243" s="455"/>
      <c r="AI1243" s="455"/>
      <c r="AJ1243" s="455"/>
      <c r="AK1243" s="455"/>
      <c r="AL1243" s="455"/>
      <c r="AM1243" s="455"/>
      <c r="AN1243" s="455"/>
      <c r="AO1243" s="455"/>
      <c r="AP1243" s="455"/>
      <c r="AQ1243" s="455"/>
      <c r="AR1243" s="455"/>
      <c r="AS1243" s="455"/>
      <c r="AT1243" s="455"/>
      <c r="AU1243" s="455"/>
      <c r="AV1243" s="455"/>
      <c r="AW1243" s="455"/>
      <c r="AX1243" s="455"/>
    </row>
    <row r="1244" spans="18:50" x14ac:dyDescent="0.25">
      <c r="R1244" s="509"/>
      <c r="S1244" s="508"/>
      <c r="T1244" s="508"/>
      <c r="U1244" s="508"/>
      <c r="V1244" s="508"/>
      <c r="W1244" s="508"/>
      <c r="X1244" s="508"/>
      <c r="Y1244" s="508"/>
      <c r="Z1244" s="508"/>
      <c r="AA1244" s="508"/>
      <c r="AB1244" s="508"/>
      <c r="AC1244" s="508"/>
      <c r="AD1244" s="508"/>
      <c r="AE1244" s="455"/>
      <c r="AF1244" s="455"/>
      <c r="AG1244" s="455"/>
      <c r="AH1244" s="455"/>
      <c r="AI1244" s="455"/>
      <c r="AJ1244" s="455"/>
      <c r="AK1244" s="455"/>
      <c r="AL1244" s="455"/>
      <c r="AM1244" s="455"/>
      <c r="AN1244" s="455"/>
      <c r="AO1244" s="455"/>
      <c r="AP1244" s="455"/>
      <c r="AQ1244" s="455"/>
      <c r="AR1244" s="455"/>
      <c r="AS1244" s="455"/>
      <c r="AT1244" s="455"/>
      <c r="AU1244" s="455"/>
      <c r="AV1244" s="455"/>
      <c r="AW1244" s="455"/>
      <c r="AX1244" s="455"/>
    </row>
    <row r="1245" spans="18:50" x14ac:dyDescent="0.25">
      <c r="R1245" s="509"/>
      <c r="S1245" s="508"/>
      <c r="T1245" s="508"/>
      <c r="U1245" s="508"/>
      <c r="V1245" s="508"/>
      <c r="W1245" s="508"/>
      <c r="X1245" s="508"/>
      <c r="Y1245" s="508"/>
      <c r="Z1245" s="508"/>
      <c r="AA1245" s="508"/>
      <c r="AB1245" s="508"/>
      <c r="AC1245" s="508"/>
      <c r="AD1245" s="508"/>
      <c r="AE1245" s="455"/>
      <c r="AF1245" s="455"/>
      <c r="AG1245" s="455"/>
      <c r="AH1245" s="455"/>
      <c r="AI1245" s="455"/>
      <c r="AJ1245" s="455"/>
      <c r="AK1245" s="455"/>
      <c r="AL1245" s="455"/>
      <c r="AM1245" s="455"/>
      <c r="AN1245" s="455"/>
      <c r="AO1245" s="455"/>
      <c r="AP1245" s="455"/>
      <c r="AQ1245" s="455"/>
      <c r="AR1245" s="455"/>
      <c r="AS1245" s="455"/>
      <c r="AT1245" s="455"/>
      <c r="AU1245" s="455"/>
      <c r="AV1245" s="455"/>
      <c r="AW1245" s="455"/>
      <c r="AX1245" s="455"/>
    </row>
    <row r="1246" spans="18:50" x14ac:dyDescent="0.25">
      <c r="R1246" s="509"/>
      <c r="S1246" s="508"/>
      <c r="T1246" s="508"/>
      <c r="U1246" s="508"/>
      <c r="V1246" s="508"/>
      <c r="W1246" s="508"/>
      <c r="X1246" s="508"/>
      <c r="Y1246" s="508"/>
      <c r="Z1246" s="508"/>
      <c r="AA1246" s="508"/>
      <c r="AB1246" s="508"/>
      <c r="AC1246" s="508"/>
      <c r="AD1246" s="508"/>
      <c r="AE1246" s="455"/>
      <c r="AF1246" s="455"/>
      <c r="AG1246" s="455"/>
      <c r="AH1246" s="455"/>
      <c r="AI1246" s="455"/>
      <c r="AJ1246" s="455"/>
      <c r="AK1246" s="455"/>
      <c r="AL1246" s="455"/>
      <c r="AM1246" s="455"/>
      <c r="AN1246" s="455"/>
      <c r="AO1246" s="455"/>
      <c r="AP1246" s="455"/>
      <c r="AQ1246" s="455"/>
      <c r="AR1246" s="455"/>
      <c r="AS1246" s="455"/>
      <c r="AT1246" s="455"/>
      <c r="AU1246" s="455"/>
      <c r="AV1246" s="455"/>
      <c r="AW1246" s="455"/>
      <c r="AX1246" s="455"/>
    </row>
    <row r="1247" spans="18:50" x14ac:dyDescent="0.25">
      <c r="R1247" s="509"/>
      <c r="S1247" s="508"/>
      <c r="T1247" s="508"/>
      <c r="U1247" s="508"/>
      <c r="V1247" s="508"/>
      <c r="W1247" s="508"/>
      <c r="X1247" s="508"/>
      <c r="Y1247" s="508"/>
      <c r="Z1247" s="508"/>
      <c r="AA1247" s="508"/>
      <c r="AB1247" s="508"/>
      <c r="AC1247" s="508"/>
      <c r="AD1247" s="508"/>
      <c r="AE1247" s="455"/>
      <c r="AF1247" s="455"/>
      <c r="AG1247" s="455"/>
      <c r="AH1247" s="455"/>
      <c r="AI1247" s="455"/>
      <c r="AJ1247" s="455"/>
      <c r="AK1247" s="455"/>
      <c r="AL1247" s="455"/>
      <c r="AM1247" s="455"/>
      <c r="AN1247" s="455"/>
      <c r="AO1247" s="455"/>
      <c r="AP1247" s="455"/>
      <c r="AQ1247" s="455"/>
      <c r="AR1247" s="455"/>
      <c r="AS1247" s="455"/>
      <c r="AT1247" s="455"/>
      <c r="AU1247" s="455"/>
      <c r="AV1247" s="455"/>
      <c r="AW1247" s="455"/>
      <c r="AX1247" s="455"/>
    </row>
    <row r="1248" spans="18:50" x14ac:dyDescent="0.25">
      <c r="R1248" s="509"/>
      <c r="S1248" s="508"/>
      <c r="T1248" s="508"/>
      <c r="U1248" s="508"/>
      <c r="V1248" s="508"/>
      <c r="W1248" s="508"/>
      <c r="X1248" s="508"/>
      <c r="Y1248" s="508"/>
      <c r="Z1248" s="508"/>
      <c r="AA1248" s="508"/>
      <c r="AB1248" s="508"/>
      <c r="AC1248" s="508"/>
      <c r="AD1248" s="508"/>
      <c r="AE1248" s="455"/>
      <c r="AF1248" s="455"/>
      <c r="AG1248" s="455"/>
      <c r="AH1248" s="455"/>
      <c r="AI1248" s="455"/>
      <c r="AJ1248" s="455"/>
      <c r="AK1248" s="455"/>
      <c r="AL1248" s="455"/>
      <c r="AM1248" s="455"/>
      <c r="AN1248" s="455"/>
      <c r="AO1248" s="455"/>
      <c r="AP1248" s="455"/>
      <c r="AQ1248" s="455"/>
      <c r="AR1248" s="455"/>
      <c r="AS1248" s="455"/>
      <c r="AT1248" s="455"/>
      <c r="AU1248" s="455"/>
      <c r="AV1248" s="455"/>
      <c r="AW1248" s="455"/>
      <c r="AX1248" s="455"/>
    </row>
    <row r="1249" spans="18:50" x14ac:dyDescent="0.25">
      <c r="R1249" s="509"/>
      <c r="S1249" s="508"/>
      <c r="T1249" s="508"/>
      <c r="U1249" s="508"/>
      <c r="V1249" s="508"/>
      <c r="W1249" s="508"/>
      <c r="X1249" s="508"/>
      <c r="Y1249" s="508"/>
      <c r="Z1249" s="508"/>
      <c r="AA1249" s="508"/>
      <c r="AB1249" s="508"/>
      <c r="AC1249" s="508"/>
      <c r="AD1249" s="508"/>
      <c r="AE1249" s="455"/>
      <c r="AF1249" s="455"/>
      <c r="AG1249" s="455"/>
      <c r="AH1249" s="455"/>
      <c r="AI1249" s="455"/>
      <c r="AJ1249" s="455"/>
      <c r="AK1249" s="455"/>
      <c r="AL1249" s="455"/>
      <c r="AM1249" s="455"/>
      <c r="AN1249" s="455"/>
      <c r="AO1249" s="455"/>
      <c r="AP1249" s="455"/>
      <c r="AQ1249" s="455"/>
      <c r="AR1249" s="455"/>
      <c r="AS1249" s="455"/>
      <c r="AT1249" s="455"/>
      <c r="AU1249" s="455"/>
      <c r="AV1249" s="455"/>
      <c r="AW1249" s="455"/>
      <c r="AX1249" s="455"/>
    </row>
    <row r="1250" spans="18:50" x14ac:dyDescent="0.25">
      <c r="R1250" s="509"/>
      <c r="S1250" s="508"/>
      <c r="T1250" s="508"/>
      <c r="U1250" s="508"/>
      <c r="V1250" s="508"/>
      <c r="W1250" s="508"/>
      <c r="X1250" s="508"/>
      <c r="Y1250" s="508"/>
      <c r="Z1250" s="508"/>
      <c r="AA1250" s="508"/>
      <c r="AB1250" s="508"/>
      <c r="AC1250" s="508"/>
      <c r="AD1250" s="508"/>
      <c r="AE1250" s="455"/>
      <c r="AF1250" s="455"/>
      <c r="AG1250" s="455"/>
      <c r="AH1250" s="455"/>
      <c r="AI1250" s="455"/>
      <c r="AJ1250" s="455"/>
      <c r="AK1250" s="455"/>
      <c r="AL1250" s="455"/>
      <c r="AM1250" s="455"/>
      <c r="AN1250" s="455"/>
      <c r="AO1250" s="455"/>
      <c r="AP1250" s="455"/>
      <c r="AQ1250" s="455"/>
      <c r="AR1250" s="455"/>
      <c r="AS1250" s="455"/>
      <c r="AT1250" s="455"/>
      <c r="AU1250" s="455"/>
      <c r="AV1250" s="455"/>
      <c r="AW1250" s="455"/>
      <c r="AX1250" s="455"/>
    </row>
    <row r="1251" spans="18:50" x14ac:dyDescent="0.25">
      <c r="R1251" s="509"/>
      <c r="S1251" s="508"/>
      <c r="T1251" s="508"/>
      <c r="U1251" s="508"/>
      <c r="V1251" s="508"/>
      <c r="W1251" s="508"/>
      <c r="X1251" s="508"/>
      <c r="Y1251" s="508"/>
      <c r="Z1251" s="508"/>
      <c r="AA1251" s="508"/>
      <c r="AB1251" s="508"/>
      <c r="AC1251" s="508"/>
      <c r="AD1251" s="508"/>
      <c r="AE1251" s="455"/>
      <c r="AF1251" s="455"/>
      <c r="AG1251" s="455"/>
      <c r="AH1251" s="455"/>
      <c r="AI1251" s="455"/>
      <c r="AJ1251" s="455"/>
      <c r="AK1251" s="455"/>
      <c r="AL1251" s="455"/>
      <c r="AM1251" s="455"/>
      <c r="AN1251" s="455"/>
      <c r="AO1251" s="455"/>
      <c r="AP1251" s="455"/>
      <c r="AQ1251" s="455"/>
      <c r="AR1251" s="455"/>
      <c r="AS1251" s="455"/>
      <c r="AT1251" s="455"/>
      <c r="AU1251" s="455"/>
      <c r="AV1251" s="455"/>
      <c r="AW1251" s="455"/>
      <c r="AX1251" s="455"/>
    </row>
    <row r="1252" spans="18:50" x14ac:dyDescent="0.25">
      <c r="R1252" s="509"/>
      <c r="S1252" s="508"/>
      <c r="T1252" s="508"/>
      <c r="U1252" s="508"/>
      <c r="V1252" s="508"/>
      <c r="W1252" s="508"/>
      <c r="X1252" s="508"/>
      <c r="Y1252" s="508"/>
      <c r="Z1252" s="508"/>
      <c r="AA1252" s="508"/>
      <c r="AB1252" s="508"/>
      <c r="AC1252" s="508"/>
      <c r="AD1252" s="508"/>
      <c r="AE1252" s="455"/>
      <c r="AF1252" s="455"/>
      <c r="AG1252" s="455"/>
      <c r="AH1252" s="455"/>
      <c r="AI1252" s="455"/>
      <c r="AJ1252" s="455"/>
      <c r="AK1252" s="455"/>
      <c r="AL1252" s="455"/>
      <c r="AM1252" s="455"/>
      <c r="AN1252" s="455"/>
      <c r="AO1252" s="455"/>
      <c r="AP1252" s="455"/>
      <c r="AQ1252" s="455"/>
      <c r="AR1252" s="455"/>
      <c r="AS1252" s="455"/>
      <c r="AT1252" s="455"/>
      <c r="AU1252" s="455"/>
      <c r="AV1252" s="455"/>
      <c r="AW1252" s="455"/>
      <c r="AX1252" s="455"/>
    </row>
    <row r="1253" spans="18:50" x14ac:dyDescent="0.25">
      <c r="R1253" s="509"/>
      <c r="S1253" s="508"/>
      <c r="T1253" s="508"/>
      <c r="U1253" s="508"/>
      <c r="V1253" s="508"/>
      <c r="W1253" s="508"/>
      <c r="X1253" s="508"/>
      <c r="Y1253" s="508"/>
      <c r="Z1253" s="508"/>
      <c r="AA1253" s="508"/>
      <c r="AB1253" s="508"/>
      <c r="AC1253" s="508"/>
      <c r="AD1253" s="508"/>
      <c r="AE1253" s="455"/>
      <c r="AF1253" s="455"/>
      <c r="AG1253" s="455"/>
      <c r="AH1253" s="455"/>
      <c r="AI1253" s="455"/>
      <c r="AJ1253" s="455"/>
      <c r="AK1253" s="455"/>
      <c r="AL1253" s="455"/>
      <c r="AM1253" s="455"/>
      <c r="AN1253" s="455"/>
      <c r="AO1253" s="455"/>
      <c r="AP1253" s="455"/>
      <c r="AQ1253" s="455"/>
      <c r="AR1253" s="455"/>
      <c r="AS1253" s="455"/>
      <c r="AT1253" s="455"/>
      <c r="AU1253" s="455"/>
      <c r="AV1253" s="455"/>
      <c r="AW1253" s="455"/>
      <c r="AX1253" s="455"/>
    </row>
    <row r="1254" spans="18:50" x14ac:dyDescent="0.25">
      <c r="R1254" s="509"/>
      <c r="S1254" s="508"/>
      <c r="T1254" s="508"/>
      <c r="U1254" s="508"/>
      <c r="V1254" s="508"/>
      <c r="W1254" s="508"/>
      <c r="X1254" s="508"/>
      <c r="Y1254" s="508"/>
      <c r="Z1254" s="508"/>
      <c r="AA1254" s="508"/>
      <c r="AB1254" s="508"/>
      <c r="AC1254" s="508"/>
      <c r="AD1254" s="508"/>
      <c r="AE1254" s="455"/>
      <c r="AF1254" s="455"/>
      <c r="AG1254" s="455"/>
      <c r="AH1254" s="455"/>
      <c r="AI1254" s="455"/>
      <c r="AJ1254" s="455"/>
      <c r="AK1254" s="455"/>
      <c r="AL1254" s="455"/>
      <c r="AM1254" s="455"/>
      <c r="AN1254" s="455"/>
      <c r="AO1254" s="455"/>
      <c r="AP1254" s="455"/>
      <c r="AQ1254" s="455"/>
      <c r="AR1254" s="455"/>
      <c r="AS1254" s="455"/>
      <c r="AT1254" s="455"/>
      <c r="AU1254" s="455"/>
      <c r="AV1254" s="455"/>
      <c r="AW1254" s="455"/>
      <c r="AX1254" s="455"/>
    </row>
    <row r="1255" spans="18:50" x14ac:dyDescent="0.25">
      <c r="R1255" s="509"/>
      <c r="S1255" s="508"/>
      <c r="T1255" s="508"/>
      <c r="U1255" s="508"/>
      <c r="V1255" s="508"/>
      <c r="W1255" s="508"/>
      <c r="X1255" s="508"/>
      <c r="Y1255" s="508"/>
      <c r="Z1255" s="508"/>
      <c r="AA1255" s="508"/>
      <c r="AB1255" s="508"/>
      <c r="AC1255" s="508"/>
      <c r="AD1255" s="508"/>
      <c r="AE1255" s="455"/>
      <c r="AF1255" s="455"/>
      <c r="AG1255" s="455"/>
      <c r="AH1255" s="455"/>
      <c r="AI1255" s="455"/>
      <c r="AJ1255" s="455"/>
      <c r="AK1255" s="455"/>
      <c r="AL1255" s="455"/>
      <c r="AM1255" s="455"/>
      <c r="AN1255" s="455"/>
      <c r="AO1255" s="455"/>
      <c r="AP1255" s="455"/>
      <c r="AQ1255" s="455"/>
      <c r="AR1255" s="455"/>
      <c r="AS1255" s="455"/>
      <c r="AT1255" s="455"/>
      <c r="AU1255" s="455"/>
      <c r="AV1255" s="455"/>
      <c r="AW1255" s="455"/>
      <c r="AX1255" s="455"/>
    </row>
    <row r="1256" spans="18:50" x14ac:dyDescent="0.25">
      <c r="R1256" s="509"/>
      <c r="S1256" s="508"/>
      <c r="T1256" s="508"/>
      <c r="U1256" s="508"/>
      <c r="V1256" s="508"/>
      <c r="W1256" s="508"/>
      <c r="X1256" s="508"/>
      <c r="Y1256" s="508"/>
      <c r="Z1256" s="508"/>
      <c r="AA1256" s="508"/>
      <c r="AB1256" s="508"/>
      <c r="AC1256" s="508"/>
      <c r="AD1256" s="508"/>
      <c r="AE1256" s="455"/>
      <c r="AF1256" s="455"/>
      <c r="AG1256" s="455"/>
      <c r="AH1256" s="455"/>
      <c r="AI1256" s="455"/>
      <c r="AJ1256" s="455"/>
      <c r="AK1256" s="455"/>
      <c r="AL1256" s="455"/>
      <c r="AM1256" s="455"/>
      <c r="AN1256" s="455"/>
      <c r="AO1256" s="455"/>
      <c r="AP1256" s="455"/>
      <c r="AQ1256" s="455"/>
      <c r="AR1256" s="455"/>
      <c r="AS1256" s="455"/>
      <c r="AT1256" s="455"/>
      <c r="AU1256" s="455"/>
      <c r="AV1256" s="455"/>
      <c r="AW1256" s="455"/>
      <c r="AX1256" s="455"/>
    </row>
    <row r="1257" spans="18:50" x14ac:dyDescent="0.25">
      <c r="R1257" s="509"/>
      <c r="S1257" s="508"/>
      <c r="T1257" s="508"/>
      <c r="U1257" s="508"/>
      <c r="V1257" s="508"/>
      <c r="W1257" s="508"/>
      <c r="X1257" s="508"/>
      <c r="Y1257" s="508"/>
      <c r="Z1257" s="508"/>
      <c r="AA1257" s="508"/>
      <c r="AB1257" s="508"/>
      <c r="AC1257" s="508"/>
      <c r="AD1257" s="508"/>
      <c r="AE1257" s="455"/>
      <c r="AF1257" s="455"/>
      <c r="AG1257" s="455"/>
      <c r="AH1257" s="455"/>
      <c r="AI1257" s="455"/>
      <c r="AJ1257" s="455"/>
      <c r="AK1257" s="455"/>
      <c r="AL1257" s="455"/>
      <c r="AM1257" s="455"/>
      <c r="AN1257" s="455"/>
      <c r="AO1257" s="455"/>
      <c r="AP1257" s="455"/>
      <c r="AQ1257" s="455"/>
      <c r="AR1257" s="455"/>
      <c r="AS1257" s="455"/>
      <c r="AT1257" s="455"/>
      <c r="AU1257" s="455"/>
      <c r="AV1257" s="455"/>
      <c r="AW1257" s="455"/>
      <c r="AX1257" s="455"/>
    </row>
    <row r="1258" spans="18:50" x14ac:dyDescent="0.25">
      <c r="R1258" s="509"/>
      <c r="S1258" s="508"/>
      <c r="T1258" s="508"/>
      <c r="U1258" s="508"/>
      <c r="V1258" s="508"/>
      <c r="W1258" s="508"/>
      <c r="X1258" s="508"/>
      <c r="Y1258" s="508"/>
      <c r="Z1258" s="508"/>
      <c r="AA1258" s="508"/>
      <c r="AB1258" s="508"/>
      <c r="AC1258" s="508"/>
      <c r="AD1258" s="508"/>
      <c r="AE1258" s="455"/>
      <c r="AF1258" s="455"/>
      <c r="AG1258" s="455"/>
      <c r="AH1258" s="455"/>
      <c r="AI1258" s="455"/>
      <c r="AJ1258" s="455"/>
      <c r="AK1258" s="455"/>
      <c r="AL1258" s="455"/>
      <c r="AM1258" s="455"/>
      <c r="AN1258" s="455"/>
      <c r="AO1258" s="455"/>
      <c r="AP1258" s="455"/>
      <c r="AQ1258" s="455"/>
      <c r="AR1258" s="455"/>
      <c r="AS1258" s="455"/>
      <c r="AT1258" s="455"/>
      <c r="AU1258" s="455"/>
      <c r="AV1258" s="455"/>
      <c r="AW1258" s="455"/>
      <c r="AX1258" s="455"/>
    </row>
    <row r="1259" spans="18:50" x14ac:dyDescent="0.25">
      <c r="R1259" s="509"/>
      <c r="S1259" s="508"/>
      <c r="T1259" s="508"/>
      <c r="U1259" s="508"/>
      <c r="V1259" s="508"/>
      <c r="W1259" s="508"/>
      <c r="X1259" s="508"/>
      <c r="Y1259" s="508"/>
      <c r="Z1259" s="508"/>
      <c r="AA1259" s="508"/>
      <c r="AB1259" s="508"/>
      <c r="AC1259" s="508"/>
      <c r="AD1259" s="508"/>
      <c r="AE1259" s="455"/>
      <c r="AF1259" s="455"/>
      <c r="AG1259" s="455"/>
      <c r="AH1259" s="455"/>
      <c r="AI1259" s="455"/>
      <c r="AJ1259" s="455"/>
      <c r="AK1259" s="455"/>
      <c r="AL1259" s="455"/>
      <c r="AM1259" s="455"/>
      <c r="AN1259" s="455"/>
      <c r="AO1259" s="455"/>
      <c r="AP1259" s="455"/>
      <c r="AQ1259" s="455"/>
      <c r="AR1259" s="455"/>
      <c r="AS1259" s="455"/>
      <c r="AT1259" s="455"/>
      <c r="AU1259" s="455"/>
      <c r="AV1259" s="455"/>
      <c r="AW1259" s="455"/>
      <c r="AX1259" s="455"/>
    </row>
    <row r="1260" spans="18:50" x14ac:dyDescent="0.25">
      <c r="R1260" s="509"/>
      <c r="S1260" s="508"/>
      <c r="T1260" s="508"/>
      <c r="U1260" s="508"/>
      <c r="V1260" s="508"/>
      <c r="W1260" s="508"/>
      <c r="X1260" s="508"/>
      <c r="Y1260" s="508"/>
      <c r="Z1260" s="508"/>
      <c r="AA1260" s="508"/>
      <c r="AB1260" s="508"/>
      <c r="AC1260" s="508"/>
      <c r="AD1260" s="508"/>
      <c r="AE1260" s="455"/>
      <c r="AF1260" s="455"/>
      <c r="AG1260" s="455"/>
      <c r="AH1260" s="455"/>
      <c r="AI1260" s="455"/>
      <c r="AJ1260" s="455"/>
      <c r="AK1260" s="455"/>
      <c r="AL1260" s="455"/>
      <c r="AM1260" s="455"/>
      <c r="AN1260" s="455"/>
      <c r="AO1260" s="455"/>
      <c r="AP1260" s="455"/>
      <c r="AQ1260" s="455"/>
      <c r="AR1260" s="455"/>
      <c r="AS1260" s="455"/>
      <c r="AT1260" s="455"/>
      <c r="AU1260" s="455"/>
      <c r="AV1260" s="455"/>
      <c r="AW1260" s="455"/>
      <c r="AX1260" s="455"/>
    </row>
    <row r="1261" spans="18:50" x14ac:dyDescent="0.25">
      <c r="R1261" s="509"/>
      <c r="S1261" s="508"/>
      <c r="T1261" s="508"/>
      <c r="U1261" s="508"/>
      <c r="V1261" s="508"/>
      <c r="W1261" s="508"/>
      <c r="X1261" s="508"/>
      <c r="Y1261" s="508"/>
      <c r="Z1261" s="508"/>
      <c r="AA1261" s="508"/>
      <c r="AB1261" s="508"/>
      <c r="AC1261" s="508"/>
      <c r="AD1261" s="508"/>
      <c r="AE1261" s="455"/>
      <c r="AF1261" s="455"/>
      <c r="AG1261" s="455"/>
      <c r="AH1261" s="455"/>
      <c r="AI1261" s="455"/>
      <c r="AJ1261" s="455"/>
      <c r="AK1261" s="455"/>
      <c r="AL1261" s="455"/>
      <c r="AM1261" s="455"/>
      <c r="AN1261" s="455"/>
      <c r="AO1261" s="455"/>
      <c r="AP1261" s="455"/>
      <c r="AQ1261" s="455"/>
      <c r="AR1261" s="455"/>
      <c r="AS1261" s="455"/>
      <c r="AT1261" s="455"/>
      <c r="AU1261" s="455"/>
      <c r="AV1261" s="455"/>
      <c r="AW1261" s="455"/>
      <c r="AX1261" s="455"/>
    </row>
    <row r="1262" spans="18:50" x14ac:dyDescent="0.25">
      <c r="R1262" s="509"/>
      <c r="S1262" s="508"/>
      <c r="T1262" s="508"/>
      <c r="U1262" s="508"/>
      <c r="V1262" s="508"/>
      <c r="W1262" s="508"/>
      <c r="X1262" s="508"/>
      <c r="Y1262" s="508"/>
      <c r="Z1262" s="508"/>
      <c r="AA1262" s="508"/>
      <c r="AB1262" s="508"/>
      <c r="AC1262" s="508"/>
      <c r="AD1262" s="508"/>
      <c r="AE1262" s="455"/>
      <c r="AF1262" s="455"/>
      <c r="AG1262" s="455"/>
      <c r="AH1262" s="455"/>
      <c r="AI1262" s="455"/>
      <c r="AJ1262" s="455"/>
      <c r="AK1262" s="455"/>
      <c r="AL1262" s="455"/>
      <c r="AM1262" s="455"/>
      <c r="AN1262" s="455"/>
      <c r="AO1262" s="455"/>
      <c r="AP1262" s="455"/>
      <c r="AQ1262" s="455"/>
      <c r="AR1262" s="455"/>
      <c r="AS1262" s="455"/>
      <c r="AT1262" s="455"/>
      <c r="AU1262" s="455"/>
      <c r="AV1262" s="455"/>
      <c r="AW1262" s="455"/>
      <c r="AX1262" s="455"/>
    </row>
    <row r="1263" spans="18:50" x14ac:dyDescent="0.25">
      <c r="R1263" s="509"/>
      <c r="S1263" s="508"/>
      <c r="T1263" s="508"/>
      <c r="U1263" s="508"/>
      <c r="V1263" s="508"/>
      <c r="W1263" s="508"/>
      <c r="X1263" s="508"/>
      <c r="Y1263" s="508"/>
      <c r="Z1263" s="508"/>
      <c r="AA1263" s="508"/>
      <c r="AB1263" s="508"/>
      <c r="AC1263" s="508"/>
      <c r="AD1263" s="508"/>
      <c r="AE1263" s="455"/>
      <c r="AF1263" s="455"/>
      <c r="AG1263" s="455"/>
      <c r="AH1263" s="455"/>
      <c r="AI1263" s="455"/>
      <c r="AJ1263" s="455"/>
      <c r="AK1263" s="455"/>
      <c r="AL1263" s="455"/>
      <c r="AM1263" s="455"/>
      <c r="AN1263" s="455"/>
      <c r="AO1263" s="455"/>
      <c r="AP1263" s="455"/>
      <c r="AQ1263" s="455"/>
      <c r="AR1263" s="455"/>
      <c r="AS1263" s="455"/>
      <c r="AT1263" s="455"/>
      <c r="AU1263" s="455"/>
      <c r="AV1263" s="455"/>
      <c r="AW1263" s="455"/>
      <c r="AX1263" s="455"/>
    </row>
    <row r="1264" spans="18:50" x14ac:dyDescent="0.25">
      <c r="R1264" s="509"/>
      <c r="S1264" s="508"/>
      <c r="T1264" s="508"/>
      <c r="U1264" s="508"/>
      <c r="V1264" s="508"/>
      <c r="W1264" s="508"/>
      <c r="X1264" s="508"/>
      <c r="Y1264" s="508"/>
      <c r="Z1264" s="508"/>
      <c r="AA1264" s="508"/>
      <c r="AB1264" s="508"/>
      <c r="AC1264" s="508"/>
      <c r="AD1264" s="508"/>
      <c r="AE1264" s="455"/>
      <c r="AF1264" s="455"/>
      <c r="AG1264" s="455"/>
      <c r="AH1264" s="455"/>
      <c r="AI1264" s="455"/>
      <c r="AJ1264" s="455"/>
      <c r="AK1264" s="455"/>
      <c r="AL1264" s="455"/>
      <c r="AM1264" s="455"/>
      <c r="AN1264" s="455"/>
      <c r="AO1264" s="455"/>
      <c r="AP1264" s="455"/>
      <c r="AQ1264" s="455"/>
      <c r="AR1264" s="455"/>
      <c r="AS1264" s="455"/>
      <c r="AT1264" s="455"/>
      <c r="AU1264" s="455"/>
      <c r="AV1264" s="455"/>
      <c r="AW1264" s="455"/>
      <c r="AX1264" s="455"/>
    </row>
    <row r="1265" spans="18:50" x14ac:dyDescent="0.25">
      <c r="R1265" s="509"/>
      <c r="S1265" s="508"/>
      <c r="T1265" s="508"/>
      <c r="U1265" s="508"/>
      <c r="V1265" s="508"/>
      <c r="W1265" s="508"/>
      <c r="X1265" s="508"/>
      <c r="Y1265" s="508"/>
      <c r="Z1265" s="508"/>
      <c r="AA1265" s="508"/>
      <c r="AB1265" s="508"/>
      <c r="AC1265" s="508"/>
      <c r="AD1265" s="508"/>
      <c r="AE1265" s="455"/>
      <c r="AF1265" s="455"/>
      <c r="AG1265" s="455"/>
      <c r="AH1265" s="455"/>
      <c r="AI1265" s="455"/>
      <c r="AJ1265" s="455"/>
      <c r="AK1265" s="455"/>
      <c r="AL1265" s="455"/>
      <c r="AM1265" s="455"/>
      <c r="AN1265" s="455"/>
      <c r="AO1265" s="455"/>
      <c r="AP1265" s="455"/>
      <c r="AQ1265" s="455"/>
      <c r="AR1265" s="455"/>
      <c r="AS1265" s="455"/>
      <c r="AT1265" s="455"/>
      <c r="AU1265" s="455"/>
      <c r="AV1265" s="455"/>
      <c r="AW1265" s="455"/>
      <c r="AX1265" s="455"/>
    </row>
    <row r="1266" spans="18:50" x14ac:dyDescent="0.25">
      <c r="R1266" s="509"/>
      <c r="S1266" s="508"/>
      <c r="T1266" s="508"/>
      <c r="U1266" s="508"/>
      <c r="V1266" s="508"/>
      <c r="W1266" s="508"/>
      <c r="X1266" s="508"/>
      <c r="Y1266" s="508"/>
      <c r="Z1266" s="508"/>
      <c r="AA1266" s="508"/>
      <c r="AB1266" s="508"/>
      <c r="AC1266" s="508"/>
      <c r="AD1266" s="508"/>
      <c r="AE1266" s="455"/>
      <c r="AF1266" s="455"/>
      <c r="AG1266" s="455"/>
      <c r="AH1266" s="455"/>
      <c r="AI1266" s="455"/>
      <c r="AJ1266" s="455"/>
      <c r="AK1266" s="455"/>
      <c r="AL1266" s="455"/>
      <c r="AM1266" s="455"/>
      <c r="AN1266" s="455"/>
      <c r="AO1266" s="455"/>
      <c r="AP1266" s="455"/>
      <c r="AQ1266" s="455"/>
      <c r="AR1266" s="455"/>
      <c r="AS1266" s="455"/>
      <c r="AT1266" s="455"/>
      <c r="AU1266" s="455"/>
      <c r="AV1266" s="455"/>
      <c r="AW1266" s="455"/>
      <c r="AX1266" s="455"/>
    </row>
    <row r="1267" spans="18:50" x14ac:dyDescent="0.25">
      <c r="R1267" s="509"/>
      <c r="S1267" s="508"/>
      <c r="T1267" s="508"/>
      <c r="U1267" s="508"/>
      <c r="V1267" s="508"/>
      <c r="W1267" s="508"/>
      <c r="X1267" s="508"/>
      <c r="Y1267" s="508"/>
      <c r="Z1267" s="508"/>
      <c r="AA1267" s="508"/>
      <c r="AB1267" s="508"/>
      <c r="AC1267" s="508"/>
      <c r="AD1267" s="508"/>
      <c r="AE1267" s="455"/>
      <c r="AF1267" s="455"/>
      <c r="AG1267" s="455"/>
      <c r="AH1267" s="455"/>
      <c r="AI1267" s="455"/>
      <c r="AJ1267" s="455"/>
      <c r="AK1267" s="455"/>
      <c r="AL1267" s="455"/>
      <c r="AM1267" s="455"/>
      <c r="AN1267" s="455"/>
      <c r="AO1267" s="455"/>
      <c r="AP1267" s="455"/>
      <c r="AQ1267" s="455"/>
      <c r="AR1267" s="455"/>
      <c r="AS1267" s="455"/>
      <c r="AT1267" s="455"/>
      <c r="AU1267" s="455"/>
      <c r="AV1267" s="455"/>
      <c r="AW1267" s="455"/>
      <c r="AX1267" s="455"/>
    </row>
    <row r="1268" spans="18:50" x14ac:dyDescent="0.25">
      <c r="R1268" s="509"/>
      <c r="S1268" s="508"/>
      <c r="T1268" s="508"/>
      <c r="U1268" s="508"/>
      <c r="V1268" s="508"/>
      <c r="W1268" s="508"/>
      <c r="X1268" s="508"/>
      <c r="Y1268" s="508"/>
      <c r="Z1268" s="508"/>
      <c r="AA1268" s="508"/>
      <c r="AB1268" s="508"/>
      <c r="AC1268" s="508"/>
      <c r="AD1268" s="508"/>
      <c r="AE1268" s="455"/>
      <c r="AF1268" s="455"/>
      <c r="AG1268" s="455"/>
      <c r="AH1268" s="455"/>
      <c r="AI1268" s="455"/>
      <c r="AJ1268" s="455"/>
      <c r="AK1268" s="455"/>
      <c r="AL1268" s="455"/>
      <c r="AM1268" s="455"/>
      <c r="AN1268" s="455"/>
      <c r="AO1268" s="455"/>
      <c r="AP1268" s="455"/>
      <c r="AQ1268" s="455"/>
      <c r="AR1268" s="455"/>
      <c r="AS1268" s="455"/>
      <c r="AT1268" s="455"/>
      <c r="AU1268" s="455"/>
      <c r="AV1268" s="455"/>
      <c r="AW1268" s="455"/>
      <c r="AX1268" s="455"/>
    </row>
    <row r="1269" spans="18:50" x14ac:dyDescent="0.25">
      <c r="R1269" s="509"/>
      <c r="S1269" s="508"/>
      <c r="T1269" s="508"/>
      <c r="U1269" s="508"/>
      <c r="V1269" s="508"/>
      <c r="W1269" s="508"/>
      <c r="X1269" s="508"/>
      <c r="Y1269" s="508"/>
      <c r="Z1269" s="508"/>
      <c r="AA1269" s="508"/>
      <c r="AB1269" s="508"/>
      <c r="AC1269" s="508"/>
      <c r="AD1269" s="508"/>
      <c r="AE1269" s="455"/>
      <c r="AF1269" s="455"/>
      <c r="AG1269" s="455"/>
      <c r="AH1269" s="455"/>
      <c r="AI1269" s="455"/>
      <c r="AJ1269" s="455"/>
      <c r="AK1269" s="455"/>
      <c r="AL1269" s="455"/>
      <c r="AM1269" s="455"/>
      <c r="AN1269" s="455"/>
      <c r="AO1269" s="455"/>
      <c r="AP1269" s="455"/>
      <c r="AQ1269" s="455"/>
      <c r="AR1269" s="455"/>
      <c r="AS1269" s="455"/>
      <c r="AT1269" s="455"/>
      <c r="AU1269" s="455"/>
      <c r="AV1269" s="455"/>
      <c r="AW1269" s="455"/>
      <c r="AX1269" s="455"/>
    </row>
    <row r="1270" spans="18:50" x14ac:dyDescent="0.25">
      <c r="R1270" s="509"/>
      <c r="S1270" s="508"/>
      <c r="T1270" s="508"/>
      <c r="U1270" s="508"/>
      <c r="V1270" s="508"/>
      <c r="W1270" s="508"/>
      <c r="X1270" s="508"/>
      <c r="Y1270" s="508"/>
      <c r="Z1270" s="508"/>
      <c r="AA1270" s="508"/>
      <c r="AB1270" s="508"/>
      <c r="AC1270" s="508"/>
      <c r="AD1270" s="508"/>
      <c r="AE1270" s="455"/>
      <c r="AF1270" s="455"/>
      <c r="AG1270" s="455"/>
      <c r="AH1270" s="455"/>
      <c r="AI1270" s="455"/>
      <c r="AJ1270" s="455"/>
      <c r="AK1270" s="455"/>
      <c r="AL1270" s="455"/>
      <c r="AM1270" s="455"/>
      <c r="AN1270" s="455"/>
      <c r="AO1270" s="455"/>
      <c r="AP1270" s="455"/>
      <c r="AQ1270" s="455"/>
      <c r="AR1270" s="455"/>
      <c r="AS1270" s="455"/>
      <c r="AT1270" s="455"/>
      <c r="AU1270" s="455"/>
      <c r="AV1270" s="455"/>
      <c r="AW1270" s="455"/>
      <c r="AX1270" s="455"/>
    </row>
    <row r="1271" spans="18:50" x14ac:dyDescent="0.25">
      <c r="R1271" s="509"/>
      <c r="S1271" s="508"/>
      <c r="T1271" s="508"/>
      <c r="U1271" s="508"/>
      <c r="V1271" s="508"/>
      <c r="W1271" s="508"/>
      <c r="X1271" s="508"/>
      <c r="Y1271" s="508"/>
      <c r="Z1271" s="508"/>
      <c r="AA1271" s="508"/>
      <c r="AB1271" s="508"/>
      <c r="AC1271" s="508"/>
      <c r="AD1271" s="508"/>
      <c r="AE1271" s="455"/>
      <c r="AF1271" s="455"/>
      <c r="AG1271" s="455"/>
      <c r="AH1271" s="455"/>
      <c r="AI1271" s="455"/>
      <c r="AJ1271" s="455"/>
      <c r="AK1271" s="455"/>
      <c r="AL1271" s="455"/>
      <c r="AM1271" s="455"/>
      <c r="AN1271" s="455"/>
      <c r="AO1271" s="455"/>
      <c r="AP1271" s="455"/>
      <c r="AQ1271" s="455"/>
      <c r="AR1271" s="455"/>
      <c r="AS1271" s="455"/>
      <c r="AT1271" s="455"/>
      <c r="AU1271" s="455"/>
      <c r="AV1271" s="455"/>
      <c r="AW1271" s="455"/>
      <c r="AX1271" s="455"/>
    </row>
    <row r="1272" spans="18:50" x14ac:dyDescent="0.25">
      <c r="R1272" s="509"/>
      <c r="S1272" s="508"/>
      <c r="T1272" s="508"/>
      <c r="U1272" s="508"/>
      <c r="V1272" s="508"/>
      <c r="W1272" s="508"/>
      <c r="X1272" s="508"/>
      <c r="Y1272" s="508"/>
      <c r="Z1272" s="508"/>
      <c r="AA1272" s="508"/>
      <c r="AB1272" s="508"/>
      <c r="AC1272" s="508"/>
      <c r="AD1272" s="508"/>
      <c r="AE1272" s="455"/>
      <c r="AF1272" s="455"/>
      <c r="AG1272" s="455"/>
      <c r="AH1272" s="455"/>
      <c r="AI1272" s="455"/>
      <c r="AJ1272" s="455"/>
      <c r="AK1272" s="455"/>
      <c r="AL1272" s="455"/>
      <c r="AM1272" s="455"/>
      <c r="AN1272" s="455"/>
      <c r="AO1272" s="455"/>
      <c r="AP1272" s="455"/>
      <c r="AQ1272" s="455"/>
      <c r="AR1272" s="455"/>
      <c r="AS1272" s="455"/>
      <c r="AT1272" s="455"/>
      <c r="AU1272" s="455"/>
      <c r="AV1272" s="455"/>
      <c r="AW1272" s="455"/>
      <c r="AX1272" s="455"/>
    </row>
    <row r="1273" spans="18:50" x14ac:dyDescent="0.25">
      <c r="R1273" s="509"/>
      <c r="S1273" s="508"/>
      <c r="T1273" s="508"/>
      <c r="U1273" s="508"/>
      <c r="V1273" s="508"/>
      <c r="W1273" s="508"/>
      <c r="X1273" s="508"/>
      <c r="Y1273" s="508"/>
      <c r="Z1273" s="508"/>
      <c r="AA1273" s="508"/>
      <c r="AB1273" s="508"/>
      <c r="AC1273" s="508"/>
      <c r="AD1273" s="508"/>
      <c r="AE1273" s="455"/>
      <c r="AF1273" s="455"/>
      <c r="AG1273" s="455"/>
      <c r="AH1273" s="455"/>
      <c r="AI1273" s="455"/>
      <c r="AJ1273" s="455"/>
      <c r="AK1273" s="455"/>
      <c r="AL1273" s="455"/>
      <c r="AM1273" s="455"/>
      <c r="AN1273" s="455"/>
      <c r="AO1273" s="455"/>
      <c r="AP1273" s="455"/>
      <c r="AQ1273" s="455"/>
      <c r="AR1273" s="455"/>
      <c r="AS1273" s="455"/>
      <c r="AT1273" s="455"/>
      <c r="AU1273" s="455"/>
      <c r="AV1273" s="455"/>
      <c r="AW1273" s="455"/>
      <c r="AX1273" s="455"/>
    </row>
    <row r="1274" spans="18:50" x14ac:dyDescent="0.25">
      <c r="R1274" s="509"/>
      <c r="S1274" s="508"/>
      <c r="T1274" s="508"/>
      <c r="U1274" s="508"/>
      <c r="V1274" s="508"/>
      <c r="W1274" s="508"/>
      <c r="X1274" s="508"/>
      <c r="Y1274" s="508"/>
      <c r="Z1274" s="508"/>
      <c r="AA1274" s="508"/>
      <c r="AB1274" s="508"/>
      <c r="AC1274" s="508"/>
      <c r="AD1274" s="508"/>
      <c r="AE1274" s="455"/>
      <c r="AF1274" s="455"/>
      <c r="AG1274" s="455"/>
      <c r="AH1274" s="455"/>
      <c r="AI1274" s="455"/>
      <c r="AJ1274" s="455"/>
      <c r="AK1274" s="455"/>
      <c r="AL1274" s="455"/>
      <c r="AM1274" s="455"/>
      <c r="AN1274" s="455"/>
      <c r="AO1274" s="455"/>
      <c r="AP1274" s="455"/>
      <c r="AQ1274" s="455"/>
      <c r="AR1274" s="455"/>
      <c r="AS1274" s="455"/>
      <c r="AT1274" s="455"/>
      <c r="AU1274" s="455"/>
      <c r="AV1274" s="455"/>
      <c r="AW1274" s="455"/>
      <c r="AX1274" s="455"/>
    </row>
    <row r="1275" spans="18:50" x14ac:dyDescent="0.25">
      <c r="R1275" s="509"/>
      <c r="S1275" s="508"/>
      <c r="T1275" s="508"/>
      <c r="U1275" s="508"/>
      <c r="V1275" s="508"/>
      <c r="W1275" s="508"/>
      <c r="X1275" s="508"/>
      <c r="Y1275" s="508"/>
      <c r="Z1275" s="508"/>
      <c r="AA1275" s="508"/>
      <c r="AB1275" s="508"/>
      <c r="AC1275" s="508"/>
      <c r="AD1275" s="508"/>
      <c r="AE1275" s="455"/>
      <c r="AF1275" s="455"/>
      <c r="AG1275" s="455"/>
      <c r="AH1275" s="455"/>
      <c r="AI1275" s="455"/>
      <c r="AJ1275" s="455"/>
      <c r="AK1275" s="455"/>
      <c r="AL1275" s="455"/>
      <c r="AM1275" s="455"/>
      <c r="AN1275" s="455"/>
      <c r="AO1275" s="455"/>
      <c r="AP1275" s="455"/>
      <c r="AQ1275" s="455"/>
      <c r="AR1275" s="455"/>
      <c r="AS1275" s="455"/>
      <c r="AT1275" s="455"/>
      <c r="AU1275" s="455"/>
      <c r="AV1275" s="455"/>
      <c r="AW1275" s="455"/>
      <c r="AX1275" s="455"/>
    </row>
    <row r="1276" spans="18:50" x14ac:dyDescent="0.25">
      <c r="R1276" s="509"/>
      <c r="S1276" s="508"/>
      <c r="T1276" s="508"/>
      <c r="U1276" s="508"/>
      <c r="V1276" s="508"/>
      <c r="W1276" s="508"/>
      <c r="X1276" s="508"/>
      <c r="Y1276" s="508"/>
      <c r="Z1276" s="508"/>
      <c r="AA1276" s="508"/>
      <c r="AB1276" s="508"/>
      <c r="AC1276" s="508"/>
      <c r="AD1276" s="508"/>
      <c r="AE1276" s="455"/>
      <c r="AF1276" s="455"/>
      <c r="AG1276" s="455"/>
      <c r="AH1276" s="455"/>
      <c r="AI1276" s="455"/>
      <c r="AJ1276" s="455"/>
      <c r="AK1276" s="455"/>
      <c r="AL1276" s="455"/>
      <c r="AM1276" s="455"/>
      <c r="AN1276" s="455"/>
      <c r="AO1276" s="455"/>
      <c r="AP1276" s="455"/>
      <c r="AQ1276" s="455"/>
      <c r="AR1276" s="455"/>
      <c r="AS1276" s="455"/>
      <c r="AT1276" s="455"/>
      <c r="AU1276" s="455"/>
      <c r="AV1276" s="455"/>
      <c r="AW1276" s="455"/>
      <c r="AX1276" s="455"/>
    </row>
    <row r="1277" spans="18:50" x14ac:dyDescent="0.25">
      <c r="R1277" s="509"/>
      <c r="S1277" s="508"/>
      <c r="T1277" s="508"/>
      <c r="U1277" s="508"/>
      <c r="V1277" s="508"/>
      <c r="W1277" s="508"/>
      <c r="X1277" s="508"/>
      <c r="Y1277" s="508"/>
      <c r="Z1277" s="508"/>
      <c r="AA1277" s="508"/>
      <c r="AB1277" s="508"/>
      <c r="AC1277" s="508"/>
      <c r="AD1277" s="508"/>
      <c r="AE1277" s="455"/>
      <c r="AF1277" s="455"/>
      <c r="AG1277" s="455"/>
      <c r="AH1277" s="455"/>
      <c r="AI1277" s="455"/>
      <c r="AJ1277" s="455"/>
      <c r="AK1277" s="455"/>
      <c r="AL1277" s="455"/>
      <c r="AM1277" s="455"/>
      <c r="AN1277" s="455"/>
      <c r="AO1277" s="455"/>
      <c r="AP1277" s="455"/>
      <c r="AQ1277" s="455"/>
      <c r="AR1277" s="455"/>
      <c r="AS1277" s="455"/>
      <c r="AT1277" s="455"/>
      <c r="AU1277" s="455"/>
      <c r="AV1277" s="455"/>
      <c r="AW1277" s="455"/>
      <c r="AX1277" s="455"/>
    </row>
    <row r="1278" spans="18:50" x14ac:dyDescent="0.25">
      <c r="R1278" s="509"/>
      <c r="S1278" s="508"/>
      <c r="T1278" s="508"/>
      <c r="U1278" s="508"/>
      <c r="V1278" s="508"/>
      <c r="W1278" s="508"/>
      <c r="X1278" s="508"/>
      <c r="Y1278" s="508"/>
      <c r="Z1278" s="508"/>
      <c r="AA1278" s="508"/>
      <c r="AB1278" s="508"/>
      <c r="AC1278" s="508"/>
      <c r="AD1278" s="508"/>
      <c r="AE1278" s="455"/>
      <c r="AF1278" s="455"/>
      <c r="AG1278" s="455"/>
      <c r="AH1278" s="455"/>
      <c r="AI1278" s="455"/>
      <c r="AJ1278" s="455"/>
      <c r="AK1278" s="455"/>
      <c r="AL1278" s="455"/>
      <c r="AM1278" s="455"/>
      <c r="AN1278" s="455"/>
      <c r="AO1278" s="455"/>
      <c r="AP1278" s="455"/>
      <c r="AQ1278" s="455"/>
      <c r="AR1278" s="455"/>
      <c r="AS1278" s="455"/>
      <c r="AT1278" s="455"/>
      <c r="AU1278" s="455"/>
      <c r="AV1278" s="455"/>
      <c r="AW1278" s="455"/>
      <c r="AX1278" s="455"/>
    </row>
    <row r="1279" spans="18:50" x14ac:dyDescent="0.25">
      <c r="R1279" s="509"/>
      <c r="S1279" s="508"/>
      <c r="T1279" s="508"/>
      <c r="U1279" s="508"/>
      <c r="V1279" s="508"/>
      <c r="W1279" s="508"/>
      <c r="X1279" s="508"/>
      <c r="Y1279" s="508"/>
      <c r="Z1279" s="508"/>
      <c r="AA1279" s="508"/>
      <c r="AB1279" s="508"/>
      <c r="AC1279" s="508"/>
      <c r="AD1279" s="508"/>
      <c r="AE1279" s="455"/>
      <c r="AF1279" s="455"/>
      <c r="AG1279" s="455"/>
      <c r="AH1279" s="455"/>
      <c r="AI1279" s="455"/>
      <c r="AJ1279" s="455"/>
      <c r="AK1279" s="455"/>
      <c r="AL1279" s="455"/>
      <c r="AM1279" s="455"/>
      <c r="AN1279" s="455"/>
      <c r="AO1279" s="455"/>
      <c r="AP1279" s="455"/>
      <c r="AQ1279" s="455"/>
      <c r="AR1279" s="455"/>
      <c r="AS1279" s="455"/>
      <c r="AT1279" s="455"/>
      <c r="AU1279" s="455"/>
      <c r="AV1279" s="455"/>
      <c r="AW1279" s="455"/>
      <c r="AX1279" s="455"/>
    </row>
    <row r="1280" spans="18:50" x14ac:dyDescent="0.25">
      <c r="R1280" s="509"/>
      <c r="S1280" s="508"/>
      <c r="T1280" s="508"/>
      <c r="U1280" s="508"/>
      <c r="V1280" s="508"/>
      <c r="W1280" s="508"/>
      <c r="X1280" s="508"/>
      <c r="Y1280" s="508"/>
      <c r="Z1280" s="508"/>
      <c r="AA1280" s="508"/>
      <c r="AB1280" s="508"/>
      <c r="AC1280" s="508"/>
      <c r="AD1280" s="508"/>
      <c r="AE1280" s="455"/>
      <c r="AF1280" s="455"/>
      <c r="AG1280" s="455"/>
      <c r="AH1280" s="455"/>
      <c r="AI1280" s="455"/>
      <c r="AJ1280" s="455"/>
      <c r="AK1280" s="455"/>
      <c r="AL1280" s="455"/>
      <c r="AM1280" s="455"/>
      <c r="AN1280" s="455"/>
      <c r="AO1280" s="455"/>
      <c r="AP1280" s="455"/>
      <c r="AQ1280" s="455"/>
      <c r="AR1280" s="455"/>
      <c r="AS1280" s="455"/>
      <c r="AT1280" s="455"/>
      <c r="AU1280" s="455"/>
      <c r="AV1280" s="455"/>
      <c r="AW1280" s="455"/>
      <c r="AX1280" s="455"/>
    </row>
    <row r="1281" spans="18:50" x14ac:dyDescent="0.25">
      <c r="R1281" s="509"/>
      <c r="S1281" s="508"/>
      <c r="T1281" s="508"/>
      <c r="U1281" s="508"/>
      <c r="V1281" s="508"/>
      <c r="W1281" s="508"/>
      <c r="X1281" s="508"/>
      <c r="Y1281" s="508"/>
      <c r="Z1281" s="508"/>
      <c r="AA1281" s="508"/>
      <c r="AB1281" s="508"/>
      <c r="AC1281" s="508"/>
      <c r="AD1281" s="508"/>
      <c r="AE1281" s="455"/>
      <c r="AF1281" s="455"/>
      <c r="AG1281" s="455"/>
      <c r="AH1281" s="455"/>
      <c r="AI1281" s="455"/>
      <c r="AJ1281" s="455"/>
      <c r="AK1281" s="455"/>
      <c r="AL1281" s="455"/>
      <c r="AM1281" s="455"/>
      <c r="AN1281" s="455"/>
      <c r="AO1281" s="455"/>
      <c r="AP1281" s="455"/>
      <c r="AQ1281" s="455"/>
      <c r="AR1281" s="455"/>
      <c r="AS1281" s="455"/>
      <c r="AT1281" s="455"/>
      <c r="AU1281" s="455"/>
      <c r="AV1281" s="455"/>
      <c r="AW1281" s="455"/>
      <c r="AX1281" s="455"/>
    </row>
    <row r="1282" spans="18:50" x14ac:dyDescent="0.25">
      <c r="R1282" s="509"/>
      <c r="S1282" s="508"/>
      <c r="T1282" s="508"/>
      <c r="U1282" s="508"/>
      <c r="V1282" s="508"/>
      <c r="W1282" s="508"/>
      <c r="X1282" s="508"/>
      <c r="Y1282" s="508"/>
      <c r="Z1282" s="508"/>
      <c r="AA1282" s="508"/>
      <c r="AB1282" s="508"/>
      <c r="AC1282" s="508"/>
      <c r="AD1282" s="508"/>
      <c r="AE1282" s="455"/>
      <c r="AF1282" s="455"/>
      <c r="AG1282" s="455"/>
      <c r="AH1282" s="455"/>
      <c r="AI1282" s="455"/>
      <c r="AJ1282" s="455"/>
      <c r="AK1282" s="455"/>
      <c r="AL1282" s="455"/>
      <c r="AM1282" s="455"/>
      <c r="AN1282" s="455"/>
      <c r="AO1282" s="455"/>
      <c r="AP1282" s="455"/>
      <c r="AQ1282" s="455"/>
      <c r="AR1282" s="455"/>
      <c r="AS1282" s="455"/>
      <c r="AT1282" s="455"/>
      <c r="AU1282" s="455"/>
      <c r="AV1282" s="455"/>
      <c r="AW1282" s="455"/>
      <c r="AX1282" s="455"/>
    </row>
    <row r="1283" spans="18:50" x14ac:dyDescent="0.25">
      <c r="R1283" s="509"/>
      <c r="S1283" s="508"/>
      <c r="T1283" s="508"/>
      <c r="U1283" s="508"/>
      <c r="V1283" s="508"/>
      <c r="W1283" s="508"/>
      <c r="X1283" s="508"/>
      <c r="Y1283" s="508"/>
      <c r="Z1283" s="508"/>
      <c r="AA1283" s="508"/>
      <c r="AB1283" s="508"/>
      <c r="AC1283" s="508"/>
      <c r="AD1283" s="508"/>
      <c r="AE1283" s="455"/>
      <c r="AF1283" s="455"/>
      <c r="AG1283" s="455"/>
      <c r="AH1283" s="455"/>
      <c r="AI1283" s="455"/>
      <c r="AJ1283" s="455"/>
      <c r="AK1283" s="455"/>
      <c r="AL1283" s="455"/>
      <c r="AM1283" s="455"/>
      <c r="AN1283" s="455"/>
      <c r="AO1283" s="455"/>
      <c r="AP1283" s="455"/>
      <c r="AQ1283" s="455"/>
      <c r="AR1283" s="455"/>
      <c r="AS1283" s="455"/>
      <c r="AT1283" s="455"/>
      <c r="AU1283" s="455"/>
      <c r="AV1283" s="455"/>
      <c r="AW1283" s="455"/>
      <c r="AX1283" s="455"/>
    </row>
    <row r="1284" spans="18:50" x14ac:dyDescent="0.25">
      <c r="R1284" s="509"/>
      <c r="S1284" s="508"/>
      <c r="T1284" s="508"/>
      <c r="U1284" s="508"/>
      <c r="V1284" s="508"/>
      <c r="W1284" s="508"/>
      <c r="X1284" s="508"/>
      <c r="Y1284" s="508"/>
      <c r="Z1284" s="508"/>
      <c r="AA1284" s="508"/>
      <c r="AB1284" s="508"/>
      <c r="AC1284" s="508"/>
      <c r="AD1284" s="508"/>
      <c r="AE1284" s="455"/>
      <c r="AF1284" s="455"/>
      <c r="AG1284" s="455"/>
      <c r="AH1284" s="455"/>
      <c r="AI1284" s="455"/>
      <c r="AJ1284" s="455"/>
      <c r="AK1284" s="455"/>
      <c r="AL1284" s="455"/>
      <c r="AM1284" s="455"/>
      <c r="AN1284" s="455"/>
      <c r="AO1284" s="455"/>
      <c r="AP1284" s="455"/>
      <c r="AQ1284" s="455"/>
      <c r="AR1284" s="455"/>
      <c r="AS1284" s="455"/>
      <c r="AT1284" s="455"/>
      <c r="AU1284" s="455"/>
      <c r="AV1284" s="455"/>
      <c r="AW1284" s="455"/>
      <c r="AX1284" s="455"/>
    </row>
    <row r="1285" spans="18:50" x14ac:dyDescent="0.25">
      <c r="R1285" s="509"/>
      <c r="S1285" s="508"/>
      <c r="T1285" s="508"/>
      <c r="U1285" s="508"/>
      <c r="V1285" s="508"/>
      <c r="W1285" s="508"/>
      <c r="X1285" s="508"/>
      <c r="Y1285" s="508"/>
      <c r="Z1285" s="508"/>
      <c r="AA1285" s="508"/>
      <c r="AB1285" s="508"/>
      <c r="AC1285" s="508"/>
      <c r="AD1285" s="508"/>
      <c r="AE1285" s="455"/>
      <c r="AF1285" s="455"/>
      <c r="AG1285" s="455"/>
      <c r="AH1285" s="455"/>
      <c r="AI1285" s="455"/>
      <c r="AJ1285" s="455"/>
      <c r="AK1285" s="455"/>
      <c r="AL1285" s="455"/>
      <c r="AM1285" s="455"/>
      <c r="AN1285" s="455"/>
      <c r="AO1285" s="455"/>
      <c r="AP1285" s="455"/>
      <c r="AQ1285" s="455"/>
      <c r="AR1285" s="455"/>
      <c r="AS1285" s="455"/>
      <c r="AT1285" s="455"/>
      <c r="AU1285" s="455"/>
      <c r="AV1285" s="455"/>
      <c r="AW1285" s="455"/>
      <c r="AX1285" s="455"/>
    </row>
    <row r="1286" spans="18:50" x14ac:dyDescent="0.25">
      <c r="R1286" s="509"/>
      <c r="S1286" s="508"/>
      <c r="T1286" s="508"/>
      <c r="U1286" s="508"/>
      <c r="V1286" s="508"/>
      <c r="W1286" s="508"/>
      <c r="X1286" s="508"/>
      <c r="Y1286" s="508"/>
      <c r="Z1286" s="508"/>
      <c r="AA1286" s="508"/>
      <c r="AB1286" s="508"/>
      <c r="AC1286" s="508"/>
      <c r="AD1286" s="508"/>
      <c r="AE1286" s="455"/>
      <c r="AF1286" s="455"/>
      <c r="AG1286" s="455"/>
      <c r="AH1286" s="455"/>
      <c r="AI1286" s="455"/>
      <c r="AJ1286" s="455"/>
      <c r="AK1286" s="455"/>
      <c r="AL1286" s="455"/>
      <c r="AM1286" s="455"/>
      <c r="AN1286" s="455"/>
      <c r="AO1286" s="455"/>
      <c r="AP1286" s="455"/>
      <c r="AQ1286" s="455"/>
      <c r="AR1286" s="455"/>
      <c r="AS1286" s="455"/>
      <c r="AT1286" s="455"/>
      <c r="AU1286" s="455"/>
      <c r="AV1286" s="455"/>
      <c r="AW1286" s="455"/>
      <c r="AX1286" s="455"/>
    </row>
    <row r="1287" spans="18:50" x14ac:dyDescent="0.25">
      <c r="R1287" s="509"/>
      <c r="S1287" s="508"/>
      <c r="T1287" s="508"/>
      <c r="U1287" s="508"/>
      <c r="V1287" s="508"/>
      <c r="W1287" s="508"/>
      <c r="X1287" s="508"/>
      <c r="Y1287" s="508"/>
      <c r="Z1287" s="508"/>
      <c r="AA1287" s="508"/>
      <c r="AB1287" s="508"/>
      <c r="AC1287" s="508"/>
      <c r="AD1287" s="508"/>
      <c r="AE1287" s="455"/>
      <c r="AF1287" s="455"/>
      <c r="AG1287" s="455"/>
      <c r="AH1287" s="455"/>
      <c r="AI1287" s="455"/>
      <c r="AJ1287" s="455"/>
      <c r="AK1287" s="455"/>
      <c r="AL1287" s="455"/>
      <c r="AM1287" s="455"/>
      <c r="AN1287" s="455"/>
      <c r="AO1287" s="455"/>
      <c r="AP1287" s="455"/>
      <c r="AQ1287" s="455"/>
      <c r="AR1287" s="455"/>
      <c r="AS1287" s="455"/>
      <c r="AT1287" s="455"/>
      <c r="AU1287" s="455"/>
      <c r="AV1287" s="455"/>
      <c r="AW1287" s="455"/>
      <c r="AX1287" s="455"/>
    </row>
    <row r="1288" spans="18:50" x14ac:dyDescent="0.25">
      <c r="R1288" s="509"/>
      <c r="S1288" s="508"/>
      <c r="T1288" s="508"/>
      <c r="U1288" s="508"/>
      <c r="V1288" s="508"/>
      <c r="W1288" s="508"/>
      <c r="X1288" s="508"/>
      <c r="Y1288" s="508"/>
      <c r="Z1288" s="508"/>
      <c r="AA1288" s="508"/>
      <c r="AB1288" s="508"/>
      <c r="AC1288" s="508"/>
      <c r="AD1288" s="508"/>
      <c r="AE1288" s="455"/>
      <c r="AF1288" s="455"/>
      <c r="AG1288" s="455"/>
      <c r="AH1288" s="455"/>
      <c r="AI1288" s="455"/>
      <c r="AJ1288" s="455"/>
      <c r="AK1288" s="455"/>
      <c r="AL1288" s="455"/>
      <c r="AM1288" s="455"/>
      <c r="AN1288" s="455"/>
      <c r="AO1288" s="455"/>
      <c r="AP1288" s="455"/>
      <c r="AQ1288" s="455"/>
      <c r="AR1288" s="455"/>
      <c r="AS1288" s="455"/>
      <c r="AT1288" s="455"/>
      <c r="AU1288" s="455"/>
      <c r="AV1288" s="455"/>
      <c r="AW1288" s="455"/>
      <c r="AX1288" s="455"/>
    </row>
    <row r="1289" spans="18:50" x14ac:dyDescent="0.25">
      <c r="R1289" s="509"/>
      <c r="S1289" s="508"/>
      <c r="T1289" s="508"/>
      <c r="U1289" s="508"/>
      <c r="V1289" s="508"/>
      <c r="W1289" s="508"/>
      <c r="X1289" s="508"/>
      <c r="Y1289" s="508"/>
      <c r="Z1289" s="508"/>
      <c r="AA1289" s="508"/>
      <c r="AB1289" s="508"/>
      <c r="AC1289" s="508"/>
      <c r="AD1289" s="508"/>
      <c r="AE1289" s="455"/>
      <c r="AF1289" s="455"/>
      <c r="AG1289" s="455"/>
      <c r="AH1289" s="455"/>
      <c r="AI1289" s="455"/>
      <c r="AJ1289" s="455"/>
      <c r="AK1289" s="455"/>
      <c r="AL1289" s="455"/>
      <c r="AM1289" s="455"/>
      <c r="AN1289" s="455"/>
      <c r="AO1289" s="455"/>
      <c r="AP1289" s="455"/>
      <c r="AQ1289" s="455"/>
      <c r="AR1289" s="455"/>
      <c r="AS1289" s="455"/>
      <c r="AT1289" s="455"/>
      <c r="AU1289" s="455"/>
      <c r="AV1289" s="455"/>
      <c r="AW1289" s="455"/>
      <c r="AX1289" s="455"/>
    </row>
    <row r="1290" spans="18:50" x14ac:dyDescent="0.25">
      <c r="R1290" s="509"/>
      <c r="S1290" s="508"/>
      <c r="T1290" s="508"/>
      <c r="U1290" s="508"/>
      <c r="V1290" s="508"/>
      <c r="W1290" s="508"/>
      <c r="X1290" s="508"/>
      <c r="Y1290" s="508"/>
      <c r="Z1290" s="508"/>
      <c r="AA1290" s="508"/>
      <c r="AB1290" s="508"/>
      <c r="AC1290" s="508"/>
      <c r="AD1290" s="508"/>
      <c r="AE1290" s="455"/>
      <c r="AF1290" s="455"/>
      <c r="AG1290" s="455"/>
      <c r="AH1290" s="455"/>
      <c r="AI1290" s="455"/>
      <c r="AJ1290" s="455"/>
      <c r="AK1290" s="455"/>
      <c r="AL1290" s="455"/>
      <c r="AM1290" s="455"/>
      <c r="AN1290" s="455"/>
      <c r="AO1290" s="455"/>
      <c r="AP1290" s="455"/>
      <c r="AQ1290" s="455"/>
      <c r="AR1290" s="455"/>
      <c r="AS1290" s="455"/>
      <c r="AT1290" s="455"/>
      <c r="AU1290" s="455"/>
      <c r="AV1290" s="455"/>
      <c r="AW1290" s="455"/>
      <c r="AX1290" s="455"/>
    </row>
    <row r="1291" spans="18:50" x14ac:dyDescent="0.25">
      <c r="R1291" s="509"/>
      <c r="S1291" s="508"/>
      <c r="T1291" s="508"/>
      <c r="U1291" s="508"/>
      <c r="V1291" s="508"/>
      <c r="W1291" s="508"/>
      <c r="X1291" s="508"/>
      <c r="Y1291" s="508"/>
      <c r="Z1291" s="508"/>
      <c r="AA1291" s="508"/>
      <c r="AB1291" s="508"/>
      <c r="AC1291" s="508"/>
      <c r="AD1291" s="508"/>
      <c r="AE1291" s="455"/>
      <c r="AF1291" s="455"/>
      <c r="AG1291" s="455"/>
      <c r="AH1291" s="455"/>
      <c r="AI1291" s="455"/>
      <c r="AJ1291" s="455"/>
      <c r="AK1291" s="455"/>
      <c r="AL1291" s="455"/>
      <c r="AM1291" s="455"/>
      <c r="AN1291" s="455"/>
      <c r="AO1291" s="455"/>
      <c r="AP1291" s="455"/>
      <c r="AQ1291" s="455"/>
      <c r="AR1291" s="455"/>
      <c r="AS1291" s="455"/>
      <c r="AT1291" s="455"/>
      <c r="AU1291" s="455"/>
      <c r="AV1291" s="455"/>
      <c r="AW1291" s="455"/>
      <c r="AX1291" s="455"/>
    </row>
    <row r="1292" spans="18:50" x14ac:dyDescent="0.25">
      <c r="R1292" s="509"/>
      <c r="S1292" s="508"/>
      <c r="T1292" s="508"/>
      <c r="U1292" s="508"/>
      <c r="V1292" s="508"/>
      <c r="W1292" s="508"/>
      <c r="X1292" s="508"/>
      <c r="Y1292" s="508"/>
      <c r="Z1292" s="508"/>
      <c r="AA1292" s="508"/>
      <c r="AB1292" s="508"/>
      <c r="AC1292" s="508"/>
      <c r="AD1292" s="508"/>
      <c r="AE1292" s="455"/>
      <c r="AF1292" s="455"/>
      <c r="AG1292" s="455"/>
      <c r="AH1292" s="455"/>
      <c r="AI1292" s="455"/>
      <c r="AJ1292" s="455"/>
      <c r="AK1292" s="455"/>
      <c r="AL1292" s="455"/>
      <c r="AM1292" s="455"/>
      <c r="AN1292" s="455"/>
      <c r="AO1292" s="455"/>
      <c r="AP1292" s="455"/>
      <c r="AQ1292" s="455"/>
      <c r="AR1292" s="455"/>
      <c r="AS1292" s="455"/>
      <c r="AT1292" s="455"/>
      <c r="AU1292" s="455"/>
      <c r="AV1292" s="455"/>
      <c r="AW1292" s="455"/>
      <c r="AX1292" s="455"/>
    </row>
    <row r="1293" spans="18:50" x14ac:dyDescent="0.25">
      <c r="R1293" s="509"/>
      <c r="S1293" s="508"/>
      <c r="T1293" s="508"/>
      <c r="U1293" s="508"/>
      <c r="V1293" s="508"/>
      <c r="W1293" s="508"/>
      <c r="X1293" s="508"/>
      <c r="Y1293" s="508"/>
      <c r="Z1293" s="508"/>
      <c r="AA1293" s="508"/>
      <c r="AB1293" s="508"/>
      <c r="AC1293" s="508"/>
      <c r="AD1293" s="508"/>
      <c r="AE1293" s="455"/>
      <c r="AF1293" s="455"/>
      <c r="AG1293" s="455"/>
      <c r="AH1293" s="455"/>
      <c r="AI1293" s="455"/>
      <c r="AJ1293" s="455"/>
      <c r="AK1293" s="455"/>
      <c r="AL1293" s="455"/>
      <c r="AM1293" s="455"/>
      <c r="AN1293" s="455"/>
      <c r="AO1293" s="455"/>
      <c r="AP1293" s="455"/>
      <c r="AQ1293" s="455"/>
      <c r="AR1293" s="455"/>
      <c r="AS1293" s="455"/>
      <c r="AT1293" s="455"/>
      <c r="AU1293" s="455"/>
      <c r="AV1293" s="455"/>
      <c r="AW1293" s="455"/>
      <c r="AX1293" s="455"/>
    </row>
    <row r="1294" spans="18:50" x14ac:dyDescent="0.25">
      <c r="R1294" s="509"/>
      <c r="S1294" s="508"/>
      <c r="T1294" s="508"/>
      <c r="U1294" s="508"/>
      <c r="V1294" s="508"/>
      <c r="W1294" s="508"/>
      <c r="X1294" s="508"/>
      <c r="Y1294" s="508"/>
      <c r="Z1294" s="508"/>
      <c r="AA1294" s="508"/>
      <c r="AB1294" s="508"/>
      <c r="AC1294" s="508"/>
      <c r="AD1294" s="508"/>
      <c r="AE1294" s="455"/>
      <c r="AF1294" s="455"/>
      <c r="AG1294" s="455"/>
      <c r="AH1294" s="455"/>
      <c r="AI1294" s="455"/>
      <c r="AJ1294" s="455"/>
      <c r="AK1294" s="455"/>
      <c r="AL1294" s="455"/>
      <c r="AM1294" s="455"/>
      <c r="AN1294" s="455"/>
      <c r="AO1294" s="455"/>
      <c r="AP1294" s="455"/>
      <c r="AQ1294" s="455"/>
      <c r="AR1294" s="455"/>
      <c r="AS1294" s="455"/>
      <c r="AT1294" s="455"/>
      <c r="AU1294" s="455"/>
      <c r="AV1294" s="455"/>
      <c r="AW1294" s="455"/>
      <c r="AX1294" s="455"/>
    </row>
    <row r="1295" spans="18:50" x14ac:dyDescent="0.25">
      <c r="R1295" s="509"/>
      <c r="S1295" s="508"/>
      <c r="T1295" s="508"/>
      <c r="U1295" s="508"/>
      <c r="V1295" s="508"/>
      <c r="W1295" s="508"/>
      <c r="X1295" s="508"/>
      <c r="Y1295" s="508"/>
      <c r="Z1295" s="508"/>
      <c r="AA1295" s="508"/>
      <c r="AB1295" s="508"/>
      <c r="AC1295" s="508"/>
      <c r="AD1295" s="508"/>
      <c r="AE1295" s="455"/>
      <c r="AF1295" s="455"/>
      <c r="AG1295" s="455"/>
      <c r="AH1295" s="455"/>
      <c r="AI1295" s="455"/>
      <c r="AJ1295" s="455"/>
      <c r="AK1295" s="455"/>
      <c r="AL1295" s="455"/>
      <c r="AM1295" s="455"/>
      <c r="AN1295" s="455"/>
      <c r="AO1295" s="455"/>
      <c r="AP1295" s="455"/>
      <c r="AQ1295" s="455"/>
      <c r="AR1295" s="455"/>
      <c r="AS1295" s="455"/>
      <c r="AT1295" s="455"/>
      <c r="AU1295" s="455"/>
      <c r="AV1295" s="455"/>
      <c r="AW1295" s="455"/>
      <c r="AX1295" s="455"/>
    </row>
    <row r="1296" spans="18:50" x14ac:dyDescent="0.25">
      <c r="R1296" s="509"/>
      <c r="S1296" s="508"/>
      <c r="T1296" s="508"/>
      <c r="U1296" s="508"/>
      <c r="V1296" s="508"/>
      <c r="W1296" s="508"/>
      <c r="X1296" s="508"/>
      <c r="Y1296" s="508"/>
      <c r="Z1296" s="508"/>
      <c r="AA1296" s="508"/>
      <c r="AB1296" s="508"/>
      <c r="AC1296" s="508"/>
      <c r="AD1296" s="508"/>
      <c r="AE1296" s="455"/>
      <c r="AF1296" s="455"/>
      <c r="AG1296" s="455"/>
      <c r="AH1296" s="455"/>
      <c r="AI1296" s="455"/>
      <c r="AJ1296" s="455"/>
      <c r="AK1296" s="455"/>
      <c r="AL1296" s="455"/>
      <c r="AM1296" s="455"/>
      <c r="AN1296" s="455"/>
      <c r="AO1296" s="455"/>
      <c r="AP1296" s="455"/>
      <c r="AQ1296" s="455"/>
      <c r="AR1296" s="455"/>
      <c r="AS1296" s="455"/>
      <c r="AT1296" s="455"/>
      <c r="AU1296" s="455"/>
      <c r="AV1296" s="455"/>
      <c r="AW1296" s="455"/>
      <c r="AX1296" s="455"/>
    </row>
    <row r="1297" spans="18:50" x14ac:dyDescent="0.25">
      <c r="R1297" s="509"/>
      <c r="S1297" s="508"/>
      <c r="T1297" s="508"/>
      <c r="U1297" s="508"/>
      <c r="V1297" s="508"/>
      <c r="W1297" s="508"/>
      <c r="X1297" s="508"/>
      <c r="Y1297" s="508"/>
      <c r="Z1297" s="508"/>
      <c r="AA1297" s="508"/>
      <c r="AB1297" s="508"/>
      <c r="AC1297" s="508"/>
      <c r="AD1297" s="508"/>
      <c r="AE1297" s="455"/>
      <c r="AF1297" s="455"/>
      <c r="AG1297" s="455"/>
      <c r="AH1297" s="455"/>
      <c r="AI1297" s="455"/>
      <c r="AJ1297" s="455"/>
      <c r="AK1297" s="455"/>
      <c r="AL1297" s="455"/>
      <c r="AM1297" s="455"/>
      <c r="AN1297" s="455"/>
      <c r="AO1297" s="455"/>
      <c r="AP1297" s="455"/>
      <c r="AQ1297" s="455"/>
      <c r="AR1297" s="455"/>
      <c r="AS1297" s="455"/>
      <c r="AT1297" s="455"/>
      <c r="AU1297" s="455"/>
      <c r="AV1297" s="455"/>
      <c r="AW1297" s="455"/>
      <c r="AX1297" s="455"/>
    </row>
    <row r="1298" spans="18:50" x14ac:dyDescent="0.25">
      <c r="R1298" s="509"/>
      <c r="S1298" s="508"/>
      <c r="T1298" s="508"/>
      <c r="U1298" s="508"/>
      <c r="V1298" s="508"/>
      <c r="W1298" s="508"/>
      <c r="X1298" s="508"/>
      <c r="Y1298" s="508"/>
      <c r="Z1298" s="508"/>
      <c r="AA1298" s="508"/>
      <c r="AB1298" s="508"/>
      <c r="AC1298" s="508"/>
      <c r="AD1298" s="508"/>
      <c r="AE1298" s="455"/>
      <c r="AF1298" s="455"/>
      <c r="AG1298" s="455"/>
      <c r="AH1298" s="455"/>
      <c r="AI1298" s="455"/>
      <c r="AJ1298" s="455"/>
      <c r="AK1298" s="455"/>
      <c r="AL1298" s="455"/>
      <c r="AM1298" s="455"/>
      <c r="AN1298" s="455"/>
      <c r="AO1298" s="455"/>
      <c r="AP1298" s="455"/>
      <c r="AQ1298" s="455"/>
      <c r="AR1298" s="455"/>
      <c r="AS1298" s="455"/>
      <c r="AT1298" s="455"/>
      <c r="AU1298" s="455"/>
      <c r="AV1298" s="455"/>
      <c r="AW1298" s="455"/>
      <c r="AX1298" s="455"/>
    </row>
    <row r="1299" spans="18:50" x14ac:dyDescent="0.25">
      <c r="R1299" s="509"/>
      <c r="S1299" s="508"/>
      <c r="T1299" s="508"/>
      <c r="U1299" s="508"/>
      <c r="V1299" s="508"/>
      <c r="W1299" s="508"/>
      <c r="X1299" s="508"/>
      <c r="Y1299" s="508"/>
      <c r="Z1299" s="508"/>
      <c r="AA1299" s="508"/>
      <c r="AB1299" s="508"/>
      <c r="AC1299" s="508"/>
      <c r="AD1299" s="508"/>
      <c r="AE1299" s="455"/>
      <c r="AF1299" s="455"/>
      <c r="AG1299" s="455"/>
      <c r="AH1299" s="455"/>
      <c r="AI1299" s="455"/>
      <c r="AJ1299" s="455"/>
      <c r="AK1299" s="455"/>
      <c r="AL1299" s="455"/>
      <c r="AM1299" s="455"/>
      <c r="AN1299" s="455"/>
      <c r="AO1299" s="455"/>
      <c r="AP1299" s="455"/>
      <c r="AQ1299" s="455"/>
      <c r="AR1299" s="455"/>
      <c r="AS1299" s="455"/>
      <c r="AT1299" s="455"/>
      <c r="AU1299" s="455"/>
      <c r="AV1299" s="455"/>
      <c r="AW1299" s="455"/>
      <c r="AX1299" s="455"/>
    </row>
    <row r="1300" spans="18:50" x14ac:dyDescent="0.25">
      <c r="R1300" s="509"/>
      <c r="S1300" s="508"/>
      <c r="T1300" s="508"/>
      <c r="U1300" s="508"/>
      <c r="V1300" s="508"/>
      <c r="W1300" s="508"/>
      <c r="X1300" s="508"/>
      <c r="Y1300" s="508"/>
      <c r="Z1300" s="508"/>
      <c r="AA1300" s="508"/>
      <c r="AB1300" s="508"/>
      <c r="AC1300" s="508"/>
      <c r="AD1300" s="508"/>
      <c r="AE1300" s="455"/>
      <c r="AF1300" s="455"/>
      <c r="AG1300" s="455"/>
      <c r="AH1300" s="455"/>
      <c r="AI1300" s="455"/>
      <c r="AJ1300" s="455"/>
      <c r="AK1300" s="455"/>
      <c r="AL1300" s="455"/>
      <c r="AM1300" s="455"/>
      <c r="AN1300" s="455"/>
      <c r="AO1300" s="455"/>
      <c r="AP1300" s="455"/>
      <c r="AQ1300" s="455"/>
      <c r="AR1300" s="455"/>
      <c r="AS1300" s="455"/>
      <c r="AT1300" s="455"/>
      <c r="AU1300" s="455"/>
      <c r="AV1300" s="455"/>
      <c r="AW1300" s="455"/>
      <c r="AX1300" s="455"/>
    </row>
    <row r="1301" spans="18:50" x14ac:dyDescent="0.25">
      <c r="R1301" s="509"/>
      <c r="S1301" s="508"/>
      <c r="T1301" s="508"/>
      <c r="U1301" s="508"/>
      <c r="V1301" s="508"/>
      <c r="W1301" s="508"/>
      <c r="X1301" s="508"/>
      <c r="Y1301" s="508"/>
      <c r="Z1301" s="508"/>
      <c r="AA1301" s="508"/>
      <c r="AB1301" s="508"/>
      <c r="AC1301" s="508"/>
      <c r="AD1301" s="508"/>
      <c r="AE1301" s="455"/>
      <c r="AF1301" s="455"/>
      <c r="AG1301" s="455"/>
      <c r="AH1301" s="455"/>
      <c r="AI1301" s="455"/>
      <c r="AJ1301" s="455"/>
      <c r="AK1301" s="455"/>
      <c r="AL1301" s="455"/>
      <c r="AM1301" s="455"/>
      <c r="AN1301" s="455"/>
      <c r="AO1301" s="455"/>
      <c r="AP1301" s="455"/>
      <c r="AQ1301" s="455"/>
      <c r="AR1301" s="455"/>
      <c r="AS1301" s="455"/>
      <c r="AT1301" s="455"/>
      <c r="AU1301" s="455"/>
      <c r="AV1301" s="455"/>
      <c r="AW1301" s="455"/>
      <c r="AX1301" s="455"/>
    </row>
    <row r="1302" spans="18:50" x14ac:dyDescent="0.25">
      <c r="R1302" s="509"/>
      <c r="S1302" s="508"/>
      <c r="T1302" s="508"/>
      <c r="U1302" s="508"/>
      <c r="V1302" s="508"/>
      <c r="W1302" s="508"/>
      <c r="X1302" s="508"/>
      <c r="Y1302" s="508"/>
      <c r="Z1302" s="508"/>
      <c r="AA1302" s="508"/>
      <c r="AB1302" s="508"/>
      <c r="AC1302" s="508"/>
      <c r="AD1302" s="508"/>
      <c r="AE1302" s="455"/>
      <c r="AF1302" s="455"/>
      <c r="AG1302" s="455"/>
      <c r="AH1302" s="455"/>
      <c r="AI1302" s="455"/>
      <c r="AJ1302" s="455"/>
      <c r="AK1302" s="455"/>
      <c r="AL1302" s="455"/>
      <c r="AM1302" s="455"/>
      <c r="AN1302" s="455"/>
      <c r="AO1302" s="455"/>
      <c r="AP1302" s="455"/>
      <c r="AQ1302" s="455"/>
      <c r="AR1302" s="455"/>
      <c r="AS1302" s="455"/>
      <c r="AT1302" s="455"/>
      <c r="AU1302" s="455"/>
      <c r="AV1302" s="455"/>
      <c r="AW1302" s="455"/>
      <c r="AX1302" s="455"/>
    </row>
    <row r="1303" spans="18:50" x14ac:dyDescent="0.25">
      <c r="R1303" s="509"/>
      <c r="S1303" s="508"/>
      <c r="T1303" s="508"/>
      <c r="U1303" s="508"/>
      <c r="V1303" s="508"/>
      <c r="W1303" s="508"/>
      <c r="X1303" s="508"/>
      <c r="Y1303" s="508"/>
      <c r="Z1303" s="508"/>
      <c r="AA1303" s="508"/>
      <c r="AB1303" s="508"/>
      <c r="AC1303" s="508"/>
      <c r="AD1303" s="508"/>
      <c r="AE1303" s="455"/>
      <c r="AF1303" s="455"/>
      <c r="AG1303" s="455"/>
      <c r="AH1303" s="455"/>
      <c r="AI1303" s="455"/>
      <c r="AJ1303" s="455"/>
      <c r="AK1303" s="455"/>
      <c r="AL1303" s="455"/>
      <c r="AM1303" s="455"/>
      <c r="AN1303" s="455"/>
      <c r="AO1303" s="455"/>
      <c r="AP1303" s="455"/>
      <c r="AQ1303" s="455"/>
      <c r="AR1303" s="455"/>
      <c r="AS1303" s="455"/>
      <c r="AT1303" s="455"/>
      <c r="AU1303" s="455"/>
      <c r="AV1303" s="455"/>
      <c r="AW1303" s="455"/>
      <c r="AX1303" s="455"/>
    </row>
    <row r="1304" spans="18:50" x14ac:dyDescent="0.25">
      <c r="R1304" s="509"/>
      <c r="S1304" s="508"/>
      <c r="T1304" s="508"/>
      <c r="U1304" s="508"/>
      <c r="V1304" s="508"/>
      <c r="W1304" s="508"/>
      <c r="X1304" s="508"/>
      <c r="Y1304" s="508"/>
      <c r="Z1304" s="508"/>
      <c r="AA1304" s="508"/>
      <c r="AB1304" s="508"/>
      <c r="AC1304" s="508"/>
      <c r="AD1304" s="508"/>
      <c r="AE1304" s="455"/>
      <c r="AF1304" s="455"/>
      <c r="AG1304" s="455"/>
      <c r="AH1304" s="455"/>
      <c r="AI1304" s="455"/>
      <c r="AJ1304" s="455"/>
      <c r="AK1304" s="455"/>
      <c r="AL1304" s="455"/>
      <c r="AM1304" s="455"/>
      <c r="AN1304" s="455"/>
      <c r="AO1304" s="455"/>
      <c r="AP1304" s="455"/>
      <c r="AQ1304" s="455"/>
      <c r="AR1304" s="455"/>
      <c r="AS1304" s="455"/>
      <c r="AT1304" s="455"/>
      <c r="AU1304" s="455"/>
      <c r="AV1304" s="455"/>
      <c r="AW1304" s="455"/>
      <c r="AX1304" s="455"/>
    </row>
    <row r="1305" spans="18:50" x14ac:dyDescent="0.25">
      <c r="R1305" s="509"/>
      <c r="S1305" s="508"/>
      <c r="T1305" s="508"/>
      <c r="U1305" s="508"/>
      <c r="V1305" s="508"/>
      <c r="W1305" s="508"/>
      <c r="X1305" s="508"/>
      <c r="Y1305" s="508"/>
      <c r="Z1305" s="508"/>
      <c r="AA1305" s="508"/>
      <c r="AB1305" s="508"/>
      <c r="AC1305" s="508"/>
      <c r="AD1305" s="508"/>
      <c r="AE1305" s="455"/>
      <c r="AF1305" s="455"/>
      <c r="AG1305" s="455"/>
      <c r="AH1305" s="455"/>
      <c r="AI1305" s="455"/>
      <c r="AJ1305" s="455"/>
      <c r="AK1305" s="455"/>
      <c r="AL1305" s="455"/>
      <c r="AM1305" s="455"/>
      <c r="AN1305" s="455"/>
      <c r="AO1305" s="455"/>
      <c r="AP1305" s="455"/>
      <c r="AQ1305" s="455"/>
      <c r="AR1305" s="455"/>
      <c r="AS1305" s="455"/>
      <c r="AT1305" s="455"/>
      <c r="AU1305" s="455"/>
      <c r="AV1305" s="455"/>
      <c r="AW1305" s="455"/>
      <c r="AX1305" s="455"/>
    </row>
    <row r="1306" spans="18:50" x14ac:dyDescent="0.25">
      <c r="R1306" s="509"/>
      <c r="S1306" s="508"/>
      <c r="T1306" s="508"/>
      <c r="U1306" s="508"/>
      <c r="V1306" s="508"/>
      <c r="W1306" s="508"/>
      <c r="X1306" s="508"/>
      <c r="Y1306" s="508"/>
      <c r="Z1306" s="508"/>
      <c r="AA1306" s="508"/>
      <c r="AB1306" s="508"/>
      <c r="AC1306" s="508"/>
      <c r="AD1306" s="508"/>
      <c r="AE1306" s="455"/>
      <c r="AF1306" s="455"/>
      <c r="AG1306" s="455"/>
      <c r="AH1306" s="455"/>
      <c r="AI1306" s="455"/>
      <c r="AJ1306" s="455"/>
      <c r="AK1306" s="455"/>
      <c r="AL1306" s="455"/>
      <c r="AM1306" s="455"/>
      <c r="AN1306" s="455"/>
      <c r="AO1306" s="455"/>
      <c r="AP1306" s="455"/>
      <c r="AQ1306" s="455"/>
      <c r="AR1306" s="455"/>
      <c r="AS1306" s="455"/>
      <c r="AT1306" s="455"/>
      <c r="AU1306" s="455"/>
      <c r="AV1306" s="455"/>
      <c r="AW1306" s="455"/>
      <c r="AX1306" s="455"/>
    </row>
    <row r="1307" spans="18:50" x14ac:dyDescent="0.25">
      <c r="R1307" s="509"/>
      <c r="S1307" s="508"/>
      <c r="T1307" s="508"/>
      <c r="U1307" s="508"/>
      <c r="V1307" s="508"/>
      <c r="W1307" s="508"/>
      <c r="X1307" s="508"/>
      <c r="Y1307" s="508"/>
      <c r="Z1307" s="508"/>
      <c r="AA1307" s="508"/>
      <c r="AB1307" s="508"/>
      <c r="AC1307" s="508"/>
      <c r="AD1307" s="508"/>
      <c r="AE1307" s="455"/>
      <c r="AF1307" s="455"/>
      <c r="AG1307" s="455"/>
      <c r="AH1307" s="455"/>
      <c r="AI1307" s="455"/>
      <c r="AJ1307" s="455"/>
      <c r="AK1307" s="455"/>
      <c r="AL1307" s="455"/>
      <c r="AM1307" s="455"/>
      <c r="AN1307" s="455"/>
      <c r="AO1307" s="455"/>
      <c r="AP1307" s="455"/>
      <c r="AQ1307" s="455"/>
      <c r="AR1307" s="455"/>
      <c r="AS1307" s="455"/>
      <c r="AT1307" s="455"/>
      <c r="AU1307" s="455"/>
      <c r="AV1307" s="455"/>
      <c r="AW1307" s="455"/>
      <c r="AX1307" s="455"/>
    </row>
    <row r="1308" spans="18:50" x14ac:dyDescent="0.25">
      <c r="R1308" s="509"/>
      <c r="S1308" s="508"/>
      <c r="T1308" s="508"/>
      <c r="U1308" s="508"/>
      <c r="V1308" s="508"/>
      <c r="W1308" s="508"/>
      <c r="X1308" s="508"/>
      <c r="Y1308" s="508"/>
      <c r="Z1308" s="508"/>
      <c r="AA1308" s="508"/>
      <c r="AB1308" s="508"/>
      <c r="AC1308" s="508"/>
      <c r="AD1308" s="508"/>
      <c r="AE1308" s="455"/>
      <c r="AF1308" s="455"/>
      <c r="AG1308" s="455"/>
      <c r="AH1308" s="455"/>
      <c r="AI1308" s="455"/>
      <c r="AJ1308" s="455"/>
      <c r="AK1308" s="455"/>
      <c r="AL1308" s="455"/>
      <c r="AM1308" s="455"/>
      <c r="AN1308" s="455"/>
      <c r="AO1308" s="455"/>
      <c r="AP1308" s="455"/>
      <c r="AQ1308" s="455"/>
      <c r="AR1308" s="455"/>
      <c r="AS1308" s="455"/>
      <c r="AT1308" s="455"/>
      <c r="AU1308" s="455"/>
      <c r="AV1308" s="455"/>
      <c r="AW1308" s="455"/>
      <c r="AX1308" s="455"/>
    </row>
    <row r="1309" spans="18:50" x14ac:dyDescent="0.25">
      <c r="R1309" s="509"/>
      <c r="S1309" s="508"/>
      <c r="T1309" s="508"/>
      <c r="U1309" s="508"/>
      <c r="V1309" s="508"/>
      <c r="W1309" s="508"/>
      <c r="X1309" s="508"/>
      <c r="Y1309" s="508"/>
      <c r="Z1309" s="508"/>
      <c r="AA1309" s="508"/>
      <c r="AB1309" s="508"/>
      <c r="AC1309" s="508"/>
      <c r="AD1309" s="508"/>
      <c r="AE1309" s="455"/>
      <c r="AF1309" s="455"/>
      <c r="AG1309" s="455"/>
      <c r="AH1309" s="455"/>
      <c r="AI1309" s="455"/>
      <c r="AJ1309" s="455"/>
      <c r="AK1309" s="455"/>
      <c r="AL1309" s="455"/>
      <c r="AM1309" s="455"/>
      <c r="AN1309" s="455"/>
      <c r="AO1309" s="455"/>
      <c r="AP1309" s="455"/>
      <c r="AQ1309" s="455"/>
      <c r="AR1309" s="455"/>
      <c r="AS1309" s="455"/>
      <c r="AT1309" s="455"/>
      <c r="AU1309" s="455"/>
      <c r="AV1309" s="455"/>
      <c r="AW1309" s="455"/>
      <c r="AX1309" s="455"/>
    </row>
    <row r="1310" spans="18:50" x14ac:dyDescent="0.25">
      <c r="R1310" s="509"/>
      <c r="S1310" s="508"/>
      <c r="T1310" s="508"/>
      <c r="U1310" s="508"/>
      <c r="V1310" s="508"/>
      <c r="W1310" s="508"/>
      <c r="X1310" s="508"/>
      <c r="Y1310" s="508"/>
      <c r="Z1310" s="508"/>
      <c r="AA1310" s="508"/>
      <c r="AB1310" s="508"/>
      <c r="AC1310" s="508"/>
      <c r="AD1310" s="508"/>
      <c r="AE1310" s="455"/>
      <c r="AF1310" s="455"/>
      <c r="AG1310" s="455"/>
      <c r="AH1310" s="455"/>
      <c r="AI1310" s="455"/>
      <c r="AJ1310" s="455"/>
      <c r="AK1310" s="455"/>
      <c r="AL1310" s="455"/>
      <c r="AM1310" s="455"/>
      <c r="AN1310" s="455"/>
      <c r="AO1310" s="455"/>
      <c r="AP1310" s="455"/>
      <c r="AQ1310" s="455"/>
      <c r="AR1310" s="455"/>
      <c r="AS1310" s="455"/>
      <c r="AT1310" s="455"/>
      <c r="AU1310" s="455"/>
      <c r="AV1310" s="455"/>
      <c r="AW1310" s="455"/>
      <c r="AX1310" s="455"/>
    </row>
    <row r="1311" spans="18:50" x14ac:dyDescent="0.25">
      <c r="R1311" s="509"/>
      <c r="S1311" s="508"/>
      <c r="T1311" s="508"/>
      <c r="U1311" s="508"/>
      <c r="V1311" s="508"/>
      <c r="W1311" s="508"/>
      <c r="X1311" s="508"/>
      <c r="Y1311" s="508"/>
      <c r="Z1311" s="508"/>
      <c r="AA1311" s="508"/>
      <c r="AB1311" s="508"/>
      <c r="AC1311" s="508"/>
      <c r="AD1311" s="508"/>
      <c r="AE1311" s="455"/>
      <c r="AF1311" s="455"/>
      <c r="AG1311" s="455"/>
      <c r="AH1311" s="455"/>
      <c r="AI1311" s="455"/>
      <c r="AJ1311" s="455"/>
      <c r="AK1311" s="455"/>
      <c r="AL1311" s="455"/>
      <c r="AM1311" s="455"/>
      <c r="AN1311" s="455"/>
      <c r="AO1311" s="455"/>
      <c r="AP1311" s="455"/>
      <c r="AQ1311" s="455"/>
      <c r="AR1311" s="455"/>
      <c r="AS1311" s="455"/>
      <c r="AT1311" s="455"/>
      <c r="AU1311" s="455"/>
      <c r="AV1311" s="455"/>
      <c r="AW1311" s="455"/>
      <c r="AX1311" s="455"/>
    </row>
    <row r="1312" spans="18:50" x14ac:dyDescent="0.25">
      <c r="R1312" s="509"/>
      <c r="S1312" s="508"/>
      <c r="T1312" s="508"/>
      <c r="U1312" s="508"/>
      <c r="V1312" s="508"/>
      <c r="W1312" s="508"/>
      <c r="X1312" s="508"/>
      <c r="Y1312" s="508"/>
      <c r="Z1312" s="508"/>
      <c r="AA1312" s="508"/>
      <c r="AB1312" s="508"/>
      <c r="AC1312" s="508"/>
      <c r="AD1312" s="508"/>
      <c r="AE1312" s="455"/>
      <c r="AF1312" s="455"/>
      <c r="AG1312" s="455"/>
      <c r="AH1312" s="455"/>
      <c r="AI1312" s="455"/>
      <c r="AJ1312" s="455"/>
      <c r="AK1312" s="455"/>
      <c r="AL1312" s="455"/>
      <c r="AM1312" s="455"/>
      <c r="AN1312" s="455"/>
      <c r="AO1312" s="455"/>
      <c r="AP1312" s="455"/>
      <c r="AQ1312" s="455"/>
      <c r="AR1312" s="455"/>
      <c r="AS1312" s="455"/>
      <c r="AT1312" s="455"/>
      <c r="AU1312" s="455"/>
      <c r="AV1312" s="455"/>
      <c r="AW1312" s="455"/>
      <c r="AX1312" s="455"/>
    </row>
    <row r="1313" spans="18:50" x14ac:dyDescent="0.25">
      <c r="R1313" s="509"/>
      <c r="S1313" s="508"/>
      <c r="T1313" s="508"/>
      <c r="U1313" s="508"/>
      <c r="V1313" s="508"/>
      <c r="W1313" s="508"/>
      <c r="X1313" s="508"/>
      <c r="Y1313" s="508"/>
      <c r="Z1313" s="508"/>
      <c r="AA1313" s="508"/>
      <c r="AB1313" s="508"/>
      <c r="AC1313" s="508"/>
      <c r="AD1313" s="508"/>
      <c r="AE1313" s="455"/>
      <c r="AF1313" s="455"/>
      <c r="AG1313" s="455"/>
      <c r="AH1313" s="455"/>
      <c r="AI1313" s="455"/>
      <c r="AJ1313" s="455"/>
      <c r="AK1313" s="455"/>
      <c r="AL1313" s="455"/>
      <c r="AM1313" s="455"/>
      <c r="AN1313" s="455"/>
      <c r="AO1313" s="455"/>
      <c r="AP1313" s="455"/>
      <c r="AQ1313" s="455"/>
      <c r="AR1313" s="455"/>
      <c r="AS1313" s="455"/>
      <c r="AT1313" s="455"/>
      <c r="AU1313" s="455"/>
      <c r="AV1313" s="455"/>
      <c r="AW1313" s="455"/>
      <c r="AX1313" s="455"/>
    </row>
    <row r="1314" spans="18:50" x14ac:dyDescent="0.25">
      <c r="R1314" s="509"/>
      <c r="S1314" s="508"/>
      <c r="T1314" s="508"/>
      <c r="U1314" s="508"/>
      <c r="V1314" s="508"/>
      <c r="W1314" s="508"/>
      <c r="X1314" s="508"/>
      <c r="Y1314" s="508"/>
      <c r="Z1314" s="508"/>
      <c r="AA1314" s="508"/>
      <c r="AB1314" s="508"/>
      <c r="AC1314" s="508"/>
      <c r="AD1314" s="508"/>
      <c r="AE1314" s="455"/>
      <c r="AF1314" s="455"/>
      <c r="AG1314" s="455"/>
      <c r="AH1314" s="455"/>
      <c r="AI1314" s="455"/>
      <c r="AJ1314" s="455"/>
      <c r="AK1314" s="455"/>
      <c r="AL1314" s="455"/>
      <c r="AM1314" s="455"/>
      <c r="AN1314" s="455"/>
      <c r="AO1314" s="455"/>
      <c r="AP1314" s="455"/>
      <c r="AQ1314" s="455"/>
      <c r="AR1314" s="455"/>
      <c r="AS1314" s="455"/>
      <c r="AT1314" s="455"/>
      <c r="AU1314" s="455"/>
      <c r="AV1314" s="455"/>
      <c r="AW1314" s="455"/>
      <c r="AX1314" s="455"/>
    </row>
    <row r="1315" spans="18:50" x14ac:dyDescent="0.25">
      <c r="R1315" s="509"/>
      <c r="S1315" s="508"/>
      <c r="T1315" s="508"/>
      <c r="U1315" s="508"/>
      <c r="V1315" s="508"/>
      <c r="W1315" s="508"/>
      <c r="X1315" s="508"/>
      <c r="Y1315" s="508"/>
      <c r="Z1315" s="508"/>
      <c r="AA1315" s="508"/>
      <c r="AB1315" s="508"/>
      <c r="AC1315" s="508"/>
      <c r="AD1315" s="508"/>
      <c r="AE1315" s="455"/>
      <c r="AF1315" s="455"/>
      <c r="AG1315" s="455"/>
      <c r="AH1315" s="455"/>
      <c r="AI1315" s="455"/>
      <c r="AJ1315" s="455"/>
      <c r="AK1315" s="455"/>
      <c r="AL1315" s="455"/>
      <c r="AM1315" s="455"/>
      <c r="AN1315" s="455"/>
      <c r="AO1315" s="455"/>
      <c r="AP1315" s="455"/>
      <c r="AQ1315" s="455"/>
      <c r="AR1315" s="455"/>
      <c r="AS1315" s="455"/>
      <c r="AT1315" s="455"/>
      <c r="AU1315" s="455"/>
      <c r="AV1315" s="455"/>
      <c r="AW1315" s="455"/>
      <c r="AX1315" s="455"/>
    </row>
    <row r="1316" spans="18:50" x14ac:dyDescent="0.25">
      <c r="R1316" s="509"/>
      <c r="S1316" s="508"/>
      <c r="T1316" s="508"/>
      <c r="U1316" s="508"/>
      <c r="V1316" s="508"/>
      <c r="W1316" s="508"/>
      <c r="X1316" s="508"/>
      <c r="Y1316" s="508"/>
      <c r="Z1316" s="508"/>
      <c r="AA1316" s="508"/>
      <c r="AB1316" s="508"/>
      <c r="AC1316" s="508"/>
      <c r="AD1316" s="508"/>
      <c r="AE1316" s="455"/>
      <c r="AF1316" s="455"/>
      <c r="AG1316" s="455"/>
      <c r="AH1316" s="455"/>
      <c r="AI1316" s="455"/>
      <c r="AJ1316" s="455"/>
      <c r="AK1316" s="455"/>
      <c r="AL1316" s="455"/>
      <c r="AM1316" s="455"/>
      <c r="AN1316" s="455"/>
      <c r="AO1316" s="455"/>
      <c r="AP1316" s="455"/>
      <c r="AQ1316" s="455"/>
      <c r="AR1316" s="455"/>
      <c r="AS1316" s="455"/>
      <c r="AT1316" s="455"/>
      <c r="AU1316" s="455"/>
      <c r="AV1316" s="455"/>
      <c r="AW1316" s="455"/>
      <c r="AX1316" s="455"/>
    </row>
    <row r="1317" spans="18:50" x14ac:dyDescent="0.25">
      <c r="R1317" s="509"/>
      <c r="S1317" s="508"/>
      <c r="T1317" s="508"/>
      <c r="U1317" s="508"/>
      <c r="V1317" s="508"/>
      <c r="W1317" s="508"/>
      <c r="X1317" s="508"/>
      <c r="Y1317" s="508"/>
      <c r="Z1317" s="508"/>
      <c r="AA1317" s="508"/>
      <c r="AB1317" s="508"/>
      <c r="AC1317" s="508"/>
      <c r="AD1317" s="508"/>
      <c r="AE1317" s="455"/>
      <c r="AF1317" s="455"/>
      <c r="AG1317" s="455"/>
      <c r="AH1317" s="455"/>
      <c r="AI1317" s="455"/>
      <c r="AJ1317" s="455"/>
      <c r="AK1317" s="455"/>
      <c r="AL1317" s="455"/>
      <c r="AM1317" s="455"/>
      <c r="AN1317" s="455"/>
      <c r="AO1317" s="455"/>
      <c r="AP1317" s="455"/>
      <c r="AQ1317" s="455"/>
      <c r="AR1317" s="455"/>
      <c r="AS1317" s="455"/>
      <c r="AT1317" s="455"/>
      <c r="AU1317" s="455"/>
      <c r="AV1317" s="455"/>
      <c r="AW1317" s="455"/>
      <c r="AX1317" s="455"/>
    </row>
    <row r="1318" spans="18:50" x14ac:dyDescent="0.25">
      <c r="R1318" s="509"/>
      <c r="S1318" s="508"/>
      <c r="T1318" s="508"/>
      <c r="U1318" s="508"/>
      <c r="V1318" s="508"/>
      <c r="W1318" s="508"/>
      <c r="X1318" s="508"/>
      <c r="Y1318" s="508"/>
      <c r="Z1318" s="508"/>
      <c r="AA1318" s="508"/>
      <c r="AB1318" s="508"/>
      <c r="AC1318" s="508"/>
      <c r="AD1318" s="508"/>
      <c r="AE1318" s="455"/>
      <c r="AF1318" s="455"/>
      <c r="AG1318" s="455"/>
      <c r="AH1318" s="455"/>
      <c r="AI1318" s="455"/>
      <c r="AJ1318" s="455"/>
      <c r="AK1318" s="455"/>
      <c r="AL1318" s="455"/>
      <c r="AM1318" s="455"/>
      <c r="AN1318" s="455"/>
      <c r="AO1318" s="455"/>
      <c r="AP1318" s="455"/>
      <c r="AQ1318" s="455"/>
      <c r="AR1318" s="455"/>
      <c r="AS1318" s="455"/>
      <c r="AT1318" s="455"/>
      <c r="AU1318" s="455"/>
      <c r="AV1318" s="455"/>
      <c r="AW1318" s="455"/>
      <c r="AX1318" s="455"/>
    </row>
    <row r="1319" spans="18:50" x14ac:dyDescent="0.25">
      <c r="R1319" s="509"/>
      <c r="S1319" s="508"/>
      <c r="T1319" s="508"/>
      <c r="U1319" s="508"/>
      <c r="V1319" s="508"/>
      <c r="W1319" s="508"/>
      <c r="X1319" s="508"/>
      <c r="Y1319" s="508"/>
      <c r="Z1319" s="508"/>
      <c r="AA1319" s="508"/>
      <c r="AB1319" s="508"/>
      <c r="AC1319" s="508"/>
      <c r="AD1319" s="508"/>
      <c r="AE1319" s="455"/>
      <c r="AF1319" s="455"/>
      <c r="AG1319" s="455"/>
      <c r="AH1319" s="455"/>
      <c r="AI1319" s="455"/>
      <c r="AJ1319" s="455"/>
      <c r="AK1319" s="455"/>
      <c r="AL1319" s="455"/>
      <c r="AM1319" s="455"/>
      <c r="AN1319" s="455"/>
      <c r="AO1319" s="455"/>
      <c r="AP1319" s="455"/>
      <c r="AQ1319" s="455"/>
      <c r="AR1319" s="455"/>
      <c r="AS1319" s="455"/>
      <c r="AT1319" s="455"/>
      <c r="AU1319" s="455"/>
      <c r="AV1319" s="455"/>
      <c r="AW1319" s="455"/>
      <c r="AX1319" s="455"/>
    </row>
    <row r="1320" spans="18:50" x14ac:dyDescent="0.25">
      <c r="R1320" s="509"/>
      <c r="S1320" s="508"/>
      <c r="T1320" s="508"/>
      <c r="U1320" s="508"/>
      <c r="V1320" s="508"/>
      <c r="W1320" s="508"/>
      <c r="X1320" s="508"/>
      <c r="Y1320" s="508"/>
      <c r="Z1320" s="508"/>
      <c r="AA1320" s="508"/>
      <c r="AB1320" s="508"/>
      <c r="AC1320" s="508"/>
      <c r="AD1320" s="508"/>
      <c r="AE1320" s="455"/>
      <c r="AF1320" s="455"/>
      <c r="AG1320" s="455"/>
      <c r="AH1320" s="455"/>
      <c r="AI1320" s="455"/>
      <c r="AJ1320" s="455"/>
      <c r="AK1320" s="455"/>
      <c r="AL1320" s="455"/>
      <c r="AM1320" s="455"/>
      <c r="AN1320" s="455"/>
      <c r="AO1320" s="455"/>
      <c r="AP1320" s="455"/>
      <c r="AQ1320" s="455"/>
      <c r="AR1320" s="455"/>
      <c r="AS1320" s="455"/>
      <c r="AT1320" s="455"/>
      <c r="AU1320" s="455"/>
      <c r="AV1320" s="455"/>
      <c r="AW1320" s="455"/>
      <c r="AX1320" s="455"/>
    </row>
    <row r="1321" spans="18:50" x14ac:dyDescent="0.25">
      <c r="R1321" s="509"/>
      <c r="S1321" s="508"/>
      <c r="T1321" s="508"/>
      <c r="U1321" s="508"/>
      <c r="V1321" s="508"/>
      <c r="W1321" s="508"/>
      <c r="X1321" s="508"/>
      <c r="Y1321" s="508"/>
      <c r="Z1321" s="508"/>
      <c r="AA1321" s="508"/>
      <c r="AB1321" s="508"/>
      <c r="AC1321" s="508"/>
      <c r="AD1321" s="508"/>
      <c r="AE1321" s="455"/>
      <c r="AF1321" s="455"/>
      <c r="AG1321" s="455"/>
      <c r="AH1321" s="455"/>
      <c r="AI1321" s="455"/>
      <c r="AJ1321" s="455"/>
      <c r="AK1321" s="455"/>
      <c r="AL1321" s="455"/>
      <c r="AM1321" s="455"/>
      <c r="AN1321" s="455"/>
      <c r="AO1321" s="455"/>
      <c r="AP1321" s="455"/>
      <c r="AQ1321" s="455"/>
      <c r="AR1321" s="455"/>
      <c r="AS1321" s="455"/>
      <c r="AT1321" s="455"/>
      <c r="AU1321" s="455"/>
      <c r="AV1321" s="455"/>
      <c r="AW1321" s="455"/>
      <c r="AX1321" s="455"/>
    </row>
    <row r="1322" spans="18:50" x14ac:dyDescent="0.25">
      <c r="R1322" s="509"/>
      <c r="S1322" s="508"/>
      <c r="T1322" s="508"/>
      <c r="U1322" s="508"/>
      <c r="V1322" s="508"/>
      <c r="W1322" s="508"/>
      <c r="X1322" s="508"/>
      <c r="Y1322" s="508"/>
      <c r="Z1322" s="508"/>
      <c r="AA1322" s="508"/>
      <c r="AB1322" s="508"/>
      <c r="AC1322" s="508"/>
      <c r="AD1322" s="508"/>
      <c r="AE1322" s="455"/>
      <c r="AF1322" s="455"/>
      <c r="AG1322" s="455"/>
      <c r="AH1322" s="455"/>
      <c r="AI1322" s="455"/>
      <c r="AJ1322" s="455"/>
      <c r="AK1322" s="455"/>
      <c r="AL1322" s="455"/>
      <c r="AM1322" s="455"/>
      <c r="AN1322" s="455"/>
      <c r="AO1322" s="455"/>
      <c r="AP1322" s="455"/>
      <c r="AQ1322" s="455"/>
      <c r="AR1322" s="455"/>
      <c r="AS1322" s="455"/>
      <c r="AT1322" s="455"/>
      <c r="AU1322" s="455"/>
      <c r="AV1322" s="455"/>
      <c r="AW1322" s="455"/>
      <c r="AX1322" s="455"/>
    </row>
    <row r="1323" spans="18:50" x14ac:dyDescent="0.25">
      <c r="R1323" s="509"/>
      <c r="S1323" s="508"/>
      <c r="T1323" s="508"/>
      <c r="U1323" s="508"/>
      <c r="V1323" s="508"/>
      <c r="W1323" s="508"/>
      <c r="X1323" s="508"/>
      <c r="Y1323" s="508"/>
      <c r="Z1323" s="508"/>
      <c r="AA1323" s="508"/>
      <c r="AB1323" s="508"/>
      <c r="AC1323" s="508"/>
      <c r="AD1323" s="508"/>
      <c r="AE1323" s="455"/>
      <c r="AF1323" s="455"/>
      <c r="AG1323" s="455"/>
      <c r="AH1323" s="455"/>
      <c r="AI1323" s="455"/>
      <c r="AJ1323" s="455"/>
      <c r="AK1323" s="455"/>
      <c r="AL1323" s="455"/>
      <c r="AM1323" s="455"/>
      <c r="AN1323" s="455"/>
      <c r="AO1323" s="455"/>
      <c r="AP1323" s="455"/>
      <c r="AQ1323" s="455"/>
      <c r="AR1323" s="455"/>
      <c r="AS1323" s="455"/>
      <c r="AT1323" s="455"/>
      <c r="AU1323" s="455"/>
      <c r="AV1323" s="455"/>
      <c r="AW1323" s="455"/>
      <c r="AX1323" s="455"/>
    </row>
    <row r="1324" spans="18:50" x14ac:dyDescent="0.25">
      <c r="R1324" s="509"/>
      <c r="S1324" s="508"/>
      <c r="T1324" s="508"/>
      <c r="U1324" s="508"/>
      <c r="V1324" s="508"/>
      <c r="W1324" s="508"/>
      <c r="X1324" s="508"/>
      <c r="Y1324" s="508"/>
      <c r="Z1324" s="508"/>
      <c r="AA1324" s="508"/>
      <c r="AB1324" s="508"/>
      <c r="AC1324" s="508"/>
      <c r="AD1324" s="508"/>
      <c r="AE1324" s="455"/>
      <c r="AF1324" s="455"/>
      <c r="AG1324" s="455"/>
      <c r="AH1324" s="455"/>
      <c r="AI1324" s="455"/>
      <c r="AJ1324" s="455"/>
      <c r="AK1324" s="455"/>
      <c r="AL1324" s="455"/>
      <c r="AM1324" s="455"/>
      <c r="AN1324" s="455"/>
      <c r="AO1324" s="455"/>
      <c r="AP1324" s="455"/>
      <c r="AQ1324" s="455"/>
      <c r="AR1324" s="455"/>
      <c r="AS1324" s="455"/>
      <c r="AT1324" s="455"/>
      <c r="AU1324" s="455"/>
      <c r="AV1324" s="455"/>
      <c r="AW1324" s="455"/>
      <c r="AX1324" s="455"/>
    </row>
    <row r="1325" spans="18:50" x14ac:dyDescent="0.25">
      <c r="R1325" s="509"/>
      <c r="S1325" s="508"/>
      <c r="T1325" s="508"/>
      <c r="U1325" s="508"/>
      <c r="V1325" s="508"/>
      <c r="W1325" s="508"/>
      <c r="X1325" s="508"/>
      <c r="Y1325" s="508"/>
      <c r="Z1325" s="508"/>
      <c r="AA1325" s="508"/>
      <c r="AB1325" s="508"/>
      <c r="AC1325" s="508"/>
      <c r="AD1325" s="508"/>
      <c r="AE1325" s="455"/>
      <c r="AF1325" s="455"/>
      <c r="AG1325" s="455"/>
      <c r="AH1325" s="455"/>
      <c r="AI1325" s="455"/>
      <c r="AJ1325" s="455"/>
      <c r="AK1325" s="455"/>
      <c r="AL1325" s="455"/>
      <c r="AM1325" s="455"/>
      <c r="AN1325" s="455"/>
      <c r="AO1325" s="455"/>
      <c r="AP1325" s="455"/>
      <c r="AQ1325" s="455"/>
      <c r="AR1325" s="455"/>
      <c r="AS1325" s="455"/>
      <c r="AT1325" s="455"/>
      <c r="AU1325" s="455"/>
      <c r="AV1325" s="455"/>
      <c r="AW1325" s="455"/>
      <c r="AX1325" s="455"/>
    </row>
    <row r="1326" spans="18:50" x14ac:dyDescent="0.25">
      <c r="R1326" s="509"/>
      <c r="S1326" s="508"/>
      <c r="T1326" s="508"/>
      <c r="U1326" s="508"/>
      <c r="V1326" s="508"/>
      <c r="W1326" s="508"/>
      <c r="X1326" s="508"/>
      <c r="Y1326" s="508"/>
      <c r="Z1326" s="508"/>
      <c r="AA1326" s="508"/>
      <c r="AB1326" s="508"/>
      <c r="AC1326" s="508"/>
      <c r="AD1326" s="508"/>
      <c r="AE1326" s="455"/>
      <c r="AF1326" s="455"/>
      <c r="AG1326" s="455"/>
      <c r="AH1326" s="455"/>
      <c r="AI1326" s="455"/>
      <c r="AJ1326" s="455"/>
      <c r="AK1326" s="455"/>
      <c r="AL1326" s="455"/>
      <c r="AM1326" s="455"/>
      <c r="AN1326" s="455"/>
      <c r="AO1326" s="455"/>
      <c r="AP1326" s="455"/>
      <c r="AQ1326" s="455"/>
      <c r="AR1326" s="455"/>
      <c r="AS1326" s="455"/>
      <c r="AT1326" s="455"/>
      <c r="AU1326" s="455"/>
      <c r="AV1326" s="455"/>
      <c r="AW1326" s="455"/>
      <c r="AX1326" s="455"/>
    </row>
    <row r="1327" spans="18:50" x14ac:dyDescent="0.25">
      <c r="R1327" s="509"/>
      <c r="S1327" s="508"/>
      <c r="T1327" s="508"/>
      <c r="U1327" s="508"/>
      <c r="V1327" s="508"/>
      <c r="W1327" s="508"/>
      <c r="X1327" s="508"/>
      <c r="Y1327" s="508"/>
      <c r="Z1327" s="508"/>
      <c r="AA1327" s="508"/>
      <c r="AB1327" s="508"/>
      <c r="AC1327" s="508"/>
      <c r="AD1327" s="508"/>
      <c r="AE1327" s="455"/>
      <c r="AF1327" s="455"/>
      <c r="AG1327" s="455"/>
      <c r="AH1327" s="455"/>
      <c r="AI1327" s="455"/>
      <c r="AJ1327" s="455"/>
      <c r="AK1327" s="455"/>
      <c r="AL1327" s="455"/>
      <c r="AM1327" s="455"/>
      <c r="AN1327" s="455"/>
      <c r="AO1327" s="455"/>
      <c r="AP1327" s="455"/>
      <c r="AQ1327" s="455"/>
      <c r="AR1327" s="455"/>
      <c r="AS1327" s="455"/>
      <c r="AT1327" s="455"/>
      <c r="AU1327" s="455"/>
      <c r="AV1327" s="455"/>
      <c r="AW1327" s="455"/>
      <c r="AX1327" s="455"/>
    </row>
    <row r="1328" spans="18:50" x14ac:dyDescent="0.25">
      <c r="R1328" s="509"/>
      <c r="S1328" s="508"/>
      <c r="T1328" s="508"/>
      <c r="U1328" s="508"/>
      <c r="V1328" s="508"/>
      <c r="W1328" s="508"/>
      <c r="X1328" s="508"/>
      <c r="Y1328" s="508"/>
      <c r="Z1328" s="508"/>
      <c r="AA1328" s="508"/>
      <c r="AB1328" s="508"/>
      <c r="AC1328" s="508"/>
      <c r="AD1328" s="508"/>
      <c r="AE1328" s="455"/>
      <c r="AF1328" s="455"/>
      <c r="AG1328" s="455"/>
      <c r="AH1328" s="455"/>
      <c r="AI1328" s="455"/>
      <c r="AJ1328" s="455"/>
      <c r="AK1328" s="455"/>
      <c r="AL1328" s="455"/>
      <c r="AM1328" s="455"/>
      <c r="AN1328" s="455"/>
      <c r="AO1328" s="455"/>
      <c r="AP1328" s="455"/>
      <c r="AQ1328" s="455"/>
      <c r="AR1328" s="455"/>
      <c r="AS1328" s="455"/>
      <c r="AT1328" s="455"/>
      <c r="AU1328" s="455"/>
      <c r="AV1328" s="455"/>
      <c r="AW1328" s="455"/>
      <c r="AX1328" s="455"/>
    </row>
    <row r="1329" spans="18:50" x14ac:dyDescent="0.25">
      <c r="R1329" s="509"/>
      <c r="S1329" s="508"/>
      <c r="T1329" s="508"/>
      <c r="U1329" s="508"/>
      <c r="V1329" s="508"/>
      <c r="W1329" s="508"/>
      <c r="X1329" s="508"/>
      <c r="Y1329" s="508"/>
      <c r="Z1329" s="508"/>
      <c r="AA1329" s="508"/>
      <c r="AB1329" s="508"/>
      <c r="AC1329" s="508"/>
      <c r="AD1329" s="508"/>
      <c r="AE1329" s="455"/>
      <c r="AF1329" s="455"/>
      <c r="AG1329" s="455"/>
      <c r="AH1329" s="455"/>
      <c r="AI1329" s="455"/>
      <c r="AJ1329" s="455"/>
      <c r="AK1329" s="455"/>
      <c r="AL1329" s="455"/>
      <c r="AM1329" s="455"/>
      <c r="AN1329" s="455"/>
      <c r="AO1329" s="455"/>
      <c r="AP1329" s="455"/>
      <c r="AQ1329" s="455"/>
      <c r="AR1329" s="455"/>
      <c r="AS1329" s="455"/>
      <c r="AT1329" s="455"/>
      <c r="AU1329" s="455"/>
      <c r="AV1329" s="455"/>
      <c r="AW1329" s="455"/>
      <c r="AX1329" s="455"/>
    </row>
    <row r="1330" spans="18:50" x14ac:dyDescent="0.25">
      <c r="R1330" s="509"/>
      <c r="S1330" s="508"/>
      <c r="T1330" s="508"/>
      <c r="U1330" s="508"/>
      <c r="V1330" s="508"/>
      <c r="W1330" s="508"/>
      <c r="X1330" s="508"/>
      <c r="Y1330" s="508"/>
      <c r="Z1330" s="508"/>
      <c r="AA1330" s="508"/>
      <c r="AB1330" s="508"/>
      <c r="AC1330" s="508"/>
      <c r="AD1330" s="508"/>
      <c r="AE1330" s="455"/>
      <c r="AF1330" s="455"/>
      <c r="AG1330" s="455"/>
      <c r="AH1330" s="455"/>
      <c r="AI1330" s="455"/>
      <c r="AJ1330" s="455"/>
      <c r="AK1330" s="455"/>
      <c r="AL1330" s="455"/>
      <c r="AM1330" s="455"/>
      <c r="AN1330" s="455"/>
      <c r="AO1330" s="455"/>
      <c r="AP1330" s="455"/>
      <c r="AQ1330" s="455"/>
      <c r="AR1330" s="455"/>
      <c r="AS1330" s="455"/>
      <c r="AT1330" s="455"/>
      <c r="AU1330" s="455"/>
      <c r="AV1330" s="455"/>
      <c r="AW1330" s="455"/>
      <c r="AX1330" s="455"/>
    </row>
    <row r="1331" spans="18:50" x14ac:dyDescent="0.25">
      <c r="R1331" s="509"/>
      <c r="S1331" s="508"/>
      <c r="T1331" s="508"/>
      <c r="U1331" s="508"/>
      <c r="V1331" s="508"/>
      <c r="W1331" s="508"/>
      <c r="X1331" s="508"/>
      <c r="Y1331" s="508"/>
      <c r="Z1331" s="508"/>
      <c r="AA1331" s="508"/>
      <c r="AB1331" s="508"/>
      <c r="AC1331" s="508"/>
      <c r="AD1331" s="508"/>
      <c r="AE1331" s="455"/>
      <c r="AF1331" s="455"/>
      <c r="AG1331" s="455"/>
      <c r="AH1331" s="455"/>
      <c r="AI1331" s="455"/>
      <c r="AJ1331" s="455"/>
      <c r="AK1331" s="455"/>
      <c r="AL1331" s="455"/>
      <c r="AM1331" s="455"/>
      <c r="AN1331" s="455"/>
      <c r="AO1331" s="455"/>
      <c r="AP1331" s="455"/>
      <c r="AQ1331" s="455"/>
      <c r="AR1331" s="455"/>
      <c r="AS1331" s="455"/>
      <c r="AT1331" s="455"/>
      <c r="AU1331" s="455"/>
      <c r="AV1331" s="455"/>
      <c r="AW1331" s="455"/>
      <c r="AX1331" s="455"/>
    </row>
    <row r="1332" spans="18:50" x14ac:dyDescent="0.25">
      <c r="R1332" s="509"/>
      <c r="S1332" s="508"/>
      <c r="T1332" s="508"/>
      <c r="U1332" s="508"/>
      <c r="V1332" s="508"/>
      <c r="W1332" s="508"/>
      <c r="X1332" s="508"/>
      <c r="Y1332" s="508"/>
      <c r="Z1332" s="508"/>
      <c r="AA1332" s="508"/>
      <c r="AB1332" s="508"/>
      <c r="AC1332" s="508"/>
      <c r="AD1332" s="508"/>
      <c r="AE1332" s="455"/>
      <c r="AF1332" s="455"/>
      <c r="AG1332" s="455"/>
      <c r="AH1332" s="455"/>
      <c r="AI1332" s="455"/>
      <c r="AJ1332" s="455"/>
      <c r="AK1332" s="455"/>
      <c r="AL1332" s="455"/>
      <c r="AM1332" s="455"/>
      <c r="AN1332" s="455"/>
      <c r="AO1332" s="455"/>
      <c r="AP1332" s="455"/>
      <c r="AQ1332" s="455"/>
      <c r="AR1332" s="455"/>
      <c r="AS1332" s="455"/>
      <c r="AT1332" s="455"/>
      <c r="AU1332" s="455"/>
      <c r="AV1332" s="455"/>
      <c r="AW1332" s="455"/>
      <c r="AX1332" s="455"/>
    </row>
    <row r="1333" spans="18:50" x14ac:dyDescent="0.25">
      <c r="R1333" s="509"/>
      <c r="S1333" s="508"/>
      <c r="T1333" s="508"/>
      <c r="U1333" s="508"/>
      <c r="V1333" s="508"/>
      <c r="W1333" s="508"/>
      <c r="X1333" s="508"/>
      <c r="Y1333" s="508"/>
      <c r="Z1333" s="508"/>
      <c r="AA1333" s="508"/>
      <c r="AB1333" s="508"/>
      <c r="AC1333" s="508"/>
      <c r="AD1333" s="508"/>
      <c r="AE1333" s="455"/>
      <c r="AF1333" s="455"/>
      <c r="AG1333" s="455"/>
      <c r="AH1333" s="455"/>
      <c r="AI1333" s="455"/>
      <c r="AJ1333" s="455"/>
      <c r="AK1333" s="455"/>
      <c r="AL1333" s="455"/>
      <c r="AM1333" s="455"/>
      <c r="AN1333" s="455"/>
      <c r="AO1333" s="455"/>
      <c r="AP1333" s="455"/>
      <c r="AQ1333" s="455"/>
      <c r="AR1333" s="455"/>
      <c r="AS1333" s="455"/>
      <c r="AT1333" s="455"/>
      <c r="AU1333" s="455"/>
      <c r="AV1333" s="455"/>
      <c r="AW1333" s="455"/>
      <c r="AX1333" s="455"/>
    </row>
    <row r="1334" spans="18:50" x14ac:dyDescent="0.25">
      <c r="R1334" s="509"/>
      <c r="S1334" s="508"/>
      <c r="T1334" s="508"/>
      <c r="U1334" s="508"/>
      <c r="V1334" s="508"/>
      <c r="W1334" s="508"/>
      <c r="X1334" s="508"/>
      <c r="Y1334" s="508"/>
      <c r="Z1334" s="508"/>
      <c r="AA1334" s="508"/>
      <c r="AB1334" s="508"/>
      <c r="AC1334" s="508"/>
      <c r="AD1334" s="508"/>
      <c r="AE1334" s="455"/>
      <c r="AF1334" s="455"/>
      <c r="AG1334" s="455"/>
      <c r="AH1334" s="455"/>
      <c r="AI1334" s="455"/>
      <c r="AJ1334" s="455"/>
      <c r="AK1334" s="455"/>
      <c r="AL1334" s="455"/>
      <c r="AM1334" s="455"/>
      <c r="AN1334" s="455"/>
      <c r="AO1334" s="455"/>
      <c r="AP1334" s="455"/>
      <c r="AQ1334" s="455"/>
      <c r="AR1334" s="455"/>
      <c r="AS1334" s="455"/>
      <c r="AT1334" s="455"/>
      <c r="AU1334" s="455"/>
      <c r="AV1334" s="455"/>
      <c r="AW1334" s="455"/>
      <c r="AX1334" s="455"/>
    </row>
    <row r="1335" spans="18:50" x14ac:dyDescent="0.25">
      <c r="R1335" s="509"/>
      <c r="S1335" s="508"/>
      <c r="T1335" s="508"/>
      <c r="U1335" s="508"/>
      <c r="V1335" s="508"/>
      <c r="W1335" s="508"/>
      <c r="X1335" s="508"/>
      <c r="Y1335" s="508"/>
      <c r="Z1335" s="508"/>
      <c r="AA1335" s="508"/>
      <c r="AB1335" s="508"/>
      <c r="AC1335" s="508"/>
      <c r="AD1335" s="508"/>
      <c r="AE1335" s="455"/>
      <c r="AF1335" s="455"/>
      <c r="AG1335" s="455"/>
      <c r="AH1335" s="455"/>
      <c r="AI1335" s="455"/>
      <c r="AJ1335" s="455"/>
      <c r="AK1335" s="455"/>
      <c r="AL1335" s="455"/>
      <c r="AM1335" s="455"/>
      <c r="AN1335" s="455"/>
      <c r="AO1335" s="455"/>
      <c r="AP1335" s="455"/>
      <c r="AQ1335" s="455"/>
      <c r="AR1335" s="455"/>
      <c r="AS1335" s="455"/>
      <c r="AT1335" s="455"/>
      <c r="AU1335" s="455"/>
      <c r="AV1335" s="455"/>
      <c r="AW1335" s="455"/>
      <c r="AX1335" s="455"/>
    </row>
    <row r="1336" spans="18:50" x14ac:dyDescent="0.25">
      <c r="R1336" s="509"/>
      <c r="S1336" s="508"/>
      <c r="T1336" s="508"/>
      <c r="U1336" s="508"/>
      <c r="V1336" s="508"/>
      <c r="W1336" s="508"/>
      <c r="X1336" s="508"/>
      <c r="Y1336" s="508"/>
      <c r="Z1336" s="508"/>
      <c r="AA1336" s="508"/>
      <c r="AB1336" s="508"/>
      <c r="AC1336" s="508"/>
      <c r="AD1336" s="508"/>
      <c r="AE1336" s="455"/>
      <c r="AF1336" s="455"/>
      <c r="AG1336" s="455"/>
      <c r="AH1336" s="455"/>
      <c r="AI1336" s="455"/>
      <c r="AJ1336" s="455"/>
      <c r="AK1336" s="455"/>
      <c r="AL1336" s="455"/>
      <c r="AM1336" s="455"/>
      <c r="AN1336" s="455"/>
      <c r="AO1336" s="455"/>
      <c r="AP1336" s="455"/>
      <c r="AQ1336" s="455"/>
      <c r="AR1336" s="455"/>
      <c r="AS1336" s="455"/>
      <c r="AT1336" s="455"/>
      <c r="AU1336" s="455"/>
      <c r="AV1336" s="455"/>
      <c r="AW1336" s="455"/>
      <c r="AX1336" s="455"/>
    </row>
    <row r="1337" spans="18:50" x14ac:dyDescent="0.25">
      <c r="R1337" s="509"/>
      <c r="S1337" s="508"/>
      <c r="T1337" s="508"/>
      <c r="U1337" s="508"/>
      <c r="V1337" s="508"/>
      <c r="W1337" s="508"/>
      <c r="X1337" s="508"/>
      <c r="Y1337" s="508"/>
      <c r="Z1337" s="508"/>
      <c r="AA1337" s="508"/>
      <c r="AB1337" s="508"/>
      <c r="AC1337" s="508"/>
      <c r="AD1337" s="508"/>
      <c r="AE1337" s="455"/>
      <c r="AF1337" s="455"/>
      <c r="AG1337" s="455"/>
      <c r="AH1337" s="455"/>
      <c r="AI1337" s="455"/>
      <c r="AJ1337" s="455"/>
      <c r="AK1337" s="455"/>
      <c r="AL1337" s="455"/>
      <c r="AM1337" s="455"/>
      <c r="AN1337" s="455"/>
      <c r="AO1337" s="455"/>
      <c r="AP1337" s="455"/>
      <c r="AQ1337" s="455"/>
      <c r="AR1337" s="455"/>
      <c r="AS1337" s="455"/>
      <c r="AT1337" s="455"/>
      <c r="AU1337" s="455"/>
      <c r="AV1337" s="455"/>
      <c r="AW1337" s="455"/>
      <c r="AX1337" s="455"/>
    </row>
    <row r="1338" spans="18:50" x14ac:dyDescent="0.25">
      <c r="R1338" s="509"/>
      <c r="S1338" s="508"/>
      <c r="T1338" s="508"/>
      <c r="U1338" s="508"/>
      <c r="V1338" s="508"/>
      <c r="W1338" s="508"/>
      <c r="X1338" s="508"/>
      <c r="Y1338" s="508"/>
      <c r="Z1338" s="508"/>
      <c r="AA1338" s="508"/>
      <c r="AB1338" s="508"/>
      <c r="AC1338" s="508"/>
      <c r="AD1338" s="508"/>
      <c r="AE1338" s="455"/>
      <c r="AF1338" s="455"/>
      <c r="AG1338" s="455"/>
      <c r="AH1338" s="455"/>
      <c r="AI1338" s="455"/>
      <c r="AJ1338" s="455"/>
      <c r="AK1338" s="455"/>
      <c r="AL1338" s="455"/>
      <c r="AM1338" s="455"/>
      <c r="AN1338" s="455"/>
      <c r="AO1338" s="455"/>
      <c r="AP1338" s="455"/>
      <c r="AQ1338" s="455"/>
      <c r="AR1338" s="455"/>
      <c r="AS1338" s="455"/>
      <c r="AT1338" s="455"/>
      <c r="AU1338" s="455"/>
      <c r="AV1338" s="455"/>
      <c r="AW1338" s="455"/>
      <c r="AX1338" s="455"/>
    </row>
    <row r="1339" spans="18:50" x14ac:dyDescent="0.25">
      <c r="R1339" s="509"/>
      <c r="S1339" s="508"/>
      <c r="T1339" s="508"/>
      <c r="U1339" s="508"/>
      <c r="V1339" s="508"/>
      <c r="W1339" s="508"/>
      <c r="X1339" s="508"/>
      <c r="Y1339" s="508"/>
      <c r="Z1339" s="508"/>
      <c r="AA1339" s="508"/>
      <c r="AB1339" s="508"/>
      <c r="AC1339" s="508"/>
      <c r="AD1339" s="508"/>
      <c r="AE1339" s="455"/>
      <c r="AF1339" s="455"/>
      <c r="AG1339" s="455"/>
      <c r="AH1339" s="455"/>
      <c r="AI1339" s="455"/>
      <c r="AJ1339" s="455"/>
      <c r="AK1339" s="455"/>
      <c r="AL1339" s="455"/>
      <c r="AM1339" s="455"/>
      <c r="AN1339" s="455"/>
      <c r="AO1339" s="455"/>
      <c r="AP1339" s="455"/>
      <c r="AQ1339" s="455"/>
      <c r="AR1339" s="455"/>
      <c r="AS1339" s="455"/>
      <c r="AT1339" s="455"/>
      <c r="AU1339" s="455"/>
      <c r="AV1339" s="455"/>
      <c r="AW1339" s="455"/>
      <c r="AX1339" s="455"/>
    </row>
    <row r="1340" spans="18:50" x14ac:dyDescent="0.25">
      <c r="R1340" s="509"/>
      <c r="S1340" s="508"/>
      <c r="T1340" s="508"/>
      <c r="U1340" s="508"/>
      <c r="V1340" s="508"/>
      <c r="W1340" s="508"/>
      <c r="X1340" s="508"/>
      <c r="Y1340" s="508"/>
      <c r="Z1340" s="508"/>
      <c r="AA1340" s="508"/>
      <c r="AB1340" s="508"/>
      <c r="AC1340" s="508"/>
      <c r="AD1340" s="508"/>
      <c r="AE1340" s="455"/>
      <c r="AF1340" s="455"/>
      <c r="AG1340" s="455"/>
      <c r="AH1340" s="455"/>
      <c r="AI1340" s="455"/>
      <c r="AJ1340" s="455"/>
      <c r="AK1340" s="455"/>
      <c r="AL1340" s="455"/>
      <c r="AM1340" s="455"/>
      <c r="AN1340" s="455"/>
      <c r="AO1340" s="455"/>
      <c r="AP1340" s="455"/>
      <c r="AQ1340" s="455"/>
      <c r="AR1340" s="455"/>
      <c r="AS1340" s="455"/>
      <c r="AT1340" s="455"/>
      <c r="AU1340" s="455"/>
      <c r="AV1340" s="455"/>
      <c r="AW1340" s="455"/>
      <c r="AX1340" s="455"/>
    </row>
    <row r="1341" spans="18:50" x14ac:dyDescent="0.25">
      <c r="R1341" s="509"/>
      <c r="S1341" s="508"/>
      <c r="T1341" s="508"/>
      <c r="U1341" s="508"/>
      <c r="V1341" s="508"/>
      <c r="W1341" s="508"/>
      <c r="X1341" s="508"/>
      <c r="Y1341" s="508"/>
      <c r="Z1341" s="508"/>
      <c r="AA1341" s="508"/>
      <c r="AB1341" s="508"/>
      <c r="AC1341" s="508"/>
      <c r="AD1341" s="508"/>
      <c r="AE1341" s="455"/>
      <c r="AF1341" s="455"/>
      <c r="AG1341" s="455"/>
      <c r="AH1341" s="455"/>
      <c r="AI1341" s="455"/>
      <c r="AJ1341" s="455"/>
      <c r="AK1341" s="455"/>
      <c r="AL1341" s="455"/>
      <c r="AM1341" s="455"/>
      <c r="AN1341" s="455"/>
      <c r="AO1341" s="455"/>
      <c r="AP1341" s="455"/>
      <c r="AQ1341" s="455"/>
      <c r="AR1341" s="455"/>
      <c r="AS1341" s="455"/>
      <c r="AT1341" s="455"/>
      <c r="AU1341" s="455"/>
      <c r="AV1341" s="455"/>
      <c r="AW1341" s="455"/>
      <c r="AX1341" s="455"/>
    </row>
    <row r="1342" spans="18:50" x14ac:dyDescent="0.25">
      <c r="R1342" s="509"/>
      <c r="S1342" s="508"/>
      <c r="T1342" s="508"/>
      <c r="U1342" s="508"/>
      <c r="V1342" s="508"/>
      <c r="W1342" s="508"/>
      <c r="X1342" s="508"/>
      <c r="Y1342" s="508"/>
      <c r="Z1342" s="508"/>
      <c r="AA1342" s="508"/>
      <c r="AB1342" s="508"/>
      <c r="AC1342" s="508"/>
      <c r="AD1342" s="508"/>
      <c r="AE1342" s="455"/>
      <c r="AF1342" s="455"/>
      <c r="AG1342" s="455"/>
      <c r="AH1342" s="455"/>
      <c r="AI1342" s="455"/>
      <c r="AJ1342" s="455"/>
      <c r="AK1342" s="455"/>
      <c r="AL1342" s="455"/>
      <c r="AM1342" s="455"/>
      <c r="AN1342" s="455"/>
      <c r="AO1342" s="455"/>
      <c r="AP1342" s="455"/>
      <c r="AQ1342" s="455"/>
      <c r="AR1342" s="455"/>
      <c r="AS1342" s="455"/>
      <c r="AT1342" s="455"/>
      <c r="AU1342" s="455"/>
      <c r="AV1342" s="455"/>
      <c r="AW1342" s="455"/>
      <c r="AX1342" s="455"/>
    </row>
    <row r="1343" spans="18:50" x14ac:dyDescent="0.25">
      <c r="R1343" s="509"/>
      <c r="S1343" s="508"/>
      <c r="T1343" s="508"/>
      <c r="U1343" s="508"/>
      <c r="V1343" s="508"/>
      <c r="W1343" s="508"/>
      <c r="X1343" s="508"/>
      <c r="Y1343" s="508"/>
      <c r="Z1343" s="508"/>
      <c r="AA1343" s="508"/>
      <c r="AB1343" s="508"/>
      <c r="AC1343" s="508"/>
      <c r="AD1343" s="508"/>
      <c r="AE1343" s="455"/>
      <c r="AF1343" s="455"/>
      <c r="AG1343" s="455"/>
      <c r="AH1343" s="455"/>
      <c r="AI1343" s="455"/>
      <c r="AJ1343" s="455"/>
      <c r="AK1343" s="455"/>
      <c r="AL1343" s="455"/>
      <c r="AM1343" s="455"/>
      <c r="AN1343" s="455"/>
      <c r="AO1343" s="455"/>
      <c r="AP1343" s="455"/>
      <c r="AQ1343" s="455"/>
      <c r="AR1343" s="455"/>
      <c r="AS1343" s="455"/>
      <c r="AT1343" s="455"/>
      <c r="AU1343" s="455"/>
      <c r="AV1343" s="455"/>
      <c r="AW1343" s="455"/>
      <c r="AX1343" s="455"/>
    </row>
    <row r="1344" spans="18:50" x14ac:dyDescent="0.25">
      <c r="R1344" s="509"/>
      <c r="S1344" s="508"/>
      <c r="T1344" s="508"/>
      <c r="U1344" s="508"/>
      <c r="V1344" s="508"/>
      <c r="W1344" s="508"/>
      <c r="X1344" s="508"/>
      <c r="Y1344" s="508"/>
      <c r="Z1344" s="508"/>
      <c r="AA1344" s="508"/>
      <c r="AB1344" s="508"/>
      <c r="AC1344" s="508"/>
      <c r="AD1344" s="508"/>
      <c r="AE1344" s="455"/>
      <c r="AF1344" s="455"/>
      <c r="AG1344" s="455"/>
      <c r="AH1344" s="455"/>
      <c r="AI1344" s="455"/>
      <c r="AJ1344" s="455"/>
      <c r="AK1344" s="455"/>
      <c r="AL1344" s="455"/>
      <c r="AM1344" s="455"/>
      <c r="AN1344" s="455"/>
      <c r="AO1344" s="455"/>
      <c r="AP1344" s="455"/>
      <c r="AQ1344" s="455"/>
      <c r="AR1344" s="455"/>
      <c r="AS1344" s="455"/>
      <c r="AT1344" s="455"/>
      <c r="AU1344" s="455"/>
      <c r="AV1344" s="455"/>
      <c r="AW1344" s="455"/>
      <c r="AX1344" s="455"/>
    </row>
    <row r="1345" spans="18:50" x14ac:dyDescent="0.25">
      <c r="R1345" s="509"/>
      <c r="S1345" s="508"/>
      <c r="T1345" s="508"/>
      <c r="U1345" s="508"/>
      <c r="V1345" s="508"/>
      <c r="W1345" s="508"/>
      <c r="X1345" s="508"/>
      <c r="Y1345" s="508"/>
      <c r="Z1345" s="508"/>
      <c r="AA1345" s="508"/>
      <c r="AB1345" s="508"/>
      <c r="AC1345" s="508"/>
      <c r="AD1345" s="508"/>
      <c r="AE1345" s="455"/>
      <c r="AF1345" s="455"/>
      <c r="AG1345" s="455"/>
      <c r="AH1345" s="455"/>
      <c r="AI1345" s="455"/>
      <c r="AJ1345" s="455"/>
      <c r="AK1345" s="455"/>
      <c r="AL1345" s="455"/>
      <c r="AM1345" s="455"/>
      <c r="AN1345" s="455"/>
      <c r="AO1345" s="455"/>
      <c r="AP1345" s="455"/>
      <c r="AQ1345" s="455"/>
      <c r="AR1345" s="455"/>
      <c r="AS1345" s="455"/>
      <c r="AT1345" s="455"/>
      <c r="AU1345" s="455"/>
      <c r="AV1345" s="455"/>
      <c r="AW1345" s="455"/>
      <c r="AX1345" s="455"/>
    </row>
    <row r="1346" spans="18:50" x14ac:dyDescent="0.25">
      <c r="R1346" s="509"/>
      <c r="S1346" s="508"/>
      <c r="T1346" s="508"/>
      <c r="U1346" s="508"/>
      <c r="V1346" s="508"/>
      <c r="W1346" s="508"/>
      <c r="X1346" s="508"/>
      <c r="Y1346" s="508"/>
      <c r="Z1346" s="508"/>
      <c r="AA1346" s="508"/>
      <c r="AB1346" s="508"/>
      <c r="AC1346" s="508"/>
      <c r="AD1346" s="508"/>
      <c r="AE1346" s="455"/>
      <c r="AF1346" s="455"/>
      <c r="AG1346" s="455"/>
      <c r="AH1346" s="455"/>
      <c r="AI1346" s="455"/>
      <c r="AJ1346" s="455"/>
      <c r="AK1346" s="455"/>
      <c r="AL1346" s="455"/>
      <c r="AM1346" s="455"/>
      <c r="AN1346" s="455"/>
      <c r="AO1346" s="455"/>
      <c r="AP1346" s="455"/>
      <c r="AQ1346" s="455"/>
      <c r="AR1346" s="455"/>
      <c r="AS1346" s="455"/>
      <c r="AT1346" s="455"/>
      <c r="AU1346" s="455"/>
      <c r="AV1346" s="455"/>
      <c r="AW1346" s="455"/>
      <c r="AX1346" s="455"/>
    </row>
    <row r="1347" spans="18:50" x14ac:dyDescent="0.25">
      <c r="R1347" s="509"/>
      <c r="S1347" s="508"/>
      <c r="T1347" s="508"/>
      <c r="U1347" s="508"/>
      <c r="V1347" s="508"/>
      <c r="W1347" s="508"/>
      <c r="X1347" s="508"/>
      <c r="Y1347" s="508"/>
      <c r="Z1347" s="508"/>
      <c r="AA1347" s="508"/>
      <c r="AB1347" s="508"/>
      <c r="AC1347" s="508"/>
      <c r="AD1347" s="508"/>
      <c r="AE1347" s="455"/>
      <c r="AF1347" s="455"/>
      <c r="AG1347" s="455"/>
      <c r="AH1347" s="455"/>
      <c r="AI1347" s="455"/>
      <c r="AJ1347" s="455"/>
      <c r="AK1347" s="455"/>
      <c r="AL1347" s="455"/>
      <c r="AM1347" s="455"/>
      <c r="AN1347" s="455"/>
      <c r="AO1347" s="455"/>
      <c r="AP1347" s="455"/>
      <c r="AQ1347" s="455"/>
      <c r="AR1347" s="455"/>
      <c r="AS1347" s="455"/>
      <c r="AT1347" s="455"/>
      <c r="AU1347" s="455"/>
      <c r="AV1347" s="455"/>
      <c r="AW1347" s="455"/>
      <c r="AX1347" s="455"/>
    </row>
    <row r="1348" spans="18:50" x14ac:dyDescent="0.25">
      <c r="R1348" s="509"/>
      <c r="S1348" s="508"/>
      <c r="T1348" s="508"/>
      <c r="U1348" s="508"/>
      <c r="V1348" s="508"/>
      <c r="W1348" s="508"/>
      <c r="X1348" s="508"/>
      <c r="Y1348" s="508"/>
      <c r="Z1348" s="508"/>
      <c r="AA1348" s="508"/>
      <c r="AB1348" s="508"/>
      <c r="AC1348" s="508"/>
      <c r="AD1348" s="508"/>
      <c r="AE1348" s="455"/>
      <c r="AF1348" s="455"/>
      <c r="AG1348" s="455"/>
      <c r="AH1348" s="455"/>
      <c r="AI1348" s="455"/>
      <c r="AJ1348" s="455"/>
      <c r="AK1348" s="455"/>
      <c r="AL1348" s="455"/>
      <c r="AM1348" s="455"/>
      <c r="AN1348" s="455"/>
      <c r="AO1348" s="455"/>
      <c r="AP1348" s="455"/>
      <c r="AQ1348" s="455"/>
      <c r="AR1348" s="455"/>
      <c r="AS1348" s="455"/>
      <c r="AT1348" s="455"/>
      <c r="AU1348" s="455"/>
      <c r="AV1348" s="455"/>
      <c r="AW1348" s="455"/>
      <c r="AX1348" s="455"/>
    </row>
    <row r="1349" spans="18:50" x14ac:dyDescent="0.25">
      <c r="R1349" s="509"/>
      <c r="S1349" s="508"/>
      <c r="T1349" s="508"/>
      <c r="U1349" s="508"/>
      <c r="V1349" s="508"/>
      <c r="W1349" s="508"/>
      <c r="X1349" s="508"/>
      <c r="Y1349" s="508"/>
      <c r="Z1349" s="508"/>
      <c r="AA1349" s="508"/>
      <c r="AB1349" s="508"/>
      <c r="AC1349" s="508"/>
      <c r="AD1349" s="508"/>
      <c r="AE1349" s="455"/>
      <c r="AF1349" s="455"/>
      <c r="AG1349" s="455"/>
      <c r="AH1349" s="455"/>
      <c r="AI1349" s="455"/>
      <c r="AJ1349" s="455"/>
      <c r="AK1349" s="455"/>
      <c r="AL1349" s="455"/>
      <c r="AM1349" s="455"/>
      <c r="AN1349" s="455"/>
      <c r="AO1349" s="455"/>
      <c r="AP1349" s="455"/>
      <c r="AQ1349" s="455"/>
      <c r="AR1349" s="455"/>
      <c r="AS1349" s="455"/>
      <c r="AT1349" s="455"/>
      <c r="AU1349" s="455"/>
      <c r="AV1349" s="455"/>
      <c r="AW1349" s="455"/>
      <c r="AX1349" s="455"/>
    </row>
    <row r="1350" spans="18:50" x14ac:dyDescent="0.25">
      <c r="R1350" s="509"/>
      <c r="S1350" s="508"/>
      <c r="T1350" s="508"/>
      <c r="U1350" s="508"/>
      <c r="V1350" s="508"/>
      <c r="W1350" s="508"/>
      <c r="X1350" s="508"/>
      <c r="Y1350" s="508"/>
      <c r="Z1350" s="508"/>
      <c r="AA1350" s="508"/>
      <c r="AB1350" s="508"/>
      <c r="AC1350" s="508"/>
      <c r="AD1350" s="508"/>
      <c r="AE1350" s="455"/>
      <c r="AF1350" s="455"/>
      <c r="AG1350" s="455"/>
      <c r="AH1350" s="455"/>
      <c r="AI1350" s="455"/>
      <c r="AJ1350" s="455"/>
      <c r="AK1350" s="455"/>
      <c r="AL1350" s="455"/>
      <c r="AM1350" s="455"/>
      <c r="AN1350" s="455"/>
      <c r="AO1350" s="455"/>
      <c r="AP1350" s="455"/>
      <c r="AQ1350" s="455"/>
      <c r="AR1350" s="455"/>
      <c r="AS1350" s="455"/>
      <c r="AT1350" s="455"/>
      <c r="AU1350" s="455"/>
      <c r="AV1350" s="455"/>
      <c r="AW1350" s="455"/>
      <c r="AX1350" s="455"/>
    </row>
    <row r="1351" spans="18:50" x14ac:dyDescent="0.25">
      <c r="R1351" s="509"/>
      <c r="S1351" s="508"/>
      <c r="T1351" s="508"/>
      <c r="U1351" s="508"/>
      <c r="V1351" s="508"/>
      <c r="W1351" s="508"/>
      <c r="X1351" s="508"/>
      <c r="Y1351" s="508"/>
      <c r="Z1351" s="508"/>
      <c r="AA1351" s="508"/>
      <c r="AB1351" s="508"/>
      <c r="AC1351" s="508"/>
      <c r="AD1351" s="508"/>
      <c r="AE1351" s="455"/>
      <c r="AF1351" s="455"/>
      <c r="AG1351" s="455"/>
      <c r="AH1351" s="455"/>
      <c r="AI1351" s="455"/>
      <c r="AJ1351" s="455"/>
      <c r="AK1351" s="455"/>
      <c r="AL1351" s="455"/>
      <c r="AM1351" s="455"/>
      <c r="AN1351" s="455"/>
      <c r="AO1351" s="455"/>
      <c r="AP1351" s="455"/>
      <c r="AQ1351" s="455"/>
      <c r="AR1351" s="455"/>
      <c r="AS1351" s="455"/>
      <c r="AT1351" s="455"/>
      <c r="AU1351" s="455"/>
      <c r="AV1351" s="455"/>
      <c r="AW1351" s="455"/>
      <c r="AX1351" s="455"/>
    </row>
    <row r="1352" spans="18:50" x14ac:dyDescent="0.25">
      <c r="R1352" s="509"/>
      <c r="S1352" s="508"/>
      <c r="T1352" s="508"/>
      <c r="U1352" s="508"/>
      <c r="V1352" s="508"/>
      <c r="W1352" s="508"/>
      <c r="X1352" s="508"/>
      <c r="Y1352" s="508"/>
      <c r="Z1352" s="508"/>
      <c r="AA1352" s="508"/>
      <c r="AB1352" s="508"/>
      <c r="AC1352" s="508"/>
      <c r="AD1352" s="508"/>
      <c r="AE1352" s="455"/>
      <c r="AF1352" s="455"/>
      <c r="AG1352" s="455"/>
      <c r="AH1352" s="455"/>
      <c r="AI1352" s="455"/>
      <c r="AJ1352" s="455"/>
      <c r="AK1352" s="455"/>
      <c r="AL1352" s="455"/>
      <c r="AM1352" s="455"/>
      <c r="AN1352" s="455"/>
      <c r="AO1352" s="455"/>
      <c r="AP1352" s="455"/>
      <c r="AQ1352" s="455"/>
      <c r="AR1352" s="455"/>
      <c r="AS1352" s="455"/>
      <c r="AT1352" s="455"/>
      <c r="AU1352" s="455"/>
      <c r="AV1352" s="455"/>
      <c r="AW1352" s="455"/>
      <c r="AX1352" s="455"/>
    </row>
    <row r="1353" spans="18:50" x14ac:dyDescent="0.25">
      <c r="R1353" s="509"/>
      <c r="S1353" s="508"/>
      <c r="T1353" s="508"/>
      <c r="U1353" s="508"/>
      <c r="V1353" s="508"/>
      <c r="W1353" s="508"/>
      <c r="X1353" s="508"/>
      <c r="Y1353" s="508"/>
      <c r="Z1353" s="508"/>
      <c r="AA1353" s="508"/>
      <c r="AB1353" s="508"/>
      <c r="AC1353" s="508"/>
      <c r="AD1353" s="508"/>
      <c r="AE1353" s="455"/>
      <c r="AF1353" s="455"/>
      <c r="AG1353" s="455"/>
      <c r="AH1353" s="455"/>
      <c r="AI1353" s="455"/>
      <c r="AJ1353" s="455"/>
      <c r="AK1353" s="455"/>
      <c r="AL1353" s="455"/>
      <c r="AM1353" s="455"/>
      <c r="AN1353" s="455"/>
      <c r="AO1353" s="455"/>
      <c r="AP1353" s="455"/>
      <c r="AQ1353" s="455"/>
      <c r="AR1353" s="455"/>
      <c r="AS1353" s="455"/>
      <c r="AT1353" s="455"/>
      <c r="AU1353" s="455"/>
      <c r="AV1353" s="455"/>
      <c r="AW1353" s="455"/>
      <c r="AX1353" s="455"/>
    </row>
    <row r="1354" spans="18:50" x14ac:dyDescent="0.25">
      <c r="R1354" s="509"/>
      <c r="S1354" s="508"/>
      <c r="T1354" s="508"/>
      <c r="U1354" s="508"/>
      <c r="V1354" s="508"/>
      <c r="W1354" s="508"/>
      <c r="X1354" s="508"/>
      <c r="Y1354" s="508"/>
      <c r="Z1354" s="508"/>
      <c r="AA1354" s="508"/>
      <c r="AB1354" s="508"/>
      <c r="AC1354" s="508"/>
      <c r="AD1354" s="508"/>
      <c r="AE1354" s="455"/>
      <c r="AF1354" s="455"/>
      <c r="AG1354" s="455"/>
      <c r="AH1354" s="455"/>
      <c r="AI1354" s="455"/>
      <c r="AJ1354" s="455"/>
      <c r="AK1354" s="455"/>
      <c r="AL1354" s="455"/>
      <c r="AM1354" s="455"/>
      <c r="AN1354" s="455"/>
      <c r="AO1354" s="455"/>
      <c r="AP1354" s="455"/>
      <c r="AQ1354" s="455"/>
      <c r="AR1354" s="455"/>
      <c r="AS1354" s="455"/>
      <c r="AT1354" s="455"/>
      <c r="AU1354" s="455"/>
      <c r="AV1354" s="455"/>
      <c r="AW1354" s="455"/>
      <c r="AX1354" s="455"/>
    </row>
    <row r="1355" spans="18:50" x14ac:dyDescent="0.25">
      <c r="R1355" s="509"/>
      <c r="S1355" s="508"/>
      <c r="T1355" s="508"/>
      <c r="U1355" s="508"/>
      <c r="V1355" s="508"/>
      <c r="W1355" s="508"/>
      <c r="X1355" s="508"/>
      <c r="Y1355" s="508"/>
      <c r="Z1355" s="508"/>
      <c r="AA1355" s="508"/>
      <c r="AB1355" s="508"/>
      <c r="AC1355" s="508"/>
      <c r="AD1355" s="508"/>
      <c r="AE1355" s="455"/>
      <c r="AF1355" s="455"/>
      <c r="AG1355" s="455"/>
      <c r="AH1355" s="455"/>
      <c r="AI1355" s="455"/>
      <c r="AJ1355" s="455"/>
      <c r="AK1355" s="455"/>
      <c r="AL1355" s="455"/>
      <c r="AM1355" s="455"/>
      <c r="AN1355" s="455"/>
      <c r="AO1355" s="455"/>
      <c r="AP1355" s="455"/>
      <c r="AQ1355" s="455"/>
      <c r="AR1355" s="455"/>
      <c r="AS1355" s="455"/>
      <c r="AT1355" s="455"/>
      <c r="AU1355" s="455"/>
      <c r="AV1355" s="455"/>
      <c r="AW1355" s="455"/>
      <c r="AX1355" s="455"/>
    </row>
    <row r="1356" spans="18:50" x14ac:dyDescent="0.25">
      <c r="R1356" s="509"/>
      <c r="S1356" s="508"/>
      <c r="T1356" s="508"/>
      <c r="U1356" s="508"/>
      <c r="V1356" s="508"/>
      <c r="W1356" s="508"/>
      <c r="X1356" s="508"/>
      <c r="Y1356" s="508"/>
      <c r="Z1356" s="508"/>
      <c r="AA1356" s="508"/>
      <c r="AB1356" s="508"/>
      <c r="AC1356" s="508"/>
      <c r="AD1356" s="508"/>
      <c r="AE1356" s="455"/>
      <c r="AF1356" s="455"/>
      <c r="AG1356" s="455"/>
      <c r="AH1356" s="455"/>
      <c r="AI1356" s="455"/>
      <c r="AJ1356" s="455"/>
      <c r="AK1356" s="455"/>
      <c r="AL1356" s="455"/>
      <c r="AM1356" s="455"/>
      <c r="AN1356" s="455"/>
      <c r="AO1356" s="455"/>
      <c r="AP1356" s="455"/>
      <c r="AQ1356" s="455"/>
      <c r="AR1356" s="455"/>
      <c r="AS1356" s="455"/>
      <c r="AT1356" s="455"/>
      <c r="AU1356" s="455"/>
      <c r="AV1356" s="455"/>
      <c r="AW1356" s="455"/>
      <c r="AX1356" s="455"/>
    </row>
    <row r="1357" spans="18:50" x14ac:dyDescent="0.25">
      <c r="R1357" s="509"/>
      <c r="S1357" s="508"/>
      <c r="T1357" s="508"/>
      <c r="U1357" s="508"/>
      <c r="V1357" s="508"/>
      <c r="W1357" s="508"/>
      <c r="X1357" s="508"/>
      <c r="Y1357" s="508"/>
      <c r="Z1357" s="508"/>
      <c r="AA1357" s="508"/>
      <c r="AB1357" s="508"/>
      <c r="AC1357" s="508"/>
      <c r="AD1357" s="508"/>
      <c r="AE1357" s="455"/>
      <c r="AF1357" s="455"/>
      <c r="AG1357" s="455"/>
      <c r="AH1357" s="455"/>
      <c r="AI1357" s="455"/>
      <c r="AJ1357" s="455"/>
      <c r="AK1357" s="455"/>
      <c r="AL1357" s="455"/>
      <c r="AM1357" s="455"/>
      <c r="AN1357" s="455"/>
      <c r="AO1357" s="455"/>
      <c r="AP1357" s="455"/>
      <c r="AQ1357" s="455"/>
      <c r="AR1357" s="455"/>
      <c r="AS1357" s="455"/>
      <c r="AT1357" s="455"/>
      <c r="AU1357" s="455"/>
      <c r="AV1357" s="455"/>
      <c r="AW1357" s="455"/>
      <c r="AX1357" s="455"/>
    </row>
    <row r="1358" spans="18:50" x14ac:dyDescent="0.25">
      <c r="R1358" s="509"/>
      <c r="S1358" s="508"/>
      <c r="T1358" s="508"/>
      <c r="U1358" s="508"/>
      <c r="V1358" s="508"/>
      <c r="W1358" s="508"/>
      <c r="X1358" s="508"/>
      <c r="Y1358" s="508"/>
      <c r="Z1358" s="508"/>
      <c r="AA1358" s="508"/>
      <c r="AB1358" s="508"/>
      <c r="AC1358" s="508"/>
      <c r="AD1358" s="508"/>
      <c r="AE1358" s="455"/>
      <c r="AF1358" s="455"/>
      <c r="AG1358" s="455"/>
      <c r="AH1358" s="455"/>
      <c r="AI1358" s="455"/>
      <c r="AJ1358" s="455"/>
      <c r="AK1358" s="455"/>
      <c r="AL1358" s="455"/>
      <c r="AM1358" s="455"/>
      <c r="AN1358" s="455"/>
      <c r="AO1358" s="455"/>
      <c r="AP1358" s="455"/>
      <c r="AQ1358" s="455"/>
      <c r="AR1358" s="455"/>
      <c r="AS1358" s="455"/>
      <c r="AT1358" s="455"/>
      <c r="AU1358" s="455"/>
      <c r="AV1358" s="455"/>
      <c r="AW1358" s="455"/>
      <c r="AX1358" s="455"/>
    </row>
    <row r="1359" spans="18:50" x14ac:dyDescent="0.25">
      <c r="R1359" s="509"/>
      <c r="S1359" s="508"/>
      <c r="T1359" s="508"/>
      <c r="U1359" s="508"/>
      <c r="V1359" s="508"/>
      <c r="W1359" s="508"/>
      <c r="X1359" s="508"/>
      <c r="Y1359" s="508"/>
      <c r="Z1359" s="508"/>
      <c r="AA1359" s="508"/>
      <c r="AB1359" s="508"/>
      <c r="AC1359" s="508"/>
      <c r="AD1359" s="508"/>
      <c r="AE1359" s="455"/>
      <c r="AF1359" s="455"/>
      <c r="AG1359" s="455"/>
      <c r="AH1359" s="455"/>
      <c r="AI1359" s="455"/>
      <c r="AJ1359" s="455"/>
      <c r="AK1359" s="455"/>
      <c r="AL1359" s="455"/>
      <c r="AM1359" s="455"/>
      <c r="AN1359" s="455"/>
      <c r="AO1359" s="455"/>
      <c r="AP1359" s="455"/>
      <c r="AQ1359" s="455"/>
      <c r="AR1359" s="455"/>
      <c r="AS1359" s="455"/>
      <c r="AT1359" s="455"/>
      <c r="AU1359" s="455"/>
      <c r="AV1359" s="455"/>
      <c r="AW1359" s="455"/>
      <c r="AX1359" s="455"/>
    </row>
    <row r="1360" spans="18:50" x14ac:dyDescent="0.25">
      <c r="R1360" s="509"/>
      <c r="S1360" s="508"/>
      <c r="T1360" s="508"/>
      <c r="U1360" s="508"/>
      <c r="V1360" s="508"/>
      <c r="W1360" s="508"/>
      <c r="X1360" s="508"/>
      <c r="Y1360" s="508"/>
      <c r="Z1360" s="508"/>
      <c r="AA1360" s="508"/>
      <c r="AB1360" s="508"/>
      <c r="AC1360" s="508"/>
      <c r="AD1360" s="508"/>
      <c r="AE1360" s="455"/>
      <c r="AF1360" s="455"/>
      <c r="AG1360" s="455"/>
      <c r="AH1360" s="455"/>
      <c r="AI1360" s="455"/>
      <c r="AJ1360" s="455"/>
      <c r="AK1360" s="455"/>
      <c r="AL1360" s="455"/>
      <c r="AM1360" s="455"/>
      <c r="AN1360" s="455"/>
      <c r="AO1360" s="455"/>
      <c r="AP1360" s="455"/>
      <c r="AQ1360" s="455"/>
      <c r="AR1360" s="455"/>
      <c r="AS1360" s="455"/>
      <c r="AT1360" s="455"/>
      <c r="AU1360" s="455"/>
      <c r="AV1360" s="455"/>
      <c r="AW1360" s="455"/>
      <c r="AX1360" s="455"/>
    </row>
    <row r="1361" spans="18:50" x14ac:dyDescent="0.25">
      <c r="R1361" s="509"/>
      <c r="S1361" s="508"/>
      <c r="T1361" s="508"/>
      <c r="U1361" s="508"/>
      <c r="V1361" s="508"/>
      <c r="W1361" s="508"/>
      <c r="X1361" s="508"/>
      <c r="Y1361" s="508"/>
      <c r="Z1361" s="508"/>
      <c r="AA1361" s="508"/>
      <c r="AB1361" s="508"/>
      <c r="AC1361" s="508"/>
      <c r="AD1361" s="508"/>
      <c r="AE1361" s="455"/>
      <c r="AF1361" s="455"/>
      <c r="AG1361" s="455"/>
      <c r="AH1361" s="455"/>
      <c r="AI1361" s="455"/>
      <c r="AJ1361" s="455"/>
      <c r="AK1361" s="455"/>
      <c r="AL1361" s="455"/>
      <c r="AM1361" s="455"/>
      <c r="AN1361" s="455"/>
      <c r="AO1361" s="455"/>
      <c r="AP1361" s="455"/>
      <c r="AQ1361" s="455"/>
      <c r="AR1361" s="455"/>
      <c r="AS1361" s="455"/>
      <c r="AT1361" s="455"/>
      <c r="AU1361" s="455"/>
      <c r="AV1361" s="455"/>
      <c r="AW1361" s="455"/>
      <c r="AX1361" s="455"/>
    </row>
    <row r="1362" spans="18:50" x14ac:dyDescent="0.25">
      <c r="R1362" s="509"/>
      <c r="S1362" s="508"/>
      <c r="T1362" s="508"/>
      <c r="U1362" s="508"/>
      <c r="V1362" s="508"/>
      <c r="W1362" s="508"/>
      <c r="X1362" s="508"/>
      <c r="Y1362" s="508"/>
      <c r="Z1362" s="508"/>
      <c r="AA1362" s="508"/>
      <c r="AB1362" s="508"/>
      <c r="AC1362" s="508"/>
      <c r="AD1362" s="508"/>
      <c r="AE1362" s="455"/>
      <c r="AF1362" s="455"/>
      <c r="AG1362" s="455"/>
      <c r="AH1362" s="455"/>
      <c r="AI1362" s="455"/>
      <c r="AJ1362" s="455"/>
      <c r="AK1362" s="455"/>
      <c r="AL1362" s="455"/>
      <c r="AM1362" s="455"/>
      <c r="AN1362" s="455"/>
      <c r="AO1362" s="455"/>
      <c r="AP1362" s="455"/>
      <c r="AQ1362" s="455"/>
      <c r="AR1362" s="455"/>
      <c r="AS1362" s="455"/>
      <c r="AT1362" s="455"/>
      <c r="AU1362" s="455"/>
      <c r="AV1362" s="455"/>
      <c r="AW1362" s="455"/>
      <c r="AX1362" s="455"/>
    </row>
    <row r="1363" spans="18:50" x14ac:dyDescent="0.25">
      <c r="R1363" s="509"/>
      <c r="S1363" s="508"/>
      <c r="T1363" s="508"/>
      <c r="U1363" s="508"/>
      <c r="V1363" s="508"/>
      <c r="W1363" s="508"/>
      <c r="X1363" s="508"/>
      <c r="Y1363" s="508"/>
      <c r="Z1363" s="508"/>
      <c r="AA1363" s="508"/>
      <c r="AB1363" s="508"/>
      <c r="AC1363" s="508"/>
      <c r="AD1363" s="508"/>
      <c r="AE1363" s="455"/>
      <c r="AF1363" s="455"/>
      <c r="AG1363" s="455"/>
      <c r="AH1363" s="455"/>
      <c r="AI1363" s="455"/>
      <c r="AJ1363" s="455"/>
      <c r="AK1363" s="455"/>
      <c r="AL1363" s="455"/>
      <c r="AM1363" s="455"/>
      <c r="AN1363" s="455"/>
      <c r="AO1363" s="455"/>
      <c r="AP1363" s="455"/>
      <c r="AQ1363" s="455"/>
      <c r="AR1363" s="455"/>
      <c r="AS1363" s="455"/>
      <c r="AT1363" s="455"/>
      <c r="AU1363" s="455"/>
      <c r="AV1363" s="455"/>
      <c r="AW1363" s="455"/>
      <c r="AX1363" s="455"/>
    </row>
    <row r="1364" spans="18:50" x14ac:dyDescent="0.25">
      <c r="R1364" s="509"/>
      <c r="S1364" s="508"/>
      <c r="T1364" s="508"/>
      <c r="U1364" s="508"/>
      <c r="V1364" s="508"/>
      <c r="W1364" s="508"/>
      <c r="X1364" s="508"/>
      <c r="Y1364" s="508"/>
      <c r="Z1364" s="508"/>
      <c r="AA1364" s="508"/>
      <c r="AB1364" s="508"/>
      <c r="AC1364" s="508"/>
      <c r="AD1364" s="508"/>
      <c r="AE1364" s="455"/>
      <c r="AF1364" s="455"/>
      <c r="AG1364" s="455"/>
      <c r="AH1364" s="455"/>
      <c r="AI1364" s="455"/>
      <c r="AJ1364" s="455"/>
      <c r="AK1364" s="455"/>
      <c r="AL1364" s="455"/>
      <c r="AM1364" s="455"/>
      <c r="AN1364" s="455"/>
      <c r="AO1364" s="455"/>
      <c r="AP1364" s="455"/>
      <c r="AQ1364" s="455"/>
      <c r="AR1364" s="455"/>
      <c r="AS1364" s="455"/>
      <c r="AT1364" s="455"/>
      <c r="AU1364" s="455"/>
      <c r="AV1364" s="455"/>
      <c r="AW1364" s="455"/>
      <c r="AX1364" s="455"/>
    </row>
    <row r="1365" spans="18:50" x14ac:dyDescent="0.25">
      <c r="R1365" s="509"/>
      <c r="S1365" s="508"/>
      <c r="T1365" s="508"/>
      <c r="U1365" s="508"/>
      <c r="V1365" s="508"/>
      <c r="W1365" s="508"/>
      <c r="X1365" s="508"/>
      <c r="Y1365" s="508"/>
      <c r="Z1365" s="508"/>
      <c r="AA1365" s="508"/>
      <c r="AB1365" s="508"/>
      <c r="AC1365" s="508"/>
      <c r="AD1365" s="508"/>
      <c r="AE1365" s="455"/>
      <c r="AF1365" s="455"/>
      <c r="AG1365" s="455"/>
      <c r="AH1365" s="455"/>
      <c r="AI1365" s="455"/>
      <c r="AJ1365" s="455"/>
      <c r="AK1365" s="455"/>
      <c r="AL1365" s="455"/>
      <c r="AM1365" s="455"/>
      <c r="AN1365" s="455"/>
      <c r="AO1365" s="455"/>
      <c r="AP1365" s="455"/>
      <c r="AQ1365" s="455"/>
      <c r="AR1365" s="455"/>
      <c r="AS1365" s="455"/>
      <c r="AT1365" s="455"/>
      <c r="AU1365" s="455"/>
      <c r="AV1365" s="455"/>
      <c r="AW1365" s="455"/>
      <c r="AX1365" s="455"/>
    </row>
    <row r="1366" spans="18:50" x14ac:dyDescent="0.25">
      <c r="R1366" s="509"/>
      <c r="S1366" s="508"/>
      <c r="T1366" s="508"/>
      <c r="U1366" s="508"/>
      <c r="V1366" s="508"/>
      <c r="W1366" s="508"/>
      <c r="X1366" s="508"/>
      <c r="Y1366" s="508"/>
      <c r="Z1366" s="508"/>
      <c r="AA1366" s="508"/>
      <c r="AB1366" s="508"/>
      <c r="AC1366" s="508"/>
      <c r="AD1366" s="508"/>
      <c r="AE1366" s="455"/>
      <c r="AF1366" s="455"/>
      <c r="AG1366" s="455"/>
      <c r="AH1366" s="455"/>
      <c r="AI1366" s="455"/>
      <c r="AJ1366" s="455"/>
      <c r="AK1366" s="455"/>
      <c r="AL1366" s="455"/>
      <c r="AM1366" s="455"/>
      <c r="AN1366" s="455"/>
      <c r="AO1366" s="455"/>
      <c r="AP1366" s="455"/>
      <c r="AQ1366" s="455"/>
      <c r="AR1366" s="455"/>
      <c r="AS1366" s="455"/>
      <c r="AT1366" s="455"/>
      <c r="AU1366" s="455"/>
      <c r="AV1366" s="455"/>
      <c r="AW1366" s="455"/>
      <c r="AX1366" s="455"/>
    </row>
    <row r="1367" spans="18:50" x14ac:dyDescent="0.25">
      <c r="R1367" s="509"/>
      <c r="S1367" s="508"/>
      <c r="T1367" s="508"/>
      <c r="U1367" s="508"/>
      <c r="V1367" s="508"/>
      <c r="W1367" s="508"/>
      <c r="X1367" s="508"/>
      <c r="Y1367" s="508"/>
      <c r="Z1367" s="508"/>
      <c r="AA1367" s="508"/>
      <c r="AB1367" s="508"/>
      <c r="AC1367" s="508"/>
      <c r="AD1367" s="508"/>
      <c r="AE1367" s="455"/>
      <c r="AF1367" s="455"/>
      <c r="AG1367" s="455"/>
      <c r="AH1367" s="455"/>
      <c r="AI1367" s="455"/>
      <c r="AJ1367" s="455"/>
      <c r="AK1367" s="455"/>
      <c r="AL1367" s="455"/>
      <c r="AM1367" s="455"/>
      <c r="AN1367" s="455"/>
      <c r="AO1367" s="455"/>
      <c r="AP1367" s="455"/>
      <c r="AQ1367" s="455"/>
      <c r="AR1367" s="455"/>
      <c r="AS1367" s="455"/>
      <c r="AT1367" s="455"/>
      <c r="AU1367" s="455"/>
      <c r="AV1367" s="455"/>
      <c r="AW1367" s="455"/>
      <c r="AX1367" s="455"/>
    </row>
    <row r="1368" spans="18:50" x14ac:dyDescent="0.25">
      <c r="R1368" s="509"/>
      <c r="S1368" s="508"/>
      <c r="T1368" s="508"/>
      <c r="U1368" s="508"/>
      <c r="V1368" s="508"/>
      <c r="W1368" s="508"/>
      <c r="X1368" s="508"/>
      <c r="Y1368" s="508"/>
      <c r="Z1368" s="508"/>
      <c r="AA1368" s="508"/>
      <c r="AB1368" s="508"/>
      <c r="AC1368" s="508"/>
      <c r="AD1368" s="508"/>
      <c r="AE1368" s="455"/>
      <c r="AF1368" s="455"/>
      <c r="AG1368" s="455"/>
      <c r="AH1368" s="455"/>
      <c r="AI1368" s="455"/>
      <c r="AJ1368" s="455"/>
      <c r="AK1368" s="455"/>
      <c r="AL1368" s="455"/>
      <c r="AM1368" s="455"/>
      <c r="AN1368" s="455"/>
      <c r="AO1368" s="455"/>
      <c r="AP1368" s="455"/>
      <c r="AQ1368" s="455"/>
      <c r="AR1368" s="455"/>
      <c r="AS1368" s="455"/>
      <c r="AT1368" s="455"/>
      <c r="AU1368" s="455"/>
      <c r="AV1368" s="455"/>
      <c r="AW1368" s="455"/>
      <c r="AX1368" s="455"/>
    </row>
    <row r="1369" spans="18:50" x14ac:dyDescent="0.25">
      <c r="R1369" s="509"/>
      <c r="S1369" s="508"/>
      <c r="T1369" s="508"/>
      <c r="U1369" s="508"/>
      <c r="V1369" s="508"/>
      <c r="W1369" s="508"/>
      <c r="X1369" s="508"/>
      <c r="Y1369" s="508"/>
      <c r="Z1369" s="508"/>
      <c r="AA1369" s="508"/>
      <c r="AB1369" s="508"/>
      <c r="AC1369" s="508"/>
      <c r="AD1369" s="508"/>
      <c r="AE1369" s="455"/>
      <c r="AF1369" s="455"/>
      <c r="AG1369" s="455"/>
      <c r="AH1369" s="455"/>
      <c r="AI1369" s="455"/>
      <c r="AJ1369" s="455"/>
      <c r="AK1369" s="455"/>
      <c r="AL1369" s="455"/>
      <c r="AM1369" s="455"/>
      <c r="AN1369" s="455"/>
      <c r="AO1369" s="455"/>
      <c r="AP1369" s="455"/>
      <c r="AQ1369" s="455"/>
      <c r="AR1369" s="455"/>
      <c r="AS1369" s="455"/>
      <c r="AT1369" s="455"/>
      <c r="AU1369" s="455"/>
      <c r="AV1369" s="455"/>
      <c r="AW1369" s="455"/>
      <c r="AX1369" s="455"/>
    </row>
    <row r="1370" spans="18:50" x14ac:dyDescent="0.25">
      <c r="R1370" s="509"/>
      <c r="S1370" s="508"/>
      <c r="T1370" s="508"/>
      <c r="U1370" s="508"/>
      <c r="V1370" s="508"/>
      <c r="W1370" s="508"/>
      <c r="X1370" s="508"/>
      <c r="Y1370" s="508"/>
      <c r="Z1370" s="508"/>
      <c r="AA1370" s="508"/>
      <c r="AB1370" s="508"/>
      <c r="AC1370" s="508"/>
      <c r="AD1370" s="508"/>
      <c r="AE1370" s="455"/>
      <c r="AF1370" s="455"/>
      <c r="AG1370" s="455"/>
      <c r="AH1370" s="455"/>
      <c r="AI1370" s="455"/>
      <c r="AJ1370" s="455"/>
      <c r="AK1370" s="455"/>
      <c r="AL1370" s="455"/>
      <c r="AM1370" s="455"/>
      <c r="AN1370" s="455"/>
      <c r="AO1370" s="455"/>
      <c r="AP1370" s="455"/>
      <c r="AQ1370" s="455"/>
      <c r="AR1370" s="455"/>
      <c r="AS1370" s="455"/>
      <c r="AT1370" s="455"/>
      <c r="AU1370" s="455"/>
      <c r="AV1370" s="455"/>
      <c r="AW1370" s="455"/>
      <c r="AX1370" s="455"/>
    </row>
    <row r="1371" spans="18:50" x14ac:dyDescent="0.25">
      <c r="R1371" s="509"/>
      <c r="S1371" s="508"/>
      <c r="T1371" s="508"/>
      <c r="U1371" s="508"/>
      <c r="V1371" s="508"/>
      <c r="W1371" s="508"/>
      <c r="X1371" s="508"/>
      <c r="Y1371" s="508"/>
      <c r="Z1371" s="508"/>
      <c r="AA1371" s="508"/>
      <c r="AB1371" s="508"/>
      <c r="AC1371" s="508"/>
      <c r="AD1371" s="508"/>
      <c r="AE1371" s="455"/>
      <c r="AF1371" s="455"/>
      <c r="AG1371" s="455"/>
      <c r="AH1371" s="455"/>
      <c r="AI1371" s="455"/>
      <c r="AJ1371" s="455"/>
      <c r="AK1371" s="455"/>
      <c r="AL1371" s="455"/>
      <c r="AM1371" s="455"/>
      <c r="AN1371" s="455"/>
      <c r="AO1371" s="455"/>
      <c r="AP1371" s="455"/>
      <c r="AQ1371" s="455"/>
      <c r="AR1371" s="455"/>
      <c r="AS1371" s="455"/>
      <c r="AT1371" s="455"/>
      <c r="AU1371" s="455"/>
      <c r="AV1371" s="455"/>
      <c r="AW1371" s="455"/>
      <c r="AX1371" s="455"/>
    </row>
    <row r="1372" spans="18:50" x14ac:dyDescent="0.25">
      <c r="R1372" s="509"/>
      <c r="S1372" s="508"/>
      <c r="T1372" s="508"/>
      <c r="U1372" s="508"/>
      <c r="V1372" s="508"/>
      <c r="W1372" s="508"/>
      <c r="X1372" s="508"/>
      <c r="Y1372" s="508"/>
      <c r="Z1372" s="508"/>
      <c r="AA1372" s="508"/>
      <c r="AB1372" s="508"/>
      <c r="AC1372" s="508"/>
      <c r="AD1372" s="508"/>
      <c r="AE1372" s="455"/>
      <c r="AF1372" s="455"/>
      <c r="AG1372" s="455"/>
      <c r="AH1372" s="455"/>
      <c r="AI1372" s="455"/>
      <c r="AJ1372" s="455"/>
      <c r="AK1372" s="455"/>
      <c r="AL1372" s="455"/>
      <c r="AM1372" s="455"/>
      <c r="AN1372" s="455"/>
      <c r="AO1372" s="455"/>
      <c r="AP1372" s="455"/>
      <c r="AQ1372" s="455"/>
      <c r="AR1372" s="455"/>
      <c r="AS1372" s="455"/>
      <c r="AT1372" s="455"/>
      <c r="AU1372" s="455"/>
      <c r="AV1372" s="455"/>
      <c r="AW1372" s="455"/>
      <c r="AX1372" s="455"/>
    </row>
    <row r="1373" spans="18:50" x14ac:dyDescent="0.25">
      <c r="R1373" s="509"/>
      <c r="S1373" s="508"/>
      <c r="T1373" s="508"/>
      <c r="U1373" s="508"/>
      <c r="V1373" s="508"/>
      <c r="W1373" s="508"/>
      <c r="X1373" s="508"/>
      <c r="Y1373" s="508"/>
      <c r="Z1373" s="508"/>
      <c r="AA1373" s="508"/>
      <c r="AB1373" s="508"/>
      <c r="AC1373" s="508"/>
      <c r="AD1373" s="508"/>
      <c r="AE1373" s="455"/>
      <c r="AF1373" s="455"/>
      <c r="AG1373" s="455"/>
      <c r="AH1373" s="455"/>
      <c r="AI1373" s="455"/>
      <c r="AJ1373" s="455"/>
      <c r="AK1373" s="455"/>
      <c r="AL1373" s="455"/>
      <c r="AM1373" s="455"/>
      <c r="AN1373" s="455"/>
      <c r="AO1373" s="455"/>
      <c r="AP1373" s="455"/>
      <c r="AQ1373" s="455"/>
      <c r="AR1373" s="455"/>
      <c r="AS1373" s="455"/>
      <c r="AT1373" s="455"/>
      <c r="AU1373" s="455"/>
      <c r="AV1373" s="455"/>
      <c r="AW1373" s="455"/>
      <c r="AX1373" s="455"/>
    </row>
    <row r="1374" spans="18:50" x14ac:dyDescent="0.25">
      <c r="R1374" s="509"/>
      <c r="S1374" s="508"/>
      <c r="T1374" s="508"/>
      <c r="U1374" s="508"/>
      <c r="V1374" s="508"/>
      <c r="W1374" s="508"/>
      <c r="X1374" s="508"/>
      <c r="Y1374" s="508"/>
      <c r="Z1374" s="508"/>
      <c r="AA1374" s="508"/>
      <c r="AB1374" s="508"/>
      <c r="AC1374" s="508"/>
      <c r="AD1374" s="508"/>
      <c r="AE1374" s="455"/>
      <c r="AF1374" s="455"/>
      <c r="AG1374" s="455"/>
      <c r="AH1374" s="455"/>
      <c r="AI1374" s="455"/>
      <c r="AJ1374" s="455"/>
      <c r="AK1374" s="455"/>
      <c r="AL1374" s="455"/>
      <c r="AM1374" s="455"/>
      <c r="AN1374" s="455"/>
      <c r="AO1374" s="455"/>
      <c r="AP1374" s="455"/>
      <c r="AQ1374" s="455"/>
      <c r="AR1374" s="455"/>
      <c r="AS1374" s="455"/>
      <c r="AT1374" s="455"/>
      <c r="AU1374" s="455"/>
      <c r="AV1374" s="455"/>
      <c r="AW1374" s="455"/>
      <c r="AX1374" s="455"/>
    </row>
    <row r="1375" spans="18:50" x14ac:dyDescent="0.25">
      <c r="R1375" s="509"/>
      <c r="S1375" s="508"/>
      <c r="T1375" s="508"/>
      <c r="U1375" s="508"/>
      <c r="V1375" s="508"/>
      <c r="W1375" s="508"/>
      <c r="X1375" s="508"/>
      <c r="Y1375" s="508"/>
      <c r="Z1375" s="508"/>
      <c r="AA1375" s="508"/>
      <c r="AB1375" s="508"/>
      <c r="AC1375" s="508"/>
      <c r="AD1375" s="508"/>
      <c r="AE1375" s="455"/>
      <c r="AF1375" s="455"/>
      <c r="AG1375" s="455"/>
      <c r="AH1375" s="455"/>
      <c r="AI1375" s="455"/>
      <c r="AJ1375" s="455"/>
      <c r="AK1375" s="455"/>
      <c r="AL1375" s="455"/>
      <c r="AM1375" s="455"/>
      <c r="AN1375" s="455"/>
      <c r="AO1375" s="455"/>
      <c r="AP1375" s="455"/>
      <c r="AQ1375" s="455"/>
      <c r="AR1375" s="455"/>
      <c r="AS1375" s="455"/>
      <c r="AT1375" s="455"/>
      <c r="AU1375" s="455"/>
      <c r="AV1375" s="455"/>
      <c r="AW1375" s="455"/>
      <c r="AX1375" s="455"/>
    </row>
    <row r="1376" spans="18:50" x14ac:dyDescent="0.25">
      <c r="R1376" s="509"/>
      <c r="S1376" s="508"/>
      <c r="T1376" s="508"/>
      <c r="U1376" s="508"/>
      <c r="V1376" s="508"/>
      <c r="W1376" s="508"/>
      <c r="X1376" s="508"/>
      <c r="Y1376" s="508"/>
      <c r="Z1376" s="508"/>
      <c r="AA1376" s="508"/>
      <c r="AB1376" s="508"/>
      <c r="AC1376" s="508"/>
      <c r="AD1376" s="508"/>
      <c r="AE1376" s="455"/>
      <c r="AF1376" s="455"/>
      <c r="AG1376" s="455"/>
      <c r="AH1376" s="455"/>
      <c r="AI1376" s="455"/>
      <c r="AJ1376" s="455"/>
      <c r="AK1376" s="455"/>
      <c r="AL1376" s="455"/>
      <c r="AM1376" s="455"/>
      <c r="AN1376" s="455"/>
      <c r="AO1376" s="455"/>
      <c r="AP1376" s="455"/>
      <c r="AQ1376" s="455"/>
      <c r="AR1376" s="455"/>
      <c r="AS1376" s="455"/>
      <c r="AT1376" s="455"/>
      <c r="AU1376" s="455"/>
      <c r="AV1376" s="455"/>
      <c r="AW1376" s="455"/>
      <c r="AX1376" s="455"/>
    </row>
    <row r="1377" spans="18:50" x14ac:dyDescent="0.25">
      <c r="R1377" s="509"/>
      <c r="S1377" s="508"/>
      <c r="T1377" s="508"/>
      <c r="U1377" s="508"/>
      <c r="V1377" s="508"/>
      <c r="W1377" s="508"/>
      <c r="X1377" s="508"/>
      <c r="Y1377" s="508"/>
      <c r="Z1377" s="508"/>
      <c r="AA1377" s="508"/>
      <c r="AB1377" s="508"/>
      <c r="AC1377" s="508"/>
      <c r="AD1377" s="508"/>
      <c r="AE1377" s="455"/>
      <c r="AF1377" s="455"/>
      <c r="AG1377" s="455"/>
      <c r="AH1377" s="455"/>
      <c r="AI1377" s="455"/>
      <c r="AJ1377" s="455"/>
      <c r="AK1377" s="455"/>
      <c r="AL1377" s="455"/>
      <c r="AM1377" s="455"/>
      <c r="AN1377" s="455"/>
      <c r="AO1377" s="455"/>
      <c r="AP1377" s="455"/>
      <c r="AQ1377" s="455"/>
      <c r="AR1377" s="455"/>
      <c r="AS1377" s="455"/>
      <c r="AT1377" s="455"/>
      <c r="AU1377" s="455"/>
      <c r="AV1377" s="455"/>
      <c r="AW1377" s="455"/>
      <c r="AX1377" s="455"/>
    </row>
    <row r="1378" spans="18:50" x14ac:dyDescent="0.25">
      <c r="R1378" s="509"/>
      <c r="S1378" s="508"/>
      <c r="T1378" s="508"/>
      <c r="U1378" s="508"/>
      <c r="V1378" s="508"/>
      <c r="W1378" s="508"/>
      <c r="X1378" s="508"/>
      <c r="Y1378" s="508"/>
      <c r="Z1378" s="508"/>
      <c r="AA1378" s="508"/>
      <c r="AB1378" s="508"/>
      <c r="AC1378" s="508"/>
      <c r="AD1378" s="508"/>
      <c r="AE1378" s="455"/>
      <c r="AF1378" s="455"/>
      <c r="AG1378" s="455"/>
      <c r="AH1378" s="455"/>
      <c r="AI1378" s="455"/>
      <c r="AJ1378" s="455"/>
      <c r="AK1378" s="455"/>
      <c r="AL1378" s="455"/>
      <c r="AM1378" s="455"/>
      <c r="AN1378" s="455"/>
      <c r="AO1378" s="455"/>
      <c r="AP1378" s="455"/>
      <c r="AQ1378" s="455"/>
      <c r="AR1378" s="455"/>
      <c r="AS1378" s="455"/>
      <c r="AT1378" s="455"/>
      <c r="AU1378" s="455"/>
      <c r="AV1378" s="455"/>
      <c r="AW1378" s="455"/>
      <c r="AX1378" s="455"/>
    </row>
    <row r="1379" spans="18:50" x14ac:dyDescent="0.25">
      <c r="R1379" s="509"/>
      <c r="S1379" s="508"/>
      <c r="T1379" s="508"/>
      <c r="U1379" s="508"/>
      <c r="V1379" s="508"/>
      <c r="W1379" s="508"/>
      <c r="X1379" s="508"/>
      <c r="Y1379" s="508"/>
      <c r="Z1379" s="508"/>
      <c r="AA1379" s="508"/>
      <c r="AB1379" s="508"/>
      <c r="AC1379" s="508"/>
      <c r="AD1379" s="508"/>
      <c r="AE1379" s="455"/>
      <c r="AF1379" s="455"/>
      <c r="AG1379" s="455"/>
      <c r="AH1379" s="455"/>
      <c r="AI1379" s="455"/>
      <c r="AJ1379" s="455"/>
      <c r="AK1379" s="455"/>
      <c r="AL1379" s="455"/>
      <c r="AM1379" s="455"/>
      <c r="AN1379" s="455"/>
      <c r="AO1379" s="455"/>
      <c r="AP1379" s="455"/>
      <c r="AQ1379" s="455"/>
      <c r="AR1379" s="455"/>
      <c r="AS1379" s="455"/>
      <c r="AT1379" s="455"/>
      <c r="AU1379" s="455"/>
      <c r="AV1379" s="455"/>
      <c r="AW1379" s="455"/>
      <c r="AX1379" s="455"/>
    </row>
    <row r="1380" spans="18:50" x14ac:dyDescent="0.25">
      <c r="R1380" s="509"/>
      <c r="S1380" s="508"/>
      <c r="T1380" s="508"/>
      <c r="U1380" s="508"/>
      <c r="V1380" s="508"/>
      <c r="W1380" s="508"/>
      <c r="X1380" s="508"/>
      <c r="Y1380" s="508"/>
      <c r="Z1380" s="508"/>
      <c r="AA1380" s="508"/>
      <c r="AB1380" s="508"/>
      <c r="AC1380" s="508"/>
      <c r="AD1380" s="508"/>
      <c r="AE1380" s="455"/>
      <c r="AF1380" s="455"/>
      <c r="AG1380" s="455"/>
      <c r="AH1380" s="455"/>
      <c r="AI1380" s="455"/>
      <c r="AJ1380" s="455"/>
      <c r="AK1380" s="455"/>
      <c r="AL1380" s="455"/>
      <c r="AM1380" s="455"/>
      <c r="AN1380" s="455"/>
      <c r="AO1380" s="455"/>
      <c r="AP1380" s="455"/>
      <c r="AQ1380" s="455"/>
      <c r="AR1380" s="455"/>
      <c r="AS1380" s="455"/>
      <c r="AT1380" s="455"/>
      <c r="AU1380" s="455"/>
      <c r="AV1380" s="455"/>
      <c r="AW1380" s="455"/>
      <c r="AX1380" s="455"/>
    </row>
    <row r="1381" spans="18:50" x14ac:dyDescent="0.25">
      <c r="R1381" s="509"/>
      <c r="S1381" s="508"/>
      <c r="T1381" s="508"/>
      <c r="U1381" s="508"/>
      <c r="V1381" s="508"/>
      <c r="W1381" s="508"/>
      <c r="X1381" s="508"/>
      <c r="Y1381" s="508"/>
      <c r="Z1381" s="508"/>
      <c r="AA1381" s="508"/>
      <c r="AB1381" s="508"/>
      <c r="AC1381" s="508"/>
      <c r="AD1381" s="508"/>
      <c r="AE1381" s="455"/>
      <c r="AF1381" s="455"/>
      <c r="AG1381" s="455"/>
      <c r="AH1381" s="455"/>
      <c r="AI1381" s="455"/>
      <c r="AJ1381" s="455"/>
      <c r="AK1381" s="455"/>
      <c r="AL1381" s="455"/>
      <c r="AM1381" s="455"/>
      <c r="AN1381" s="455"/>
      <c r="AO1381" s="455"/>
      <c r="AP1381" s="455"/>
      <c r="AQ1381" s="455"/>
      <c r="AR1381" s="455"/>
      <c r="AS1381" s="455"/>
      <c r="AT1381" s="455"/>
      <c r="AU1381" s="455"/>
      <c r="AV1381" s="455"/>
      <c r="AW1381" s="455"/>
      <c r="AX1381" s="455"/>
    </row>
    <row r="1382" spans="18:50" x14ac:dyDescent="0.25">
      <c r="R1382" s="509"/>
      <c r="S1382" s="508"/>
      <c r="T1382" s="508"/>
      <c r="U1382" s="508"/>
      <c r="V1382" s="508"/>
      <c r="W1382" s="508"/>
      <c r="X1382" s="508"/>
      <c r="Y1382" s="508"/>
      <c r="Z1382" s="508"/>
      <c r="AA1382" s="508"/>
      <c r="AB1382" s="508"/>
      <c r="AC1382" s="508"/>
      <c r="AD1382" s="508"/>
      <c r="AE1382" s="455"/>
      <c r="AF1382" s="455"/>
      <c r="AG1382" s="455"/>
      <c r="AH1382" s="455"/>
      <c r="AI1382" s="455"/>
      <c r="AJ1382" s="455"/>
      <c r="AK1382" s="455"/>
      <c r="AL1382" s="455"/>
      <c r="AM1382" s="455"/>
      <c r="AN1382" s="455"/>
      <c r="AO1382" s="455"/>
      <c r="AP1382" s="455"/>
      <c r="AQ1382" s="455"/>
      <c r="AR1382" s="455"/>
      <c r="AS1382" s="455"/>
      <c r="AT1382" s="455"/>
      <c r="AU1382" s="455"/>
      <c r="AV1382" s="455"/>
      <c r="AW1382" s="455"/>
      <c r="AX1382" s="455"/>
    </row>
    <row r="1383" spans="18:50" x14ac:dyDescent="0.25">
      <c r="R1383" s="509"/>
      <c r="S1383" s="508"/>
      <c r="T1383" s="508"/>
      <c r="U1383" s="508"/>
      <c r="V1383" s="508"/>
      <c r="W1383" s="508"/>
      <c r="X1383" s="508"/>
      <c r="Y1383" s="508"/>
      <c r="Z1383" s="508"/>
      <c r="AA1383" s="508"/>
      <c r="AB1383" s="508"/>
      <c r="AC1383" s="508"/>
      <c r="AD1383" s="508"/>
      <c r="AE1383" s="455"/>
      <c r="AF1383" s="455"/>
      <c r="AG1383" s="455"/>
      <c r="AH1383" s="455"/>
      <c r="AI1383" s="455"/>
      <c r="AJ1383" s="455"/>
      <c r="AK1383" s="455"/>
      <c r="AL1383" s="455"/>
      <c r="AM1383" s="455"/>
      <c r="AN1383" s="455"/>
      <c r="AO1383" s="455"/>
      <c r="AP1383" s="455"/>
      <c r="AQ1383" s="455"/>
      <c r="AR1383" s="455"/>
      <c r="AS1383" s="455"/>
      <c r="AT1383" s="455"/>
      <c r="AU1383" s="455"/>
      <c r="AV1383" s="455"/>
      <c r="AW1383" s="455"/>
      <c r="AX1383" s="455"/>
    </row>
    <row r="1384" spans="18:50" x14ac:dyDescent="0.25">
      <c r="R1384" s="509"/>
      <c r="S1384" s="508"/>
      <c r="T1384" s="508"/>
      <c r="U1384" s="508"/>
      <c r="V1384" s="508"/>
      <c r="W1384" s="508"/>
      <c r="X1384" s="508"/>
      <c r="Y1384" s="508"/>
      <c r="Z1384" s="508"/>
      <c r="AA1384" s="508"/>
      <c r="AB1384" s="508"/>
      <c r="AC1384" s="508"/>
      <c r="AD1384" s="508"/>
      <c r="AE1384" s="455"/>
      <c r="AF1384" s="455"/>
      <c r="AG1384" s="455"/>
      <c r="AH1384" s="455"/>
      <c r="AI1384" s="455"/>
      <c r="AJ1384" s="455"/>
      <c r="AK1384" s="455"/>
      <c r="AL1384" s="455"/>
      <c r="AM1384" s="455"/>
      <c r="AN1384" s="455"/>
      <c r="AO1384" s="455"/>
      <c r="AP1384" s="455"/>
      <c r="AQ1384" s="455"/>
      <c r="AR1384" s="455"/>
      <c r="AS1384" s="455"/>
      <c r="AT1384" s="455"/>
      <c r="AU1384" s="455"/>
      <c r="AV1384" s="455"/>
      <c r="AW1384" s="455"/>
      <c r="AX1384" s="455"/>
    </row>
    <row r="1385" spans="18:50" x14ac:dyDescent="0.25">
      <c r="R1385" s="509"/>
      <c r="S1385" s="508"/>
      <c r="T1385" s="508"/>
      <c r="U1385" s="508"/>
      <c r="V1385" s="508"/>
      <c r="W1385" s="508"/>
      <c r="X1385" s="508"/>
      <c r="Y1385" s="508"/>
      <c r="Z1385" s="508"/>
      <c r="AA1385" s="508"/>
      <c r="AB1385" s="508"/>
      <c r="AC1385" s="508"/>
      <c r="AD1385" s="508"/>
      <c r="AE1385" s="455"/>
      <c r="AF1385" s="455"/>
      <c r="AG1385" s="455"/>
      <c r="AH1385" s="455"/>
      <c r="AI1385" s="455"/>
      <c r="AJ1385" s="455"/>
      <c r="AK1385" s="455"/>
      <c r="AL1385" s="455"/>
      <c r="AM1385" s="455"/>
      <c r="AN1385" s="455"/>
      <c r="AO1385" s="455"/>
      <c r="AP1385" s="455"/>
      <c r="AQ1385" s="455"/>
      <c r="AR1385" s="455"/>
      <c r="AS1385" s="455"/>
      <c r="AT1385" s="455"/>
      <c r="AU1385" s="455"/>
      <c r="AV1385" s="455"/>
      <c r="AW1385" s="455"/>
      <c r="AX1385" s="455"/>
    </row>
    <row r="1386" spans="18:50" x14ac:dyDescent="0.25">
      <c r="R1386" s="509"/>
      <c r="S1386" s="508"/>
      <c r="T1386" s="508"/>
      <c r="U1386" s="508"/>
      <c r="V1386" s="508"/>
      <c r="W1386" s="508"/>
      <c r="X1386" s="508"/>
      <c r="Y1386" s="508"/>
      <c r="Z1386" s="508"/>
      <c r="AA1386" s="508"/>
      <c r="AB1386" s="508"/>
      <c r="AC1386" s="508"/>
      <c r="AD1386" s="508"/>
      <c r="AE1386" s="455"/>
      <c r="AF1386" s="455"/>
      <c r="AG1386" s="455"/>
      <c r="AH1386" s="455"/>
      <c r="AI1386" s="455"/>
      <c r="AJ1386" s="455"/>
      <c r="AK1386" s="455"/>
      <c r="AL1386" s="455"/>
      <c r="AM1386" s="455"/>
      <c r="AN1386" s="455"/>
      <c r="AO1386" s="455"/>
      <c r="AP1386" s="455"/>
      <c r="AQ1386" s="455"/>
      <c r="AR1386" s="455"/>
      <c r="AS1386" s="455"/>
      <c r="AT1386" s="455"/>
      <c r="AU1386" s="455"/>
      <c r="AV1386" s="455"/>
      <c r="AW1386" s="455"/>
      <c r="AX1386" s="455"/>
    </row>
    <row r="1387" spans="18:50" x14ac:dyDescent="0.25">
      <c r="R1387" s="509"/>
      <c r="S1387" s="508"/>
      <c r="T1387" s="508"/>
      <c r="U1387" s="508"/>
      <c r="V1387" s="508"/>
      <c r="W1387" s="508"/>
      <c r="X1387" s="508"/>
      <c r="Y1387" s="508"/>
      <c r="Z1387" s="508"/>
      <c r="AA1387" s="508"/>
      <c r="AB1387" s="508"/>
      <c r="AC1387" s="508"/>
      <c r="AD1387" s="508"/>
      <c r="AE1387" s="455"/>
      <c r="AF1387" s="455"/>
      <c r="AG1387" s="455"/>
      <c r="AH1387" s="455"/>
      <c r="AI1387" s="455"/>
      <c r="AJ1387" s="455"/>
      <c r="AK1387" s="455"/>
      <c r="AL1387" s="455"/>
      <c r="AM1387" s="455"/>
      <c r="AN1387" s="455"/>
      <c r="AO1387" s="455"/>
      <c r="AP1387" s="455"/>
      <c r="AQ1387" s="455"/>
      <c r="AR1387" s="455"/>
      <c r="AS1387" s="455"/>
      <c r="AT1387" s="455"/>
      <c r="AU1387" s="455"/>
      <c r="AV1387" s="455"/>
      <c r="AW1387" s="455"/>
      <c r="AX1387" s="455"/>
    </row>
    <row r="1388" spans="18:50" x14ac:dyDescent="0.25">
      <c r="R1388" s="509"/>
      <c r="S1388" s="508"/>
      <c r="T1388" s="508"/>
      <c r="U1388" s="508"/>
      <c r="V1388" s="508"/>
      <c r="W1388" s="508"/>
      <c r="X1388" s="508"/>
      <c r="Y1388" s="508"/>
      <c r="Z1388" s="508"/>
      <c r="AA1388" s="508"/>
      <c r="AB1388" s="508"/>
      <c r="AC1388" s="508"/>
      <c r="AD1388" s="508"/>
      <c r="AE1388" s="455"/>
      <c r="AF1388" s="455"/>
      <c r="AG1388" s="455"/>
      <c r="AH1388" s="455"/>
      <c r="AI1388" s="455"/>
      <c r="AJ1388" s="455"/>
      <c r="AK1388" s="455"/>
      <c r="AL1388" s="455"/>
      <c r="AM1388" s="455"/>
      <c r="AN1388" s="455"/>
      <c r="AO1388" s="455"/>
      <c r="AP1388" s="455"/>
      <c r="AQ1388" s="455"/>
      <c r="AR1388" s="455"/>
      <c r="AS1388" s="455"/>
      <c r="AT1388" s="455"/>
      <c r="AU1388" s="455"/>
      <c r="AV1388" s="455"/>
      <c r="AW1388" s="455"/>
      <c r="AX1388" s="455"/>
    </row>
    <row r="1389" spans="18:50" x14ac:dyDescent="0.25">
      <c r="R1389" s="509"/>
      <c r="S1389" s="508"/>
      <c r="T1389" s="508"/>
      <c r="U1389" s="508"/>
      <c r="V1389" s="508"/>
      <c r="W1389" s="508"/>
      <c r="X1389" s="508"/>
      <c r="Y1389" s="508"/>
      <c r="Z1389" s="508"/>
      <c r="AA1389" s="508"/>
      <c r="AB1389" s="508"/>
      <c r="AC1389" s="508"/>
      <c r="AD1389" s="508"/>
      <c r="AE1389" s="455"/>
      <c r="AF1389" s="455"/>
      <c r="AG1389" s="455"/>
      <c r="AH1389" s="455"/>
      <c r="AI1389" s="455"/>
      <c r="AJ1389" s="455"/>
      <c r="AK1389" s="455"/>
      <c r="AL1389" s="455"/>
      <c r="AM1389" s="455"/>
      <c r="AN1389" s="455"/>
      <c r="AO1389" s="455"/>
      <c r="AP1389" s="455"/>
      <c r="AQ1389" s="455"/>
      <c r="AR1389" s="455"/>
      <c r="AS1389" s="455"/>
      <c r="AT1389" s="455"/>
      <c r="AU1389" s="455"/>
      <c r="AV1389" s="455"/>
      <c r="AW1389" s="455"/>
      <c r="AX1389" s="455"/>
    </row>
    <row r="1390" spans="18:50" x14ac:dyDescent="0.25">
      <c r="R1390" s="509"/>
      <c r="S1390" s="508"/>
      <c r="T1390" s="508"/>
      <c r="U1390" s="508"/>
      <c r="V1390" s="508"/>
      <c r="W1390" s="508"/>
      <c r="X1390" s="508"/>
      <c r="Y1390" s="508"/>
      <c r="Z1390" s="508"/>
      <c r="AA1390" s="508"/>
      <c r="AB1390" s="508"/>
      <c r="AC1390" s="508"/>
      <c r="AD1390" s="508"/>
      <c r="AE1390" s="455"/>
      <c r="AF1390" s="455"/>
      <c r="AG1390" s="455"/>
      <c r="AH1390" s="455"/>
      <c r="AI1390" s="455"/>
      <c r="AJ1390" s="455"/>
      <c r="AK1390" s="455"/>
      <c r="AL1390" s="455"/>
      <c r="AM1390" s="455"/>
      <c r="AN1390" s="455"/>
      <c r="AO1390" s="455"/>
      <c r="AP1390" s="455"/>
      <c r="AQ1390" s="455"/>
      <c r="AR1390" s="455"/>
      <c r="AS1390" s="455"/>
      <c r="AT1390" s="455"/>
      <c r="AU1390" s="455"/>
      <c r="AV1390" s="455"/>
      <c r="AW1390" s="455"/>
      <c r="AX1390" s="455"/>
    </row>
    <row r="1391" spans="18:50" x14ac:dyDescent="0.25">
      <c r="R1391" s="509"/>
      <c r="S1391" s="508"/>
      <c r="T1391" s="508"/>
      <c r="U1391" s="508"/>
      <c r="V1391" s="508"/>
      <c r="W1391" s="508"/>
      <c r="X1391" s="508"/>
      <c r="Y1391" s="508"/>
      <c r="Z1391" s="508"/>
      <c r="AA1391" s="508"/>
      <c r="AB1391" s="508"/>
      <c r="AC1391" s="508"/>
      <c r="AD1391" s="508"/>
      <c r="AE1391" s="455"/>
      <c r="AF1391" s="455"/>
      <c r="AG1391" s="455"/>
      <c r="AH1391" s="455"/>
      <c r="AI1391" s="455"/>
      <c r="AJ1391" s="455"/>
      <c r="AK1391" s="455"/>
      <c r="AL1391" s="455"/>
      <c r="AM1391" s="455"/>
      <c r="AN1391" s="455"/>
      <c r="AO1391" s="455"/>
      <c r="AP1391" s="455"/>
      <c r="AQ1391" s="455"/>
      <c r="AR1391" s="455"/>
      <c r="AS1391" s="455"/>
      <c r="AT1391" s="455"/>
      <c r="AU1391" s="455"/>
      <c r="AV1391" s="455"/>
      <c r="AW1391" s="455"/>
      <c r="AX1391" s="455"/>
    </row>
    <row r="1392" spans="18:50" x14ac:dyDescent="0.25">
      <c r="R1392" s="509"/>
      <c r="S1392" s="508"/>
      <c r="T1392" s="508"/>
      <c r="U1392" s="508"/>
      <c r="V1392" s="508"/>
      <c r="W1392" s="508"/>
      <c r="X1392" s="508"/>
      <c r="Y1392" s="508"/>
      <c r="Z1392" s="508"/>
      <c r="AA1392" s="508"/>
      <c r="AB1392" s="508"/>
      <c r="AC1392" s="508"/>
      <c r="AD1392" s="508"/>
      <c r="AE1392" s="455"/>
      <c r="AF1392" s="455"/>
      <c r="AG1392" s="455"/>
      <c r="AH1392" s="455"/>
      <c r="AI1392" s="455"/>
      <c r="AJ1392" s="455"/>
      <c r="AK1392" s="455"/>
      <c r="AL1392" s="455"/>
      <c r="AM1392" s="455"/>
      <c r="AN1392" s="455"/>
      <c r="AO1392" s="455"/>
      <c r="AP1392" s="455"/>
      <c r="AQ1392" s="455"/>
      <c r="AR1392" s="455"/>
      <c r="AS1392" s="455"/>
      <c r="AT1392" s="455"/>
      <c r="AU1392" s="455"/>
      <c r="AV1392" s="455"/>
      <c r="AW1392" s="455"/>
      <c r="AX1392" s="455"/>
    </row>
    <row r="1393" spans="18:50" x14ac:dyDescent="0.25">
      <c r="R1393" s="509"/>
      <c r="S1393" s="508"/>
      <c r="T1393" s="508"/>
      <c r="U1393" s="508"/>
      <c r="V1393" s="508"/>
      <c r="W1393" s="508"/>
      <c r="X1393" s="508"/>
      <c r="Y1393" s="508"/>
      <c r="Z1393" s="508"/>
      <c r="AA1393" s="508"/>
      <c r="AB1393" s="508"/>
      <c r="AC1393" s="508"/>
      <c r="AD1393" s="508"/>
      <c r="AE1393" s="455"/>
      <c r="AF1393" s="455"/>
      <c r="AG1393" s="455"/>
      <c r="AH1393" s="455"/>
      <c r="AI1393" s="455"/>
      <c r="AJ1393" s="455"/>
      <c r="AK1393" s="455"/>
      <c r="AL1393" s="455"/>
      <c r="AM1393" s="455"/>
      <c r="AN1393" s="455"/>
      <c r="AO1393" s="455"/>
      <c r="AP1393" s="455"/>
      <c r="AQ1393" s="455"/>
      <c r="AR1393" s="455"/>
      <c r="AS1393" s="455"/>
      <c r="AT1393" s="455"/>
      <c r="AU1393" s="455"/>
      <c r="AV1393" s="455"/>
      <c r="AW1393" s="455"/>
      <c r="AX1393" s="455"/>
    </row>
    <row r="1394" spans="18:50" x14ac:dyDescent="0.25">
      <c r="R1394" s="509"/>
      <c r="S1394" s="508"/>
      <c r="T1394" s="508"/>
      <c r="U1394" s="508"/>
      <c r="V1394" s="508"/>
      <c r="W1394" s="508"/>
      <c r="X1394" s="508"/>
      <c r="Y1394" s="508"/>
      <c r="Z1394" s="508"/>
      <c r="AA1394" s="508"/>
      <c r="AB1394" s="508"/>
      <c r="AC1394" s="508"/>
      <c r="AD1394" s="508"/>
      <c r="AE1394" s="455"/>
      <c r="AF1394" s="455"/>
      <c r="AG1394" s="455"/>
      <c r="AH1394" s="455"/>
      <c r="AI1394" s="455"/>
      <c r="AJ1394" s="455"/>
      <c r="AK1394" s="455"/>
      <c r="AL1394" s="455"/>
      <c r="AM1394" s="455"/>
      <c r="AN1394" s="455"/>
      <c r="AO1394" s="455"/>
      <c r="AP1394" s="455"/>
      <c r="AQ1394" s="455"/>
      <c r="AR1394" s="455"/>
      <c r="AS1394" s="455"/>
      <c r="AT1394" s="455"/>
      <c r="AU1394" s="455"/>
      <c r="AV1394" s="455"/>
      <c r="AW1394" s="455"/>
      <c r="AX1394" s="455"/>
    </row>
    <row r="1395" spans="18:50" x14ac:dyDescent="0.25">
      <c r="R1395" s="509"/>
      <c r="S1395" s="508"/>
      <c r="T1395" s="508"/>
      <c r="U1395" s="508"/>
      <c r="V1395" s="508"/>
      <c r="W1395" s="508"/>
      <c r="X1395" s="508"/>
      <c r="Y1395" s="508"/>
      <c r="Z1395" s="508"/>
      <c r="AA1395" s="508"/>
      <c r="AB1395" s="508"/>
      <c r="AC1395" s="508"/>
      <c r="AD1395" s="508"/>
      <c r="AE1395" s="455"/>
      <c r="AF1395" s="455"/>
      <c r="AG1395" s="455"/>
      <c r="AH1395" s="455"/>
      <c r="AI1395" s="455"/>
      <c r="AJ1395" s="455"/>
      <c r="AK1395" s="455"/>
      <c r="AL1395" s="455"/>
      <c r="AM1395" s="455"/>
      <c r="AN1395" s="455"/>
      <c r="AO1395" s="455"/>
      <c r="AP1395" s="455"/>
      <c r="AQ1395" s="455"/>
      <c r="AR1395" s="455"/>
      <c r="AS1395" s="455"/>
      <c r="AT1395" s="455"/>
      <c r="AU1395" s="455"/>
      <c r="AV1395" s="455"/>
      <c r="AW1395" s="455"/>
      <c r="AX1395" s="455"/>
    </row>
    <row r="1396" spans="18:50" x14ac:dyDescent="0.25">
      <c r="R1396" s="509"/>
      <c r="S1396" s="508"/>
      <c r="T1396" s="508"/>
      <c r="U1396" s="508"/>
      <c r="V1396" s="508"/>
      <c r="W1396" s="508"/>
      <c r="X1396" s="508"/>
      <c r="Y1396" s="508"/>
      <c r="Z1396" s="508"/>
      <c r="AA1396" s="508"/>
      <c r="AB1396" s="508"/>
      <c r="AC1396" s="508"/>
      <c r="AD1396" s="508"/>
      <c r="AE1396" s="455"/>
      <c r="AF1396" s="455"/>
      <c r="AG1396" s="455"/>
      <c r="AH1396" s="455"/>
      <c r="AI1396" s="455"/>
      <c r="AJ1396" s="455"/>
      <c r="AK1396" s="455"/>
      <c r="AL1396" s="455"/>
      <c r="AM1396" s="455"/>
      <c r="AN1396" s="455"/>
      <c r="AO1396" s="455"/>
      <c r="AP1396" s="455"/>
      <c r="AQ1396" s="455"/>
      <c r="AR1396" s="455"/>
      <c r="AS1396" s="455"/>
      <c r="AT1396" s="455"/>
      <c r="AU1396" s="455"/>
      <c r="AV1396" s="455"/>
      <c r="AW1396" s="455"/>
      <c r="AX1396" s="455"/>
    </row>
    <row r="1397" spans="18:50" x14ac:dyDescent="0.25">
      <c r="R1397" s="509"/>
      <c r="S1397" s="508"/>
      <c r="T1397" s="508"/>
      <c r="U1397" s="508"/>
      <c r="V1397" s="508"/>
      <c r="W1397" s="508"/>
      <c r="X1397" s="508"/>
      <c r="Y1397" s="508"/>
      <c r="Z1397" s="508"/>
      <c r="AA1397" s="508"/>
      <c r="AB1397" s="508"/>
      <c r="AC1397" s="508"/>
      <c r="AD1397" s="508"/>
      <c r="AE1397" s="455"/>
      <c r="AF1397" s="455"/>
      <c r="AG1397" s="455"/>
      <c r="AH1397" s="455"/>
      <c r="AI1397" s="455"/>
      <c r="AJ1397" s="455"/>
      <c r="AK1397" s="455"/>
      <c r="AL1397" s="455"/>
      <c r="AM1397" s="455"/>
      <c r="AN1397" s="455"/>
      <c r="AO1397" s="455"/>
      <c r="AP1397" s="455"/>
      <c r="AQ1397" s="455"/>
      <c r="AR1397" s="455"/>
      <c r="AS1397" s="455"/>
      <c r="AT1397" s="455"/>
      <c r="AU1397" s="455"/>
      <c r="AV1397" s="455"/>
      <c r="AW1397" s="455"/>
      <c r="AX1397" s="455"/>
    </row>
    <row r="1398" spans="18:50" x14ac:dyDescent="0.25">
      <c r="R1398" s="509"/>
      <c r="S1398" s="508"/>
      <c r="T1398" s="508"/>
      <c r="U1398" s="508"/>
      <c r="V1398" s="508"/>
      <c r="W1398" s="508"/>
      <c r="X1398" s="508"/>
      <c r="Y1398" s="508"/>
      <c r="Z1398" s="508"/>
      <c r="AA1398" s="508"/>
      <c r="AB1398" s="508"/>
      <c r="AC1398" s="508"/>
      <c r="AD1398" s="508"/>
      <c r="AE1398" s="455"/>
      <c r="AF1398" s="455"/>
      <c r="AG1398" s="455"/>
      <c r="AH1398" s="455"/>
      <c r="AI1398" s="455"/>
      <c r="AJ1398" s="455"/>
      <c r="AK1398" s="455"/>
      <c r="AL1398" s="455"/>
      <c r="AM1398" s="455"/>
      <c r="AN1398" s="455"/>
      <c r="AO1398" s="455"/>
      <c r="AP1398" s="455"/>
      <c r="AQ1398" s="455"/>
      <c r="AR1398" s="455"/>
      <c r="AS1398" s="455"/>
      <c r="AT1398" s="455"/>
      <c r="AU1398" s="455"/>
      <c r="AV1398" s="455"/>
      <c r="AW1398" s="455"/>
      <c r="AX1398" s="455"/>
    </row>
    <row r="1399" spans="18:50" x14ac:dyDescent="0.25">
      <c r="R1399" s="509"/>
      <c r="S1399" s="508"/>
      <c r="T1399" s="508"/>
      <c r="U1399" s="508"/>
      <c r="V1399" s="508"/>
      <c r="W1399" s="508"/>
      <c r="X1399" s="508"/>
      <c r="Y1399" s="508"/>
      <c r="Z1399" s="508"/>
      <c r="AA1399" s="508"/>
      <c r="AB1399" s="508"/>
      <c r="AC1399" s="508"/>
      <c r="AD1399" s="508"/>
      <c r="AE1399" s="455"/>
      <c r="AF1399" s="455"/>
      <c r="AG1399" s="455"/>
      <c r="AH1399" s="455"/>
      <c r="AI1399" s="455"/>
      <c r="AJ1399" s="455"/>
      <c r="AK1399" s="455"/>
      <c r="AL1399" s="455"/>
      <c r="AM1399" s="455"/>
      <c r="AN1399" s="455"/>
      <c r="AO1399" s="455"/>
      <c r="AP1399" s="455"/>
      <c r="AQ1399" s="455"/>
      <c r="AR1399" s="455"/>
      <c r="AS1399" s="455"/>
      <c r="AT1399" s="455"/>
      <c r="AU1399" s="455"/>
      <c r="AV1399" s="455"/>
      <c r="AW1399" s="455"/>
      <c r="AX1399" s="455"/>
    </row>
    <row r="1400" spans="18:50" x14ac:dyDescent="0.25">
      <c r="R1400" s="509"/>
      <c r="S1400" s="508"/>
      <c r="T1400" s="508"/>
      <c r="U1400" s="508"/>
      <c r="V1400" s="508"/>
      <c r="W1400" s="508"/>
      <c r="X1400" s="508"/>
      <c r="Y1400" s="508"/>
      <c r="Z1400" s="508"/>
      <c r="AA1400" s="508"/>
      <c r="AB1400" s="508"/>
      <c r="AC1400" s="508"/>
      <c r="AD1400" s="508"/>
      <c r="AE1400" s="455"/>
      <c r="AF1400" s="455"/>
      <c r="AG1400" s="455"/>
      <c r="AH1400" s="455"/>
      <c r="AI1400" s="455"/>
      <c r="AJ1400" s="455"/>
      <c r="AK1400" s="455"/>
      <c r="AL1400" s="455"/>
      <c r="AM1400" s="455"/>
      <c r="AN1400" s="455"/>
      <c r="AO1400" s="455"/>
      <c r="AP1400" s="455"/>
      <c r="AQ1400" s="455"/>
      <c r="AR1400" s="455"/>
      <c r="AS1400" s="455"/>
      <c r="AT1400" s="455"/>
      <c r="AU1400" s="455"/>
      <c r="AV1400" s="455"/>
      <c r="AW1400" s="455"/>
      <c r="AX1400" s="455"/>
    </row>
    <row r="1401" spans="18:50" x14ac:dyDescent="0.25">
      <c r="R1401" s="509"/>
      <c r="S1401" s="508"/>
      <c r="T1401" s="508"/>
      <c r="U1401" s="508"/>
      <c r="V1401" s="508"/>
      <c r="W1401" s="508"/>
      <c r="X1401" s="508"/>
      <c r="Y1401" s="508"/>
      <c r="Z1401" s="508"/>
      <c r="AA1401" s="508"/>
      <c r="AB1401" s="508"/>
      <c r="AC1401" s="508"/>
      <c r="AD1401" s="508"/>
      <c r="AE1401" s="455"/>
      <c r="AF1401" s="455"/>
      <c r="AG1401" s="455"/>
      <c r="AH1401" s="455"/>
      <c r="AI1401" s="455"/>
      <c r="AJ1401" s="455"/>
      <c r="AK1401" s="455"/>
      <c r="AL1401" s="455"/>
      <c r="AM1401" s="455"/>
      <c r="AN1401" s="455"/>
      <c r="AO1401" s="455"/>
      <c r="AP1401" s="455"/>
      <c r="AQ1401" s="455"/>
      <c r="AR1401" s="455"/>
      <c r="AS1401" s="455"/>
      <c r="AT1401" s="455"/>
      <c r="AU1401" s="455"/>
      <c r="AV1401" s="455"/>
      <c r="AW1401" s="455"/>
      <c r="AX1401" s="455"/>
    </row>
    <row r="1402" spans="18:50" x14ac:dyDescent="0.25">
      <c r="R1402" s="509"/>
      <c r="S1402" s="508"/>
      <c r="T1402" s="508"/>
      <c r="U1402" s="508"/>
      <c r="V1402" s="508"/>
      <c r="W1402" s="508"/>
      <c r="X1402" s="508"/>
      <c r="Y1402" s="508"/>
      <c r="Z1402" s="508"/>
      <c r="AA1402" s="508"/>
      <c r="AB1402" s="508"/>
      <c r="AC1402" s="508"/>
      <c r="AD1402" s="508"/>
      <c r="AE1402" s="455"/>
      <c r="AF1402" s="455"/>
      <c r="AG1402" s="455"/>
      <c r="AH1402" s="455"/>
      <c r="AI1402" s="455"/>
      <c r="AJ1402" s="455"/>
      <c r="AK1402" s="455"/>
      <c r="AL1402" s="455"/>
      <c r="AM1402" s="455"/>
      <c r="AN1402" s="455"/>
      <c r="AO1402" s="455"/>
      <c r="AP1402" s="455"/>
      <c r="AQ1402" s="455"/>
      <c r="AR1402" s="455"/>
      <c r="AS1402" s="455"/>
      <c r="AT1402" s="455"/>
      <c r="AU1402" s="455"/>
      <c r="AV1402" s="455"/>
      <c r="AW1402" s="455"/>
      <c r="AX1402" s="455"/>
    </row>
    <row r="1403" spans="18:50" x14ac:dyDescent="0.25">
      <c r="R1403" s="509"/>
      <c r="S1403" s="508"/>
      <c r="T1403" s="508"/>
      <c r="U1403" s="508"/>
      <c r="V1403" s="508"/>
      <c r="W1403" s="508"/>
      <c r="X1403" s="508"/>
      <c r="Y1403" s="508"/>
      <c r="Z1403" s="508"/>
      <c r="AA1403" s="508"/>
      <c r="AB1403" s="508"/>
      <c r="AC1403" s="508"/>
      <c r="AD1403" s="508"/>
      <c r="AE1403" s="455"/>
      <c r="AF1403" s="455"/>
      <c r="AG1403" s="455"/>
      <c r="AH1403" s="455"/>
      <c r="AI1403" s="455"/>
      <c r="AJ1403" s="455"/>
      <c r="AK1403" s="455"/>
      <c r="AL1403" s="455"/>
      <c r="AM1403" s="455"/>
      <c r="AN1403" s="455"/>
      <c r="AO1403" s="455"/>
      <c r="AP1403" s="455"/>
      <c r="AQ1403" s="455"/>
      <c r="AR1403" s="455"/>
      <c r="AS1403" s="455"/>
      <c r="AT1403" s="455"/>
      <c r="AU1403" s="455"/>
      <c r="AV1403" s="455"/>
      <c r="AW1403" s="455"/>
      <c r="AX1403" s="455"/>
    </row>
    <row r="1404" spans="18:50" x14ac:dyDescent="0.25">
      <c r="R1404" s="509"/>
      <c r="S1404" s="508"/>
      <c r="T1404" s="508"/>
      <c r="U1404" s="508"/>
      <c r="V1404" s="508"/>
      <c r="W1404" s="508"/>
      <c r="X1404" s="508"/>
      <c r="Y1404" s="508"/>
      <c r="Z1404" s="508"/>
      <c r="AA1404" s="508"/>
      <c r="AB1404" s="508"/>
      <c r="AC1404" s="508"/>
      <c r="AD1404" s="508"/>
      <c r="AE1404" s="455"/>
      <c r="AF1404" s="455"/>
      <c r="AG1404" s="455"/>
      <c r="AH1404" s="455"/>
      <c r="AI1404" s="455"/>
      <c r="AJ1404" s="455"/>
      <c r="AK1404" s="455"/>
      <c r="AL1404" s="455"/>
      <c r="AM1404" s="455"/>
      <c r="AN1404" s="455"/>
      <c r="AO1404" s="455"/>
      <c r="AP1404" s="455"/>
      <c r="AQ1404" s="455"/>
      <c r="AR1404" s="455"/>
      <c r="AS1404" s="455"/>
      <c r="AT1404" s="455"/>
      <c r="AU1404" s="455"/>
      <c r="AV1404" s="455"/>
      <c r="AW1404" s="455"/>
      <c r="AX1404" s="455"/>
    </row>
    <row r="1405" spans="18:50" x14ac:dyDescent="0.25">
      <c r="R1405" s="509"/>
      <c r="S1405" s="508"/>
      <c r="T1405" s="508"/>
      <c r="U1405" s="508"/>
      <c r="V1405" s="508"/>
      <c r="W1405" s="508"/>
      <c r="X1405" s="508"/>
      <c r="Y1405" s="508"/>
      <c r="Z1405" s="508"/>
      <c r="AA1405" s="508"/>
      <c r="AB1405" s="508"/>
      <c r="AC1405" s="508"/>
      <c r="AD1405" s="508"/>
      <c r="AE1405" s="455"/>
      <c r="AF1405" s="455"/>
      <c r="AG1405" s="455"/>
      <c r="AH1405" s="455"/>
      <c r="AI1405" s="455"/>
      <c r="AJ1405" s="455"/>
      <c r="AK1405" s="455"/>
      <c r="AL1405" s="455"/>
      <c r="AM1405" s="455"/>
      <c r="AN1405" s="455"/>
      <c r="AO1405" s="455"/>
      <c r="AP1405" s="455"/>
      <c r="AQ1405" s="455"/>
      <c r="AR1405" s="455"/>
      <c r="AS1405" s="455"/>
      <c r="AT1405" s="455"/>
      <c r="AU1405" s="455"/>
      <c r="AV1405" s="455"/>
      <c r="AW1405" s="455"/>
      <c r="AX1405" s="455"/>
    </row>
    <row r="1406" spans="18:50" x14ac:dyDescent="0.25">
      <c r="R1406" s="509"/>
      <c r="S1406" s="508"/>
      <c r="T1406" s="508"/>
      <c r="U1406" s="508"/>
      <c r="V1406" s="508"/>
      <c r="W1406" s="508"/>
      <c r="X1406" s="508"/>
      <c r="Y1406" s="508"/>
      <c r="Z1406" s="508"/>
      <c r="AA1406" s="508"/>
      <c r="AB1406" s="508"/>
      <c r="AC1406" s="508"/>
      <c r="AD1406" s="508"/>
      <c r="AE1406" s="455"/>
      <c r="AF1406" s="455"/>
      <c r="AG1406" s="455"/>
      <c r="AH1406" s="455"/>
      <c r="AI1406" s="455"/>
      <c r="AJ1406" s="455"/>
      <c r="AK1406" s="455"/>
      <c r="AL1406" s="455"/>
      <c r="AM1406" s="455"/>
      <c r="AN1406" s="455"/>
      <c r="AO1406" s="455"/>
      <c r="AP1406" s="455"/>
      <c r="AQ1406" s="455"/>
      <c r="AR1406" s="455"/>
      <c r="AS1406" s="455"/>
      <c r="AT1406" s="455"/>
      <c r="AU1406" s="455"/>
      <c r="AV1406" s="455"/>
      <c r="AW1406" s="455"/>
      <c r="AX1406" s="455"/>
    </row>
    <row r="1407" spans="18:50" x14ac:dyDescent="0.25">
      <c r="R1407" s="509"/>
      <c r="S1407" s="508"/>
      <c r="T1407" s="508"/>
      <c r="U1407" s="508"/>
      <c r="V1407" s="508"/>
      <c r="W1407" s="508"/>
      <c r="X1407" s="508"/>
      <c r="Y1407" s="508"/>
      <c r="Z1407" s="508"/>
      <c r="AA1407" s="508"/>
      <c r="AB1407" s="508"/>
      <c r="AC1407" s="508"/>
      <c r="AD1407" s="508"/>
      <c r="AE1407" s="455"/>
      <c r="AF1407" s="455"/>
      <c r="AG1407" s="455"/>
      <c r="AH1407" s="455"/>
      <c r="AI1407" s="455"/>
      <c r="AJ1407" s="455"/>
      <c r="AK1407" s="455"/>
      <c r="AL1407" s="455"/>
      <c r="AM1407" s="455"/>
      <c r="AN1407" s="455"/>
      <c r="AO1407" s="455"/>
      <c r="AP1407" s="455"/>
      <c r="AQ1407" s="455"/>
      <c r="AR1407" s="455"/>
      <c r="AS1407" s="455"/>
      <c r="AT1407" s="455"/>
      <c r="AU1407" s="455"/>
      <c r="AV1407" s="455"/>
      <c r="AW1407" s="455"/>
      <c r="AX1407" s="455"/>
    </row>
    <row r="1408" spans="18:50" x14ac:dyDescent="0.25">
      <c r="R1408" s="509"/>
      <c r="S1408" s="508"/>
      <c r="T1408" s="508"/>
      <c r="U1408" s="508"/>
      <c r="V1408" s="508"/>
      <c r="W1408" s="508"/>
      <c r="X1408" s="508"/>
      <c r="Y1408" s="508"/>
      <c r="Z1408" s="508"/>
      <c r="AA1408" s="508"/>
      <c r="AB1408" s="508"/>
      <c r="AC1408" s="508"/>
      <c r="AD1408" s="508"/>
      <c r="AE1408" s="455"/>
      <c r="AF1408" s="455"/>
      <c r="AG1408" s="455"/>
      <c r="AH1408" s="455"/>
      <c r="AI1408" s="455"/>
      <c r="AJ1408" s="455"/>
      <c r="AK1408" s="455"/>
      <c r="AL1408" s="455"/>
      <c r="AM1408" s="455"/>
      <c r="AN1408" s="455"/>
      <c r="AO1408" s="455"/>
      <c r="AP1408" s="455"/>
      <c r="AQ1408" s="455"/>
      <c r="AR1408" s="455"/>
      <c r="AS1408" s="455"/>
      <c r="AT1408" s="455"/>
      <c r="AU1408" s="455"/>
      <c r="AV1408" s="455"/>
      <c r="AW1408" s="455"/>
      <c r="AX1408" s="455"/>
    </row>
    <row r="1409" spans="18:50" x14ac:dyDescent="0.25">
      <c r="R1409" s="509"/>
      <c r="S1409" s="508"/>
      <c r="T1409" s="508"/>
      <c r="U1409" s="508"/>
      <c r="V1409" s="508"/>
      <c r="W1409" s="508"/>
      <c r="X1409" s="508"/>
      <c r="Y1409" s="508"/>
      <c r="Z1409" s="508"/>
      <c r="AA1409" s="508"/>
      <c r="AB1409" s="508"/>
      <c r="AC1409" s="508"/>
      <c r="AD1409" s="508"/>
      <c r="AE1409" s="455"/>
      <c r="AF1409" s="455"/>
      <c r="AG1409" s="455"/>
      <c r="AH1409" s="455"/>
      <c r="AI1409" s="455"/>
      <c r="AJ1409" s="455"/>
      <c r="AK1409" s="455"/>
      <c r="AL1409" s="455"/>
      <c r="AM1409" s="455"/>
      <c r="AN1409" s="455"/>
      <c r="AO1409" s="455"/>
      <c r="AP1409" s="455"/>
      <c r="AQ1409" s="455"/>
      <c r="AR1409" s="455"/>
      <c r="AS1409" s="455"/>
      <c r="AT1409" s="455"/>
      <c r="AU1409" s="455"/>
      <c r="AV1409" s="455"/>
      <c r="AW1409" s="455"/>
      <c r="AX1409" s="455"/>
    </row>
    <row r="1410" spans="18:50" x14ac:dyDescent="0.25">
      <c r="R1410" s="509"/>
      <c r="S1410" s="508"/>
      <c r="T1410" s="508"/>
      <c r="U1410" s="508"/>
      <c r="V1410" s="508"/>
      <c r="W1410" s="508"/>
      <c r="X1410" s="508"/>
      <c r="Y1410" s="508"/>
      <c r="Z1410" s="508"/>
      <c r="AA1410" s="508"/>
      <c r="AB1410" s="508"/>
      <c r="AC1410" s="508"/>
      <c r="AD1410" s="508"/>
      <c r="AE1410" s="455"/>
      <c r="AF1410" s="455"/>
      <c r="AG1410" s="455"/>
      <c r="AH1410" s="455"/>
      <c r="AI1410" s="455"/>
      <c r="AJ1410" s="455"/>
      <c r="AK1410" s="455"/>
      <c r="AL1410" s="455"/>
      <c r="AM1410" s="455"/>
      <c r="AN1410" s="455"/>
      <c r="AO1410" s="455"/>
      <c r="AP1410" s="455"/>
      <c r="AQ1410" s="455"/>
      <c r="AR1410" s="455"/>
      <c r="AS1410" s="455"/>
      <c r="AT1410" s="455"/>
      <c r="AU1410" s="455"/>
      <c r="AV1410" s="455"/>
      <c r="AW1410" s="455"/>
      <c r="AX1410" s="455"/>
    </row>
    <row r="1411" spans="18:50" x14ac:dyDescent="0.25">
      <c r="R1411" s="509"/>
      <c r="S1411" s="508"/>
      <c r="T1411" s="508"/>
      <c r="U1411" s="508"/>
      <c r="V1411" s="508"/>
      <c r="W1411" s="508"/>
      <c r="X1411" s="508"/>
      <c r="Y1411" s="508"/>
      <c r="Z1411" s="508"/>
      <c r="AA1411" s="508"/>
      <c r="AB1411" s="508"/>
      <c r="AC1411" s="508"/>
      <c r="AD1411" s="508"/>
      <c r="AE1411" s="455"/>
      <c r="AF1411" s="455"/>
      <c r="AG1411" s="455"/>
      <c r="AH1411" s="455"/>
      <c r="AI1411" s="455"/>
      <c r="AJ1411" s="455"/>
      <c r="AK1411" s="455"/>
      <c r="AL1411" s="455"/>
      <c r="AM1411" s="455"/>
      <c r="AN1411" s="455"/>
      <c r="AO1411" s="455"/>
      <c r="AP1411" s="455"/>
      <c r="AQ1411" s="455"/>
      <c r="AR1411" s="455"/>
      <c r="AS1411" s="455"/>
      <c r="AT1411" s="455"/>
      <c r="AU1411" s="455"/>
      <c r="AV1411" s="455"/>
      <c r="AW1411" s="455"/>
      <c r="AX1411" s="455"/>
    </row>
    <row r="1412" spans="18:50" x14ac:dyDescent="0.25">
      <c r="R1412" s="509"/>
      <c r="S1412" s="508"/>
      <c r="T1412" s="508"/>
      <c r="U1412" s="508"/>
      <c r="V1412" s="508"/>
      <c r="W1412" s="508"/>
      <c r="X1412" s="508"/>
      <c r="Y1412" s="508"/>
      <c r="Z1412" s="508"/>
      <c r="AA1412" s="508"/>
      <c r="AB1412" s="508"/>
      <c r="AC1412" s="508"/>
      <c r="AD1412" s="508"/>
      <c r="AE1412" s="455"/>
      <c r="AF1412" s="455"/>
      <c r="AG1412" s="455"/>
      <c r="AH1412" s="455"/>
      <c r="AI1412" s="455"/>
      <c r="AJ1412" s="455"/>
      <c r="AK1412" s="455"/>
      <c r="AL1412" s="455"/>
      <c r="AM1412" s="455"/>
      <c r="AN1412" s="455"/>
      <c r="AO1412" s="455"/>
      <c r="AP1412" s="455"/>
      <c r="AQ1412" s="455"/>
      <c r="AR1412" s="455"/>
      <c r="AS1412" s="455"/>
      <c r="AT1412" s="455"/>
      <c r="AU1412" s="455"/>
      <c r="AV1412" s="455"/>
      <c r="AW1412" s="455"/>
      <c r="AX1412" s="455"/>
    </row>
    <row r="1413" spans="18:50" x14ac:dyDescent="0.25">
      <c r="R1413" s="509"/>
      <c r="S1413" s="508"/>
      <c r="T1413" s="508"/>
      <c r="U1413" s="508"/>
      <c r="V1413" s="508"/>
      <c r="W1413" s="508"/>
      <c r="X1413" s="508"/>
      <c r="Y1413" s="508"/>
      <c r="Z1413" s="508"/>
      <c r="AA1413" s="508"/>
      <c r="AB1413" s="508"/>
      <c r="AC1413" s="508"/>
      <c r="AD1413" s="508"/>
      <c r="AE1413" s="455"/>
      <c r="AF1413" s="455"/>
      <c r="AG1413" s="455"/>
      <c r="AH1413" s="455"/>
      <c r="AI1413" s="455"/>
      <c r="AJ1413" s="455"/>
      <c r="AK1413" s="455"/>
      <c r="AL1413" s="455"/>
      <c r="AM1413" s="455"/>
      <c r="AN1413" s="455"/>
      <c r="AO1413" s="455"/>
      <c r="AP1413" s="455"/>
      <c r="AQ1413" s="455"/>
      <c r="AR1413" s="455"/>
      <c r="AS1413" s="455"/>
      <c r="AT1413" s="455"/>
      <c r="AU1413" s="455"/>
      <c r="AV1413" s="455"/>
      <c r="AW1413" s="455"/>
      <c r="AX1413" s="455"/>
    </row>
    <row r="1414" spans="18:50" x14ac:dyDescent="0.25">
      <c r="R1414" s="509"/>
      <c r="S1414" s="508"/>
      <c r="T1414" s="508"/>
      <c r="U1414" s="508"/>
      <c r="V1414" s="508"/>
      <c r="W1414" s="508"/>
      <c r="X1414" s="508"/>
      <c r="Y1414" s="508"/>
      <c r="Z1414" s="508"/>
      <c r="AA1414" s="508"/>
      <c r="AB1414" s="508"/>
      <c r="AC1414" s="508"/>
      <c r="AD1414" s="508"/>
      <c r="AE1414" s="455"/>
      <c r="AF1414" s="455"/>
      <c r="AG1414" s="455"/>
      <c r="AH1414" s="455"/>
      <c r="AI1414" s="455"/>
      <c r="AJ1414" s="455"/>
      <c r="AK1414" s="455"/>
      <c r="AL1414" s="455"/>
      <c r="AM1414" s="455"/>
      <c r="AN1414" s="455"/>
      <c r="AO1414" s="455"/>
      <c r="AP1414" s="455"/>
      <c r="AQ1414" s="455"/>
      <c r="AR1414" s="455"/>
      <c r="AS1414" s="455"/>
      <c r="AT1414" s="455"/>
      <c r="AU1414" s="455"/>
      <c r="AV1414" s="455"/>
      <c r="AW1414" s="455"/>
      <c r="AX1414" s="455"/>
    </row>
    <row r="1415" spans="18:50" x14ac:dyDescent="0.25">
      <c r="R1415" s="509"/>
      <c r="S1415" s="508"/>
      <c r="T1415" s="508"/>
      <c r="U1415" s="508"/>
      <c r="V1415" s="508"/>
      <c r="W1415" s="508"/>
      <c r="X1415" s="508"/>
      <c r="Y1415" s="508"/>
      <c r="Z1415" s="508"/>
      <c r="AA1415" s="508"/>
      <c r="AB1415" s="508"/>
      <c r="AC1415" s="508"/>
      <c r="AD1415" s="508"/>
      <c r="AE1415" s="455"/>
      <c r="AF1415" s="455"/>
      <c r="AG1415" s="455"/>
      <c r="AH1415" s="455"/>
      <c r="AI1415" s="455"/>
      <c r="AJ1415" s="455"/>
      <c r="AK1415" s="455"/>
      <c r="AL1415" s="455"/>
      <c r="AM1415" s="455"/>
      <c r="AN1415" s="455"/>
      <c r="AO1415" s="455"/>
      <c r="AP1415" s="455"/>
      <c r="AQ1415" s="455"/>
      <c r="AR1415" s="455"/>
      <c r="AS1415" s="455"/>
      <c r="AT1415" s="455"/>
      <c r="AU1415" s="455"/>
      <c r="AV1415" s="455"/>
      <c r="AW1415" s="455"/>
      <c r="AX1415" s="455"/>
    </row>
    <row r="1416" spans="18:50" x14ac:dyDescent="0.25">
      <c r="R1416" s="509"/>
      <c r="S1416" s="508"/>
      <c r="T1416" s="508"/>
      <c r="U1416" s="508"/>
      <c r="V1416" s="508"/>
      <c r="W1416" s="508"/>
      <c r="X1416" s="508"/>
      <c r="Y1416" s="508"/>
      <c r="Z1416" s="508"/>
      <c r="AA1416" s="508"/>
      <c r="AB1416" s="508"/>
      <c r="AC1416" s="508"/>
      <c r="AD1416" s="508"/>
      <c r="AE1416" s="455"/>
      <c r="AF1416" s="455"/>
      <c r="AG1416" s="455"/>
      <c r="AH1416" s="455"/>
      <c r="AI1416" s="455"/>
      <c r="AJ1416" s="455"/>
      <c r="AK1416" s="455"/>
      <c r="AL1416" s="455"/>
      <c r="AM1416" s="455"/>
      <c r="AN1416" s="455"/>
      <c r="AO1416" s="455"/>
      <c r="AP1416" s="455"/>
      <c r="AQ1416" s="455"/>
      <c r="AR1416" s="455"/>
      <c r="AS1416" s="455"/>
      <c r="AT1416" s="455"/>
      <c r="AU1416" s="455"/>
      <c r="AV1416" s="455"/>
      <c r="AW1416" s="455"/>
      <c r="AX1416" s="455"/>
    </row>
    <row r="1417" spans="18:50" x14ac:dyDescent="0.25">
      <c r="R1417" s="509"/>
      <c r="S1417" s="508"/>
      <c r="T1417" s="508"/>
      <c r="U1417" s="508"/>
      <c r="V1417" s="508"/>
      <c r="W1417" s="508"/>
      <c r="X1417" s="508"/>
      <c r="Y1417" s="508"/>
      <c r="Z1417" s="508"/>
      <c r="AA1417" s="508"/>
      <c r="AB1417" s="508"/>
      <c r="AC1417" s="508"/>
      <c r="AD1417" s="508"/>
      <c r="AE1417" s="455"/>
      <c r="AF1417" s="455"/>
      <c r="AG1417" s="455"/>
      <c r="AH1417" s="455"/>
      <c r="AI1417" s="455"/>
      <c r="AJ1417" s="455"/>
      <c r="AK1417" s="455"/>
      <c r="AL1417" s="455"/>
      <c r="AM1417" s="455"/>
      <c r="AN1417" s="455"/>
      <c r="AO1417" s="455"/>
      <c r="AP1417" s="455"/>
      <c r="AQ1417" s="455"/>
      <c r="AR1417" s="455"/>
      <c r="AS1417" s="455"/>
      <c r="AT1417" s="455"/>
      <c r="AU1417" s="455"/>
      <c r="AV1417" s="455"/>
      <c r="AW1417" s="455"/>
      <c r="AX1417" s="455"/>
    </row>
    <row r="1418" spans="18:50" x14ac:dyDescent="0.25">
      <c r="R1418" s="509"/>
      <c r="S1418" s="508"/>
      <c r="T1418" s="508"/>
      <c r="U1418" s="508"/>
      <c r="V1418" s="508"/>
      <c r="W1418" s="508"/>
      <c r="X1418" s="508"/>
      <c r="Y1418" s="508"/>
      <c r="Z1418" s="508"/>
      <c r="AA1418" s="508"/>
      <c r="AB1418" s="508"/>
      <c r="AC1418" s="508"/>
      <c r="AD1418" s="508"/>
      <c r="AE1418" s="455"/>
      <c r="AF1418" s="455"/>
      <c r="AG1418" s="455"/>
      <c r="AH1418" s="455"/>
      <c r="AI1418" s="455"/>
      <c r="AJ1418" s="455"/>
      <c r="AK1418" s="455"/>
      <c r="AL1418" s="455"/>
      <c r="AM1418" s="455"/>
      <c r="AN1418" s="455"/>
      <c r="AO1418" s="455"/>
      <c r="AP1418" s="455"/>
      <c r="AQ1418" s="455"/>
      <c r="AR1418" s="455"/>
      <c r="AS1418" s="455"/>
      <c r="AT1418" s="455"/>
      <c r="AU1418" s="455"/>
      <c r="AV1418" s="455"/>
      <c r="AW1418" s="455"/>
      <c r="AX1418" s="455"/>
    </row>
    <row r="1419" spans="18:50" x14ac:dyDescent="0.25">
      <c r="R1419" s="509"/>
      <c r="S1419" s="508"/>
      <c r="T1419" s="508"/>
      <c r="U1419" s="508"/>
      <c r="V1419" s="508"/>
      <c r="W1419" s="508"/>
      <c r="X1419" s="508"/>
      <c r="Y1419" s="508"/>
      <c r="Z1419" s="508"/>
      <c r="AA1419" s="508"/>
      <c r="AB1419" s="508"/>
      <c r="AC1419" s="508"/>
      <c r="AD1419" s="508"/>
      <c r="AE1419" s="455"/>
      <c r="AF1419" s="455"/>
      <c r="AG1419" s="455"/>
      <c r="AH1419" s="455"/>
      <c r="AI1419" s="455"/>
      <c r="AJ1419" s="455"/>
      <c r="AK1419" s="455"/>
      <c r="AL1419" s="455"/>
      <c r="AM1419" s="455"/>
      <c r="AN1419" s="455"/>
      <c r="AO1419" s="455"/>
      <c r="AP1419" s="455"/>
      <c r="AQ1419" s="455"/>
      <c r="AR1419" s="455"/>
      <c r="AS1419" s="455"/>
      <c r="AT1419" s="455"/>
      <c r="AU1419" s="455"/>
      <c r="AV1419" s="455"/>
      <c r="AW1419" s="455"/>
      <c r="AX1419" s="455"/>
    </row>
    <row r="1420" spans="18:50" x14ac:dyDescent="0.25">
      <c r="R1420" s="509"/>
      <c r="S1420" s="508"/>
      <c r="T1420" s="508"/>
      <c r="U1420" s="508"/>
      <c r="V1420" s="508"/>
      <c r="W1420" s="508"/>
      <c r="X1420" s="508"/>
      <c r="Y1420" s="508"/>
      <c r="Z1420" s="508"/>
      <c r="AA1420" s="508"/>
      <c r="AB1420" s="508"/>
      <c r="AC1420" s="508"/>
      <c r="AD1420" s="508"/>
      <c r="AE1420" s="455"/>
      <c r="AF1420" s="455"/>
      <c r="AG1420" s="455"/>
      <c r="AH1420" s="455"/>
      <c r="AI1420" s="455"/>
      <c r="AJ1420" s="455"/>
      <c r="AK1420" s="455"/>
      <c r="AL1420" s="455"/>
      <c r="AM1420" s="455"/>
      <c r="AN1420" s="455"/>
      <c r="AO1420" s="455"/>
      <c r="AP1420" s="455"/>
      <c r="AQ1420" s="455"/>
      <c r="AR1420" s="455"/>
      <c r="AS1420" s="455"/>
      <c r="AT1420" s="455"/>
      <c r="AU1420" s="455"/>
      <c r="AV1420" s="455"/>
      <c r="AW1420" s="455"/>
      <c r="AX1420" s="455"/>
    </row>
    <row r="1421" spans="18:50" x14ac:dyDescent="0.25">
      <c r="R1421" s="509"/>
      <c r="S1421" s="508"/>
      <c r="T1421" s="508"/>
      <c r="U1421" s="508"/>
      <c r="V1421" s="508"/>
      <c r="W1421" s="508"/>
      <c r="X1421" s="508"/>
      <c r="Y1421" s="508"/>
      <c r="Z1421" s="508"/>
      <c r="AA1421" s="508"/>
      <c r="AB1421" s="508"/>
      <c r="AC1421" s="508"/>
      <c r="AD1421" s="508"/>
      <c r="AE1421" s="455"/>
      <c r="AF1421" s="455"/>
      <c r="AG1421" s="455"/>
      <c r="AH1421" s="455"/>
      <c r="AI1421" s="455"/>
      <c r="AJ1421" s="455"/>
      <c r="AK1421" s="455"/>
      <c r="AL1421" s="455"/>
      <c r="AM1421" s="455"/>
      <c r="AN1421" s="455"/>
      <c r="AO1421" s="455"/>
      <c r="AP1421" s="455"/>
      <c r="AQ1421" s="455"/>
      <c r="AR1421" s="455"/>
      <c r="AS1421" s="455"/>
      <c r="AT1421" s="455"/>
      <c r="AU1421" s="455"/>
      <c r="AV1421" s="455"/>
      <c r="AW1421" s="455"/>
      <c r="AX1421" s="455"/>
    </row>
    <row r="1422" spans="18:50" x14ac:dyDescent="0.25">
      <c r="R1422" s="509"/>
      <c r="S1422" s="508"/>
      <c r="T1422" s="508"/>
      <c r="U1422" s="508"/>
      <c r="V1422" s="508"/>
      <c r="W1422" s="508"/>
      <c r="X1422" s="508"/>
      <c r="Y1422" s="508"/>
      <c r="Z1422" s="508"/>
      <c r="AA1422" s="508"/>
      <c r="AB1422" s="508"/>
      <c r="AC1422" s="508"/>
      <c r="AD1422" s="508"/>
      <c r="AE1422" s="455"/>
      <c r="AF1422" s="455"/>
      <c r="AG1422" s="455"/>
      <c r="AH1422" s="455"/>
      <c r="AI1422" s="455"/>
      <c r="AJ1422" s="455"/>
      <c r="AK1422" s="455"/>
      <c r="AL1422" s="455"/>
      <c r="AM1422" s="455"/>
      <c r="AN1422" s="455"/>
      <c r="AO1422" s="455"/>
      <c r="AP1422" s="455"/>
      <c r="AQ1422" s="455"/>
      <c r="AR1422" s="455"/>
      <c r="AS1422" s="455"/>
      <c r="AT1422" s="455"/>
      <c r="AU1422" s="455"/>
      <c r="AV1422" s="455"/>
      <c r="AW1422" s="455"/>
      <c r="AX1422" s="455"/>
    </row>
    <row r="1423" spans="18:50" x14ac:dyDescent="0.25">
      <c r="R1423" s="509"/>
      <c r="S1423" s="508"/>
      <c r="T1423" s="508"/>
      <c r="U1423" s="508"/>
      <c r="V1423" s="508"/>
      <c r="W1423" s="508"/>
      <c r="X1423" s="508"/>
      <c r="Y1423" s="508"/>
      <c r="Z1423" s="508"/>
      <c r="AA1423" s="508"/>
      <c r="AB1423" s="508"/>
      <c r="AC1423" s="508"/>
      <c r="AD1423" s="508"/>
      <c r="AE1423" s="455"/>
      <c r="AF1423" s="455"/>
      <c r="AG1423" s="455"/>
      <c r="AH1423" s="455"/>
      <c r="AI1423" s="455"/>
      <c r="AJ1423" s="455"/>
      <c r="AK1423" s="455"/>
      <c r="AL1423" s="455"/>
      <c r="AM1423" s="455"/>
      <c r="AN1423" s="455"/>
      <c r="AO1423" s="455"/>
      <c r="AP1423" s="455"/>
      <c r="AQ1423" s="455"/>
      <c r="AR1423" s="455"/>
      <c r="AS1423" s="455"/>
      <c r="AT1423" s="455"/>
      <c r="AU1423" s="455"/>
      <c r="AV1423" s="455"/>
      <c r="AW1423" s="455"/>
      <c r="AX1423" s="455"/>
    </row>
    <row r="1424" spans="18:50" x14ac:dyDescent="0.25">
      <c r="R1424" s="509"/>
      <c r="S1424" s="508"/>
      <c r="T1424" s="508"/>
      <c r="U1424" s="508"/>
      <c r="V1424" s="508"/>
      <c r="W1424" s="508"/>
      <c r="X1424" s="508"/>
      <c r="Y1424" s="508"/>
      <c r="Z1424" s="508"/>
      <c r="AA1424" s="508"/>
      <c r="AB1424" s="508"/>
      <c r="AC1424" s="508"/>
      <c r="AD1424" s="508"/>
      <c r="AE1424" s="455"/>
      <c r="AF1424" s="455"/>
      <c r="AG1424" s="455"/>
      <c r="AH1424" s="455"/>
      <c r="AI1424" s="455"/>
      <c r="AJ1424" s="455"/>
      <c r="AK1424" s="455"/>
      <c r="AL1424" s="455"/>
      <c r="AM1424" s="455"/>
      <c r="AN1424" s="455"/>
      <c r="AO1424" s="455"/>
      <c r="AP1424" s="455"/>
      <c r="AQ1424" s="455"/>
      <c r="AR1424" s="455"/>
      <c r="AS1424" s="455"/>
      <c r="AT1424" s="455"/>
      <c r="AU1424" s="455"/>
      <c r="AV1424" s="455"/>
      <c r="AW1424" s="455"/>
      <c r="AX1424" s="455"/>
    </row>
    <row r="1425" spans="18:50" x14ac:dyDescent="0.25">
      <c r="R1425" s="509"/>
      <c r="S1425" s="508"/>
      <c r="T1425" s="508"/>
      <c r="U1425" s="508"/>
      <c r="V1425" s="508"/>
      <c r="W1425" s="508"/>
      <c r="X1425" s="508"/>
      <c r="Y1425" s="508"/>
      <c r="Z1425" s="508"/>
      <c r="AA1425" s="508"/>
      <c r="AB1425" s="508"/>
      <c r="AC1425" s="508"/>
      <c r="AD1425" s="508"/>
      <c r="AE1425" s="455"/>
      <c r="AF1425" s="455"/>
      <c r="AG1425" s="455"/>
      <c r="AH1425" s="455"/>
      <c r="AI1425" s="455"/>
      <c r="AJ1425" s="455"/>
      <c r="AK1425" s="455"/>
      <c r="AL1425" s="455"/>
      <c r="AM1425" s="455"/>
      <c r="AN1425" s="455"/>
      <c r="AO1425" s="455"/>
      <c r="AP1425" s="455"/>
      <c r="AQ1425" s="455"/>
      <c r="AR1425" s="455"/>
      <c r="AS1425" s="455"/>
      <c r="AT1425" s="455"/>
      <c r="AU1425" s="455"/>
      <c r="AV1425" s="455"/>
      <c r="AW1425" s="455"/>
      <c r="AX1425" s="455"/>
    </row>
    <row r="1426" spans="18:50" x14ac:dyDescent="0.25">
      <c r="R1426" s="509"/>
      <c r="S1426" s="508"/>
      <c r="T1426" s="508"/>
      <c r="U1426" s="508"/>
      <c r="V1426" s="508"/>
      <c r="W1426" s="508"/>
      <c r="X1426" s="508"/>
      <c r="Y1426" s="508"/>
      <c r="Z1426" s="508"/>
      <c r="AA1426" s="508"/>
      <c r="AB1426" s="508"/>
      <c r="AC1426" s="508"/>
      <c r="AD1426" s="508"/>
      <c r="AE1426" s="455"/>
      <c r="AF1426" s="455"/>
      <c r="AG1426" s="455"/>
      <c r="AH1426" s="455"/>
      <c r="AI1426" s="455"/>
      <c r="AJ1426" s="455"/>
      <c r="AK1426" s="455"/>
      <c r="AL1426" s="455"/>
      <c r="AM1426" s="455"/>
      <c r="AN1426" s="455"/>
      <c r="AO1426" s="455"/>
      <c r="AP1426" s="455"/>
      <c r="AQ1426" s="455"/>
      <c r="AR1426" s="455"/>
      <c r="AS1426" s="455"/>
      <c r="AT1426" s="455"/>
      <c r="AU1426" s="455"/>
      <c r="AV1426" s="455"/>
      <c r="AW1426" s="455"/>
      <c r="AX1426" s="455"/>
    </row>
    <row r="1427" spans="18:50" x14ac:dyDescent="0.25">
      <c r="R1427" s="509"/>
      <c r="S1427" s="508"/>
      <c r="T1427" s="508"/>
      <c r="U1427" s="508"/>
      <c r="V1427" s="508"/>
      <c r="W1427" s="508"/>
      <c r="X1427" s="508"/>
      <c r="Y1427" s="508"/>
      <c r="Z1427" s="508"/>
      <c r="AA1427" s="508"/>
      <c r="AB1427" s="508"/>
      <c r="AC1427" s="508"/>
      <c r="AD1427" s="508"/>
      <c r="AE1427" s="455"/>
      <c r="AF1427" s="455"/>
      <c r="AG1427" s="455"/>
      <c r="AH1427" s="455"/>
      <c r="AI1427" s="455"/>
      <c r="AJ1427" s="455"/>
      <c r="AK1427" s="455"/>
      <c r="AL1427" s="455"/>
      <c r="AM1427" s="455"/>
      <c r="AN1427" s="455"/>
      <c r="AO1427" s="455"/>
      <c r="AP1427" s="455"/>
      <c r="AQ1427" s="455"/>
      <c r="AR1427" s="455"/>
      <c r="AS1427" s="455"/>
      <c r="AT1427" s="455"/>
      <c r="AU1427" s="455"/>
      <c r="AV1427" s="455"/>
      <c r="AW1427" s="455"/>
      <c r="AX1427" s="455"/>
    </row>
    <row r="1428" spans="18:50" x14ac:dyDescent="0.25">
      <c r="R1428" s="509"/>
      <c r="S1428" s="508"/>
      <c r="T1428" s="508"/>
      <c r="U1428" s="508"/>
      <c r="V1428" s="508"/>
      <c r="W1428" s="508"/>
      <c r="X1428" s="508"/>
      <c r="Y1428" s="508"/>
      <c r="Z1428" s="508"/>
      <c r="AA1428" s="508"/>
      <c r="AB1428" s="508"/>
      <c r="AC1428" s="508"/>
      <c r="AD1428" s="508"/>
      <c r="AE1428" s="455"/>
      <c r="AF1428" s="455"/>
      <c r="AG1428" s="455"/>
      <c r="AH1428" s="455"/>
      <c r="AI1428" s="455"/>
      <c r="AJ1428" s="455"/>
      <c r="AK1428" s="455"/>
      <c r="AL1428" s="455"/>
      <c r="AM1428" s="455"/>
      <c r="AN1428" s="455"/>
      <c r="AO1428" s="455"/>
      <c r="AP1428" s="455"/>
      <c r="AQ1428" s="455"/>
      <c r="AR1428" s="455"/>
      <c r="AS1428" s="455"/>
      <c r="AT1428" s="455"/>
      <c r="AU1428" s="455"/>
      <c r="AV1428" s="455"/>
      <c r="AW1428" s="455"/>
      <c r="AX1428" s="455"/>
    </row>
    <row r="1429" spans="18:50" x14ac:dyDescent="0.25">
      <c r="R1429" s="509"/>
      <c r="S1429" s="508"/>
      <c r="T1429" s="508"/>
      <c r="U1429" s="508"/>
      <c r="V1429" s="508"/>
      <c r="W1429" s="508"/>
      <c r="X1429" s="508"/>
      <c r="Y1429" s="508"/>
      <c r="Z1429" s="508"/>
      <c r="AA1429" s="508"/>
      <c r="AB1429" s="508"/>
      <c r="AC1429" s="508"/>
      <c r="AD1429" s="508"/>
      <c r="AE1429" s="455"/>
      <c r="AF1429" s="455"/>
      <c r="AG1429" s="455"/>
      <c r="AH1429" s="455"/>
      <c r="AI1429" s="455"/>
      <c r="AJ1429" s="455"/>
      <c r="AK1429" s="455"/>
      <c r="AL1429" s="455"/>
      <c r="AM1429" s="455"/>
      <c r="AN1429" s="455"/>
      <c r="AO1429" s="455"/>
      <c r="AP1429" s="455"/>
      <c r="AQ1429" s="455"/>
      <c r="AR1429" s="455"/>
      <c r="AS1429" s="455"/>
      <c r="AT1429" s="455"/>
      <c r="AU1429" s="455"/>
      <c r="AV1429" s="455"/>
      <c r="AW1429" s="455"/>
      <c r="AX1429" s="455"/>
    </row>
    <row r="1430" spans="18:50" x14ac:dyDescent="0.25">
      <c r="R1430" s="509"/>
      <c r="S1430" s="508"/>
      <c r="T1430" s="508"/>
      <c r="U1430" s="508"/>
      <c r="V1430" s="508"/>
      <c r="W1430" s="508"/>
      <c r="X1430" s="508"/>
      <c r="Y1430" s="508"/>
      <c r="Z1430" s="508"/>
      <c r="AA1430" s="508"/>
      <c r="AB1430" s="508"/>
      <c r="AC1430" s="508"/>
      <c r="AD1430" s="508"/>
      <c r="AE1430" s="455"/>
      <c r="AF1430" s="455"/>
      <c r="AG1430" s="455"/>
      <c r="AH1430" s="455"/>
      <c r="AI1430" s="455"/>
      <c r="AJ1430" s="455"/>
      <c r="AK1430" s="455"/>
      <c r="AL1430" s="455"/>
      <c r="AM1430" s="455"/>
      <c r="AN1430" s="455"/>
      <c r="AO1430" s="455"/>
      <c r="AP1430" s="455"/>
      <c r="AQ1430" s="455"/>
      <c r="AR1430" s="455"/>
      <c r="AS1430" s="455"/>
      <c r="AT1430" s="455"/>
      <c r="AU1430" s="455"/>
      <c r="AV1430" s="455"/>
      <c r="AW1430" s="455"/>
      <c r="AX1430" s="455"/>
    </row>
    <row r="1431" spans="18:50" x14ac:dyDescent="0.25">
      <c r="R1431" s="509"/>
      <c r="S1431" s="508"/>
      <c r="T1431" s="508"/>
      <c r="U1431" s="508"/>
      <c r="V1431" s="508"/>
      <c r="W1431" s="508"/>
      <c r="X1431" s="508"/>
      <c r="Y1431" s="508"/>
      <c r="Z1431" s="508"/>
      <c r="AA1431" s="508"/>
      <c r="AB1431" s="508"/>
      <c r="AC1431" s="508"/>
      <c r="AD1431" s="508"/>
      <c r="AE1431" s="455"/>
      <c r="AF1431" s="455"/>
      <c r="AG1431" s="455"/>
      <c r="AH1431" s="455"/>
      <c r="AI1431" s="455"/>
      <c r="AJ1431" s="455"/>
      <c r="AK1431" s="455"/>
      <c r="AL1431" s="455"/>
      <c r="AM1431" s="455"/>
      <c r="AN1431" s="455"/>
      <c r="AO1431" s="455"/>
      <c r="AP1431" s="455"/>
      <c r="AQ1431" s="455"/>
      <c r="AR1431" s="455"/>
      <c r="AS1431" s="455"/>
      <c r="AT1431" s="455"/>
      <c r="AU1431" s="455"/>
      <c r="AV1431" s="455"/>
      <c r="AW1431" s="455"/>
      <c r="AX1431" s="455"/>
    </row>
    <row r="1432" spans="18:50" x14ac:dyDescent="0.25">
      <c r="R1432" s="509"/>
      <c r="S1432" s="508"/>
      <c r="T1432" s="508"/>
      <c r="U1432" s="508"/>
      <c r="V1432" s="508"/>
      <c r="W1432" s="508"/>
      <c r="X1432" s="508"/>
      <c r="Y1432" s="508"/>
      <c r="Z1432" s="508"/>
      <c r="AA1432" s="508"/>
      <c r="AB1432" s="508"/>
      <c r="AC1432" s="508"/>
      <c r="AD1432" s="508"/>
      <c r="AE1432" s="455"/>
      <c r="AF1432" s="455"/>
      <c r="AG1432" s="455"/>
      <c r="AH1432" s="455"/>
      <c r="AI1432" s="455"/>
      <c r="AJ1432" s="455"/>
      <c r="AK1432" s="455"/>
      <c r="AL1432" s="455"/>
      <c r="AM1432" s="455"/>
      <c r="AN1432" s="455"/>
      <c r="AO1432" s="455"/>
      <c r="AP1432" s="455"/>
      <c r="AQ1432" s="455"/>
      <c r="AR1432" s="455"/>
      <c r="AS1432" s="455"/>
      <c r="AT1432" s="455"/>
      <c r="AU1432" s="455"/>
      <c r="AV1432" s="455"/>
      <c r="AW1432" s="455"/>
      <c r="AX1432" s="455"/>
    </row>
    <row r="1433" spans="18:50" x14ac:dyDescent="0.25">
      <c r="R1433" s="509"/>
      <c r="S1433" s="508"/>
      <c r="T1433" s="508"/>
      <c r="U1433" s="508"/>
      <c r="V1433" s="508"/>
      <c r="W1433" s="508"/>
      <c r="X1433" s="508"/>
      <c r="Y1433" s="508"/>
      <c r="Z1433" s="508"/>
      <c r="AA1433" s="508"/>
      <c r="AB1433" s="508"/>
      <c r="AC1433" s="508"/>
      <c r="AD1433" s="508"/>
      <c r="AE1433" s="455"/>
      <c r="AF1433" s="455"/>
      <c r="AG1433" s="455"/>
      <c r="AH1433" s="455"/>
      <c r="AI1433" s="455"/>
      <c r="AJ1433" s="455"/>
      <c r="AK1433" s="455"/>
      <c r="AL1433" s="455"/>
      <c r="AM1433" s="455"/>
      <c r="AN1433" s="455"/>
      <c r="AO1433" s="455"/>
      <c r="AP1433" s="455"/>
      <c r="AQ1433" s="455"/>
      <c r="AR1433" s="455"/>
      <c r="AS1433" s="455"/>
      <c r="AT1433" s="455"/>
      <c r="AU1433" s="455"/>
      <c r="AV1433" s="455"/>
      <c r="AW1433" s="455"/>
      <c r="AX1433" s="455"/>
    </row>
    <row r="1434" spans="18:50" x14ac:dyDescent="0.25">
      <c r="R1434" s="509"/>
      <c r="S1434" s="508"/>
      <c r="T1434" s="508"/>
      <c r="U1434" s="508"/>
      <c r="V1434" s="508"/>
      <c r="W1434" s="508"/>
      <c r="X1434" s="508"/>
      <c r="Y1434" s="508"/>
      <c r="Z1434" s="508"/>
      <c r="AA1434" s="508"/>
      <c r="AB1434" s="508"/>
      <c r="AC1434" s="508"/>
      <c r="AD1434" s="508"/>
      <c r="AE1434" s="455"/>
      <c r="AF1434" s="455"/>
      <c r="AG1434" s="455"/>
      <c r="AH1434" s="455"/>
      <c r="AI1434" s="455"/>
      <c r="AJ1434" s="455"/>
      <c r="AK1434" s="455"/>
      <c r="AL1434" s="455"/>
      <c r="AM1434" s="455"/>
      <c r="AN1434" s="455"/>
      <c r="AO1434" s="455"/>
      <c r="AP1434" s="455"/>
      <c r="AQ1434" s="455"/>
      <c r="AR1434" s="455"/>
      <c r="AS1434" s="455"/>
      <c r="AT1434" s="455"/>
      <c r="AU1434" s="455"/>
      <c r="AV1434" s="455"/>
      <c r="AW1434" s="455"/>
      <c r="AX1434" s="455"/>
    </row>
    <row r="1435" spans="18:50" x14ac:dyDescent="0.25">
      <c r="R1435" s="509"/>
      <c r="S1435" s="508"/>
      <c r="T1435" s="508"/>
      <c r="U1435" s="508"/>
      <c r="V1435" s="508"/>
      <c r="W1435" s="508"/>
      <c r="X1435" s="508"/>
      <c r="Y1435" s="508"/>
      <c r="Z1435" s="508"/>
      <c r="AA1435" s="508"/>
      <c r="AB1435" s="508"/>
      <c r="AC1435" s="508"/>
      <c r="AD1435" s="508"/>
      <c r="AE1435" s="455"/>
      <c r="AF1435" s="455"/>
      <c r="AG1435" s="455"/>
      <c r="AH1435" s="455"/>
      <c r="AI1435" s="455"/>
      <c r="AJ1435" s="455"/>
      <c r="AK1435" s="455"/>
      <c r="AL1435" s="455"/>
      <c r="AM1435" s="455"/>
      <c r="AN1435" s="455"/>
      <c r="AO1435" s="455"/>
      <c r="AP1435" s="455"/>
      <c r="AQ1435" s="455"/>
      <c r="AR1435" s="455"/>
      <c r="AS1435" s="455"/>
      <c r="AT1435" s="455"/>
      <c r="AU1435" s="455"/>
      <c r="AV1435" s="455"/>
      <c r="AW1435" s="455"/>
      <c r="AX1435" s="455"/>
    </row>
    <row r="1436" spans="18:50" x14ac:dyDescent="0.25">
      <c r="R1436" s="509"/>
      <c r="S1436" s="508"/>
      <c r="T1436" s="508"/>
      <c r="U1436" s="508"/>
      <c r="V1436" s="508"/>
      <c r="W1436" s="508"/>
      <c r="X1436" s="508"/>
      <c r="Y1436" s="508"/>
      <c r="Z1436" s="508"/>
      <c r="AA1436" s="508"/>
      <c r="AB1436" s="508"/>
      <c r="AC1436" s="508"/>
      <c r="AD1436" s="508"/>
      <c r="AE1436" s="455"/>
      <c r="AF1436" s="455"/>
      <c r="AG1436" s="455"/>
      <c r="AH1436" s="455"/>
      <c r="AI1436" s="455"/>
      <c r="AJ1436" s="455"/>
      <c r="AK1436" s="455"/>
      <c r="AL1436" s="455"/>
      <c r="AM1436" s="455"/>
      <c r="AN1436" s="455"/>
      <c r="AO1436" s="455"/>
      <c r="AP1436" s="455"/>
      <c r="AQ1436" s="455"/>
      <c r="AR1436" s="455"/>
      <c r="AS1436" s="455"/>
      <c r="AT1436" s="455"/>
      <c r="AU1436" s="455"/>
      <c r="AV1436" s="455"/>
      <c r="AW1436" s="455"/>
      <c r="AX1436" s="455"/>
    </row>
    <row r="1437" spans="18:50" x14ac:dyDescent="0.25">
      <c r="R1437" s="509"/>
      <c r="S1437" s="508"/>
      <c r="T1437" s="508"/>
      <c r="U1437" s="508"/>
      <c r="V1437" s="508"/>
      <c r="W1437" s="508"/>
      <c r="X1437" s="508"/>
      <c r="Y1437" s="508"/>
      <c r="Z1437" s="508"/>
      <c r="AA1437" s="508"/>
      <c r="AB1437" s="508"/>
      <c r="AC1437" s="508"/>
      <c r="AD1437" s="508"/>
      <c r="AE1437" s="455"/>
      <c r="AF1437" s="455"/>
      <c r="AG1437" s="455"/>
      <c r="AH1437" s="455"/>
      <c r="AI1437" s="455"/>
      <c r="AJ1437" s="455"/>
      <c r="AK1437" s="455"/>
      <c r="AL1437" s="455"/>
      <c r="AM1437" s="455"/>
      <c r="AN1437" s="455"/>
      <c r="AO1437" s="455"/>
      <c r="AP1437" s="455"/>
      <c r="AQ1437" s="455"/>
      <c r="AR1437" s="455"/>
      <c r="AS1437" s="455"/>
      <c r="AT1437" s="455"/>
      <c r="AU1437" s="455"/>
      <c r="AV1437" s="455"/>
      <c r="AW1437" s="455"/>
      <c r="AX1437" s="455"/>
    </row>
    <row r="1438" spans="18:50" x14ac:dyDescent="0.25">
      <c r="R1438" s="509"/>
      <c r="S1438" s="508"/>
      <c r="T1438" s="508"/>
      <c r="U1438" s="508"/>
      <c r="V1438" s="508"/>
      <c r="W1438" s="508"/>
      <c r="X1438" s="508"/>
      <c r="Y1438" s="508"/>
      <c r="Z1438" s="508"/>
      <c r="AA1438" s="508"/>
      <c r="AB1438" s="508"/>
      <c r="AC1438" s="508"/>
      <c r="AD1438" s="508"/>
      <c r="AE1438" s="455"/>
      <c r="AF1438" s="455"/>
      <c r="AG1438" s="455"/>
      <c r="AH1438" s="455"/>
      <c r="AI1438" s="455"/>
      <c r="AJ1438" s="455"/>
      <c r="AK1438" s="455"/>
      <c r="AL1438" s="455"/>
      <c r="AM1438" s="455"/>
      <c r="AN1438" s="455"/>
      <c r="AO1438" s="455"/>
      <c r="AP1438" s="455"/>
      <c r="AQ1438" s="455"/>
      <c r="AR1438" s="455"/>
      <c r="AS1438" s="455"/>
      <c r="AT1438" s="455"/>
      <c r="AU1438" s="455"/>
      <c r="AV1438" s="455"/>
      <c r="AW1438" s="455"/>
      <c r="AX1438" s="455"/>
    </row>
    <row r="1439" spans="18:50" x14ac:dyDescent="0.25">
      <c r="R1439" s="509"/>
      <c r="S1439" s="508"/>
      <c r="T1439" s="508"/>
      <c r="U1439" s="508"/>
      <c r="V1439" s="508"/>
      <c r="W1439" s="508"/>
      <c r="X1439" s="508"/>
      <c r="Y1439" s="508"/>
      <c r="Z1439" s="508"/>
      <c r="AA1439" s="508"/>
      <c r="AB1439" s="508"/>
      <c r="AC1439" s="508"/>
      <c r="AD1439" s="508"/>
      <c r="AE1439" s="455"/>
      <c r="AF1439" s="455"/>
      <c r="AG1439" s="455"/>
      <c r="AH1439" s="455"/>
      <c r="AI1439" s="455"/>
      <c r="AJ1439" s="455"/>
      <c r="AK1439" s="455"/>
      <c r="AL1439" s="455"/>
      <c r="AM1439" s="455"/>
      <c r="AN1439" s="455"/>
      <c r="AO1439" s="455"/>
      <c r="AP1439" s="455"/>
      <c r="AQ1439" s="455"/>
      <c r="AR1439" s="455"/>
      <c r="AS1439" s="455"/>
      <c r="AT1439" s="455"/>
      <c r="AU1439" s="455"/>
      <c r="AV1439" s="455"/>
      <c r="AW1439" s="455"/>
      <c r="AX1439" s="455"/>
    </row>
    <row r="1440" spans="18:50" x14ac:dyDescent="0.25">
      <c r="R1440" s="509"/>
      <c r="S1440" s="508"/>
      <c r="T1440" s="508"/>
      <c r="U1440" s="508"/>
      <c r="V1440" s="508"/>
      <c r="W1440" s="508"/>
      <c r="X1440" s="508"/>
      <c r="Y1440" s="508"/>
      <c r="Z1440" s="508"/>
      <c r="AA1440" s="508"/>
      <c r="AB1440" s="508"/>
      <c r="AC1440" s="508"/>
      <c r="AD1440" s="508"/>
      <c r="AE1440" s="455"/>
      <c r="AF1440" s="455"/>
      <c r="AG1440" s="455"/>
      <c r="AH1440" s="455"/>
      <c r="AI1440" s="455"/>
      <c r="AJ1440" s="455"/>
      <c r="AK1440" s="455"/>
      <c r="AL1440" s="455"/>
      <c r="AM1440" s="455"/>
      <c r="AN1440" s="455"/>
      <c r="AO1440" s="455"/>
      <c r="AP1440" s="455"/>
      <c r="AQ1440" s="455"/>
      <c r="AR1440" s="455"/>
      <c r="AS1440" s="455"/>
      <c r="AT1440" s="455"/>
      <c r="AU1440" s="455"/>
      <c r="AV1440" s="455"/>
      <c r="AW1440" s="455"/>
      <c r="AX1440" s="455"/>
    </row>
    <row r="1441" spans="18:50" x14ac:dyDescent="0.25">
      <c r="R1441" s="509"/>
      <c r="S1441" s="508"/>
      <c r="T1441" s="508"/>
      <c r="U1441" s="508"/>
      <c r="V1441" s="508"/>
      <c r="W1441" s="508"/>
      <c r="X1441" s="508"/>
      <c r="Y1441" s="508"/>
      <c r="Z1441" s="508"/>
      <c r="AA1441" s="508"/>
      <c r="AB1441" s="508"/>
      <c r="AC1441" s="508"/>
      <c r="AD1441" s="508"/>
      <c r="AE1441" s="455"/>
      <c r="AF1441" s="455"/>
      <c r="AG1441" s="455"/>
      <c r="AH1441" s="455"/>
      <c r="AI1441" s="455"/>
      <c r="AJ1441" s="455"/>
      <c r="AK1441" s="455"/>
      <c r="AL1441" s="455"/>
      <c r="AM1441" s="455"/>
      <c r="AN1441" s="455"/>
      <c r="AO1441" s="455"/>
      <c r="AP1441" s="455"/>
      <c r="AQ1441" s="455"/>
      <c r="AR1441" s="455"/>
      <c r="AS1441" s="455"/>
      <c r="AT1441" s="455"/>
      <c r="AU1441" s="455"/>
      <c r="AV1441" s="455"/>
      <c r="AW1441" s="455"/>
      <c r="AX1441" s="455"/>
    </row>
    <row r="1442" spans="18:50" x14ac:dyDescent="0.25">
      <c r="R1442" s="509"/>
      <c r="S1442" s="508"/>
      <c r="T1442" s="508"/>
      <c r="U1442" s="508"/>
      <c r="V1442" s="508"/>
      <c r="W1442" s="508"/>
      <c r="X1442" s="508"/>
      <c r="Y1442" s="508"/>
      <c r="Z1442" s="508"/>
      <c r="AA1442" s="508"/>
      <c r="AB1442" s="508"/>
      <c r="AC1442" s="508"/>
      <c r="AD1442" s="508"/>
      <c r="AE1442" s="455"/>
      <c r="AF1442" s="455"/>
      <c r="AG1442" s="455"/>
      <c r="AH1442" s="455"/>
      <c r="AI1442" s="455"/>
      <c r="AJ1442" s="455"/>
      <c r="AK1442" s="455"/>
      <c r="AL1442" s="455"/>
      <c r="AM1442" s="455"/>
      <c r="AN1442" s="455"/>
      <c r="AO1442" s="455"/>
      <c r="AP1442" s="455"/>
      <c r="AQ1442" s="455"/>
      <c r="AR1442" s="455"/>
      <c r="AS1442" s="455"/>
      <c r="AT1442" s="455"/>
      <c r="AU1442" s="455"/>
      <c r="AV1442" s="455"/>
      <c r="AW1442" s="455"/>
      <c r="AX1442" s="455"/>
    </row>
    <row r="1443" spans="18:50" x14ac:dyDescent="0.25">
      <c r="R1443" s="509"/>
      <c r="S1443" s="508"/>
      <c r="T1443" s="508"/>
      <c r="U1443" s="508"/>
      <c r="V1443" s="508"/>
      <c r="W1443" s="508"/>
      <c r="X1443" s="508"/>
      <c r="Y1443" s="508"/>
      <c r="Z1443" s="508"/>
      <c r="AA1443" s="508"/>
      <c r="AB1443" s="508"/>
      <c r="AC1443" s="508"/>
      <c r="AD1443" s="508"/>
      <c r="AE1443" s="455"/>
      <c r="AF1443" s="455"/>
      <c r="AG1443" s="455"/>
      <c r="AH1443" s="455"/>
      <c r="AI1443" s="455"/>
      <c r="AJ1443" s="455"/>
      <c r="AK1443" s="455"/>
      <c r="AL1443" s="455"/>
      <c r="AM1443" s="455"/>
      <c r="AN1443" s="455"/>
      <c r="AO1443" s="455"/>
      <c r="AP1443" s="455"/>
      <c r="AQ1443" s="455"/>
      <c r="AR1443" s="455"/>
      <c r="AS1443" s="455"/>
      <c r="AT1443" s="455"/>
      <c r="AU1443" s="455"/>
      <c r="AV1443" s="455"/>
      <c r="AW1443" s="455"/>
      <c r="AX1443" s="455"/>
    </row>
    <row r="1444" spans="18:50" x14ac:dyDescent="0.25">
      <c r="R1444" s="509"/>
      <c r="S1444" s="508"/>
      <c r="T1444" s="508"/>
      <c r="U1444" s="508"/>
      <c r="V1444" s="508"/>
      <c r="W1444" s="508"/>
      <c r="X1444" s="508"/>
      <c r="Y1444" s="508"/>
      <c r="Z1444" s="508"/>
      <c r="AA1444" s="508"/>
      <c r="AB1444" s="508"/>
      <c r="AC1444" s="508"/>
      <c r="AD1444" s="508"/>
      <c r="AE1444" s="455"/>
      <c r="AF1444" s="455"/>
      <c r="AG1444" s="455"/>
      <c r="AH1444" s="455"/>
      <c r="AI1444" s="455"/>
      <c r="AJ1444" s="455"/>
      <c r="AK1444" s="455"/>
      <c r="AL1444" s="455"/>
      <c r="AM1444" s="455"/>
      <c r="AN1444" s="455"/>
      <c r="AO1444" s="455"/>
      <c r="AP1444" s="455"/>
      <c r="AQ1444" s="455"/>
      <c r="AR1444" s="455"/>
      <c r="AS1444" s="455"/>
      <c r="AT1444" s="455"/>
      <c r="AU1444" s="455"/>
      <c r="AV1444" s="455"/>
      <c r="AW1444" s="455"/>
      <c r="AX1444" s="455"/>
    </row>
    <row r="1445" spans="18:50" x14ac:dyDescent="0.25">
      <c r="R1445" s="509"/>
      <c r="S1445" s="508"/>
      <c r="T1445" s="508"/>
      <c r="U1445" s="508"/>
      <c r="V1445" s="508"/>
      <c r="W1445" s="508"/>
      <c r="X1445" s="508"/>
      <c r="Y1445" s="508"/>
      <c r="Z1445" s="508"/>
      <c r="AA1445" s="508"/>
      <c r="AB1445" s="508"/>
      <c r="AC1445" s="508"/>
      <c r="AD1445" s="508"/>
      <c r="AE1445" s="455"/>
      <c r="AF1445" s="455"/>
      <c r="AG1445" s="455"/>
      <c r="AH1445" s="455"/>
      <c r="AI1445" s="455"/>
      <c r="AJ1445" s="455"/>
      <c r="AK1445" s="455"/>
      <c r="AL1445" s="455"/>
      <c r="AM1445" s="455"/>
      <c r="AN1445" s="455"/>
      <c r="AO1445" s="455"/>
      <c r="AP1445" s="455"/>
      <c r="AQ1445" s="455"/>
      <c r="AR1445" s="455"/>
      <c r="AS1445" s="455"/>
      <c r="AT1445" s="455"/>
      <c r="AU1445" s="455"/>
      <c r="AV1445" s="455"/>
      <c r="AW1445" s="455"/>
      <c r="AX1445" s="455"/>
    </row>
    <row r="1446" spans="18:50" x14ac:dyDescent="0.25">
      <c r="R1446" s="509"/>
      <c r="S1446" s="508"/>
      <c r="T1446" s="508"/>
      <c r="U1446" s="508"/>
      <c r="V1446" s="508"/>
      <c r="W1446" s="508"/>
      <c r="X1446" s="508"/>
      <c r="Y1446" s="508"/>
      <c r="Z1446" s="508"/>
      <c r="AA1446" s="508"/>
      <c r="AB1446" s="508"/>
      <c r="AC1446" s="508"/>
      <c r="AD1446" s="508"/>
      <c r="AE1446" s="455"/>
      <c r="AF1446" s="455"/>
      <c r="AG1446" s="455"/>
      <c r="AH1446" s="455"/>
      <c r="AI1446" s="455"/>
      <c r="AJ1446" s="455"/>
      <c r="AK1446" s="455"/>
      <c r="AL1446" s="455"/>
      <c r="AM1446" s="455"/>
      <c r="AN1446" s="455"/>
      <c r="AO1446" s="455"/>
      <c r="AP1446" s="455"/>
      <c r="AQ1446" s="455"/>
      <c r="AR1446" s="455"/>
      <c r="AS1446" s="455"/>
      <c r="AT1446" s="455"/>
      <c r="AU1446" s="455"/>
      <c r="AV1446" s="455"/>
      <c r="AW1446" s="455"/>
      <c r="AX1446" s="455"/>
    </row>
    <row r="1447" spans="18:50" x14ac:dyDescent="0.25">
      <c r="R1447" s="509"/>
      <c r="S1447" s="508"/>
      <c r="T1447" s="508"/>
      <c r="U1447" s="508"/>
      <c r="V1447" s="508"/>
      <c r="W1447" s="508"/>
      <c r="X1447" s="508"/>
      <c r="Y1447" s="508"/>
      <c r="Z1447" s="508"/>
      <c r="AA1447" s="508"/>
      <c r="AB1447" s="508"/>
      <c r="AC1447" s="508"/>
      <c r="AD1447" s="508"/>
      <c r="AE1447" s="455"/>
      <c r="AF1447" s="455"/>
      <c r="AG1447" s="455"/>
      <c r="AH1447" s="455"/>
      <c r="AI1447" s="455"/>
      <c r="AJ1447" s="455"/>
      <c r="AK1447" s="455"/>
      <c r="AL1447" s="455"/>
      <c r="AM1447" s="455"/>
      <c r="AN1447" s="455"/>
      <c r="AO1447" s="455"/>
      <c r="AP1447" s="455"/>
      <c r="AQ1447" s="455"/>
      <c r="AR1447" s="455"/>
      <c r="AS1447" s="455"/>
      <c r="AT1447" s="455"/>
      <c r="AU1447" s="455"/>
      <c r="AV1447" s="455"/>
      <c r="AW1447" s="455"/>
      <c r="AX1447" s="455"/>
    </row>
    <row r="1448" spans="18:50" x14ac:dyDescent="0.25">
      <c r="R1448" s="509"/>
      <c r="S1448" s="508"/>
      <c r="T1448" s="508"/>
      <c r="U1448" s="508"/>
      <c r="V1448" s="508"/>
      <c r="W1448" s="508"/>
      <c r="X1448" s="508"/>
      <c r="Y1448" s="508"/>
      <c r="Z1448" s="508"/>
      <c r="AA1448" s="508"/>
      <c r="AB1448" s="508"/>
      <c r="AC1448" s="508"/>
      <c r="AD1448" s="508"/>
      <c r="AE1448" s="455"/>
      <c r="AF1448" s="455"/>
      <c r="AG1448" s="455"/>
      <c r="AH1448" s="455"/>
      <c r="AI1448" s="455"/>
      <c r="AJ1448" s="455"/>
      <c r="AK1448" s="455"/>
      <c r="AL1448" s="455"/>
      <c r="AM1448" s="455"/>
      <c r="AN1448" s="455"/>
      <c r="AO1448" s="455"/>
      <c r="AP1448" s="455"/>
      <c r="AQ1448" s="455"/>
      <c r="AR1448" s="455"/>
      <c r="AS1448" s="455"/>
      <c r="AT1448" s="455"/>
      <c r="AU1448" s="455"/>
      <c r="AV1448" s="455"/>
      <c r="AW1448" s="455"/>
      <c r="AX1448" s="455"/>
    </row>
    <row r="1449" spans="18:50" x14ac:dyDescent="0.25">
      <c r="R1449" s="509"/>
      <c r="S1449" s="508"/>
      <c r="T1449" s="508"/>
      <c r="U1449" s="508"/>
      <c r="V1449" s="508"/>
      <c r="W1449" s="508"/>
      <c r="X1449" s="508"/>
      <c r="Y1449" s="508"/>
      <c r="Z1449" s="508"/>
      <c r="AA1449" s="508"/>
      <c r="AB1449" s="508"/>
      <c r="AC1449" s="508"/>
      <c r="AD1449" s="508"/>
      <c r="AE1449" s="455"/>
      <c r="AF1449" s="455"/>
      <c r="AG1449" s="455"/>
      <c r="AH1449" s="455"/>
      <c r="AI1449" s="455"/>
      <c r="AJ1449" s="455"/>
      <c r="AK1449" s="455"/>
      <c r="AL1449" s="455"/>
      <c r="AM1449" s="455"/>
      <c r="AN1449" s="455"/>
      <c r="AO1449" s="455"/>
      <c r="AP1449" s="455"/>
      <c r="AQ1449" s="455"/>
      <c r="AR1449" s="455"/>
      <c r="AS1449" s="455"/>
      <c r="AT1449" s="455"/>
      <c r="AU1449" s="455"/>
      <c r="AV1449" s="455"/>
      <c r="AW1449" s="455"/>
      <c r="AX1449" s="455"/>
    </row>
    <row r="1450" spans="18:50" x14ac:dyDescent="0.25">
      <c r="R1450" s="509"/>
      <c r="S1450" s="508"/>
      <c r="T1450" s="508"/>
      <c r="U1450" s="508"/>
      <c r="V1450" s="508"/>
      <c r="W1450" s="508"/>
      <c r="X1450" s="508"/>
      <c r="Y1450" s="508"/>
      <c r="Z1450" s="508"/>
      <c r="AA1450" s="508"/>
      <c r="AB1450" s="508"/>
      <c r="AC1450" s="508"/>
      <c r="AD1450" s="508"/>
      <c r="AE1450" s="455"/>
      <c r="AF1450" s="455"/>
      <c r="AG1450" s="455"/>
      <c r="AH1450" s="455"/>
      <c r="AI1450" s="455"/>
      <c r="AJ1450" s="455"/>
      <c r="AK1450" s="455"/>
      <c r="AL1450" s="455"/>
      <c r="AM1450" s="455"/>
      <c r="AN1450" s="455"/>
      <c r="AO1450" s="455"/>
      <c r="AP1450" s="455"/>
      <c r="AQ1450" s="455"/>
      <c r="AR1450" s="455"/>
      <c r="AS1450" s="455"/>
      <c r="AT1450" s="455"/>
      <c r="AU1450" s="455"/>
      <c r="AV1450" s="455"/>
      <c r="AW1450" s="455"/>
      <c r="AX1450" s="455"/>
    </row>
    <row r="1451" spans="18:50" x14ac:dyDescent="0.25">
      <c r="R1451" s="509"/>
      <c r="S1451" s="508"/>
      <c r="T1451" s="508"/>
      <c r="U1451" s="508"/>
      <c r="V1451" s="508"/>
      <c r="W1451" s="508"/>
      <c r="X1451" s="508"/>
      <c r="Y1451" s="508"/>
      <c r="Z1451" s="508"/>
      <c r="AA1451" s="508"/>
      <c r="AB1451" s="508"/>
      <c r="AC1451" s="508"/>
      <c r="AD1451" s="508"/>
      <c r="AE1451" s="455"/>
      <c r="AF1451" s="455"/>
      <c r="AG1451" s="455"/>
      <c r="AH1451" s="455"/>
      <c r="AI1451" s="455"/>
      <c r="AJ1451" s="455"/>
      <c r="AK1451" s="455"/>
      <c r="AL1451" s="455"/>
      <c r="AM1451" s="455"/>
      <c r="AN1451" s="455"/>
      <c r="AO1451" s="455"/>
      <c r="AP1451" s="455"/>
      <c r="AQ1451" s="455"/>
      <c r="AR1451" s="455"/>
      <c r="AS1451" s="455"/>
      <c r="AT1451" s="455"/>
      <c r="AU1451" s="455"/>
      <c r="AV1451" s="455"/>
      <c r="AW1451" s="455"/>
      <c r="AX1451" s="455"/>
    </row>
    <row r="1452" spans="18:50" x14ac:dyDescent="0.25">
      <c r="R1452" s="509"/>
      <c r="S1452" s="508"/>
      <c r="T1452" s="508"/>
      <c r="U1452" s="508"/>
      <c r="V1452" s="508"/>
      <c r="W1452" s="508"/>
      <c r="X1452" s="508"/>
      <c r="Y1452" s="508"/>
      <c r="Z1452" s="508"/>
      <c r="AA1452" s="508"/>
      <c r="AB1452" s="508"/>
      <c r="AC1452" s="508"/>
      <c r="AD1452" s="508"/>
      <c r="AE1452" s="455"/>
      <c r="AF1452" s="455"/>
      <c r="AG1452" s="455"/>
      <c r="AH1452" s="455"/>
      <c r="AI1452" s="455"/>
      <c r="AJ1452" s="455"/>
      <c r="AK1452" s="455"/>
      <c r="AL1452" s="455"/>
      <c r="AM1452" s="455"/>
      <c r="AN1452" s="455"/>
      <c r="AO1452" s="455"/>
      <c r="AP1452" s="455"/>
      <c r="AQ1452" s="455"/>
      <c r="AR1452" s="455"/>
      <c r="AS1452" s="455"/>
      <c r="AT1452" s="455"/>
      <c r="AU1452" s="455"/>
      <c r="AV1452" s="455"/>
      <c r="AW1452" s="455"/>
      <c r="AX1452" s="455"/>
    </row>
    <row r="1453" spans="18:50" x14ac:dyDescent="0.25">
      <c r="R1453" s="509"/>
      <c r="S1453" s="508"/>
      <c r="T1453" s="508"/>
      <c r="U1453" s="508"/>
      <c r="V1453" s="508"/>
      <c r="W1453" s="508"/>
      <c r="X1453" s="508"/>
      <c r="Y1453" s="508"/>
      <c r="Z1453" s="508"/>
      <c r="AA1453" s="508"/>
      <c r="AB1453" s="508"/>
      <c r="AC1453" s="508"/>
      <c r="AD1453" s="508"/>
      <c r="AE1453" s="455"/>
      <c r="AF1453" s="455"/>
      <c r="AG1453" s="455"/>
      <c r="AH1453" s="455"/>
      <c r="AI1453" s="455"/>
      <c r="AJ1453" s="455"/>
      <c r="AK1453" s="455"/>
      <c r="AL1453" s="455"/>
      <c r="AM1453" s="455"/>
      <c r="AN1453" s="455"/>
      <c r="AO1453" s="455"/>
      <c r="AP1453" s="455"/>
      <c r="AQ1453" s="455"/>
      <c r="AR1453" s="455"/>
      <c r="AS1453" s="455"/>
      <c r="AT1453" s="455"/>
      <c r="AU1453" s="455"/>
      <c r="AV1453" s="455"/>
      <c r="AW1453" s="455"/>
      <c r="AX1453" s="455"/>
    </row>
    <row r="1454" spans="18:50" x14ac:dyDescent="0.25">
      <c r="R1454" s="509"/>
      <c r="S1454" s="508"/>
      <c r="T1454" s="508"/>
      <c r="U1454" s="508"/>
      <c r="V1454" s="508"/>
      <c r="W1454" s="508"/>
      <c r="X1454" s="508"/>
      <c r="Y1454" s="508"/>
      <c r="Z1454" s="508"/>
      <c r="AA1454" s="508"/>
      <c r="AB1454" s="508"/>
      <c r="AC1454" s="508"/>
      <c r="AD1454" s="508"/>
      <c r="AE1454" s="455"/>
      <c r="AF1454" s="455"/>
      <c r="AG1454" s="455"/>
      <c r="AH1454" s="455"/>
      <c r="AI1454" s="455"/>
      <c r="AJ1454" s="455"/>
      <c r="AK1454" s="455"/>
      <c r="AL1454" s="455"/>
      <c r="AM1454" s="455"/>
      <c r="AN1454" s="455"/>
      <c r="AO1454" s="455"/>
      <c r="AP1454" s="455"/>
      <c r="AQ1454" s="455"/>
      <c r="AR1454" s="455"/>
      <c r="AS1454" s="455"/>
      <c r="AT1454" s="455"/>
      <c r="AU1454" s="455"/>
      <c r="AV1454" s="455"/>
      <c r="AW1454" s="455"/>
      <c r="AX1454" s="455"/>
    </row>
    <row r="1455" spans="18:50" x14ac:dyDescent="0.25">
      <c r="R1455" s="509"/>
      <c r="S1455" s="508"/>
      <c r="T1455" s="508"/>
      <c r="U1455" s="508"/>
      <c r="V1455" s="508"/>
      <c r="W1455" s="508"/>
      <c r="X1455" s="508"/>
      <c r="Y1455" s="508"/>
      <c r="Z1455" s="508"/>
      <c r="AA1455" s="508"/>
      <c r="AB1455" s="508"/>
      <c r="AC1455" s="508"/>
      <c r="AD1455" s="508"/>
      <c r="AE1455" s="455"/>
      <c r="AF1455" s="455"/>
      <c r="AG1455" s="455"/>
      <c r="AH1455" s="455"/>
      <c r="AI1455" s="455"/>
      <c r="AJ1455" s="455"/>
      <c r="AK1455" s="455"/>
      <c r="AL1455" s="455"/>
      <c r="AM1455" s="455"/>
      <c r="AN1455" s="455"/>
      <c r="AO1455" s="455"/>
      <c r="AP1455" s="455"/>
      <c r="AQ1455" s="455"/>
      <c r="AR1455" s="455"/>
      <c r="AS1455" s="455"/>
      <c r="AT1455" s="455"/>
      <c r="AU1455" s="455"/>
      <c r="AV1455" s="455"/>
      <c r="AW1455" s="455"/>
      <c r="AX1455" s="455"/>
    </row>
    <row r="1456" spans="18:50" x14ac:dyDescent="0.25">
      <c r="R1456" s="509"/>
      <c r="S1456" s="508"/>
      <c r="T1456" s="508"/>
      <c r="U1456" s="508"/>
      <c r="V1456" s="508"/>
      <c r="W1456" s="508"/>
      <c r="X1456" s="508"/>
      <c r="Y1456" s="508"/>
      <c r="Z1456" s="508"/>
      <c r="AA1456" s="508"/>
      <c r="AB1456" s="508"/>
      <c r="AC1456" s="508"/>
      <c r="AD1456" s="508"/>
      <c r="AE1456" s="455"/>
      <c r="AF1456" s="455"/>
      <c r="AG1456" s="455"/>
      <c r="AH1456" s="455"/>
      <c r="AI1456" s="455"/>
      <c r="AJ1456" s="455"/>
      <c r="AK1456" s="455"/>
      <c r="AL1456" s="455"/>
      <c r="AM1456" s="455"/>
      <c r="AN1456" s="455"/>
      <c r="AO1456" s="455"/>
      <c r="AP1456" s="455"/>
      <c r="AQ1456" s="455"/>
      <c r="AR1456" s="455"/>
      <c r="AS1456" s="455"/>
      <c r="AT1456" s="455"/>
      <c r="AU1456" s="455"/>
      <c r="AV1456" s="455"/>
      <c r="AW1456" s="455"/>
      <c r="AX1456" s="455"/>
    </row>
    <row r="1457" spans="18:50" x14ac:dyDescent="0.25">
      <c r="R1457" s="509"/>
      <c r="S1457" s="508"/>
      <c r="T1457" s="508"/>
      <c r="U1457" s="508"/>
      <c r="V1457" s="508"/>
      <c r="W1457" s="508"/>
      <c r="X1457" s="508"/>
      <c r="Y1457" s="508"/>
      <c r="Z1457" s="508"/>
      <c r="AA1457" s="508"/>
      <c r="AB1457" s="508"/>
      <c r="AC1457" s="508"/>
      <c r="AD1457" s="508"/>
      <c r="AE1457" s="455"/>
      <c r="AF1457" s="455"/>
      <c r="AG1457" s="455"/>
      <c r="AH1457" s="455"/>
      <c r="AI1457" s="455"/>
      <c r="AJ1457" s="455"/>
      <c r="AK1457" s="455"/>
      <c r="AL1457" s="455"/>
      <c r="AM1457" s="455"/>
      <c r="AN1457" s="455"/>
      <c r="AO1457" s="455"/>
      <c r="AP1457" s="455"/>
      <c r="AQ1457" s="455"/>
      <c r="AR1457" s="455"/>
      <c r="AS1457" s="455"/>
      <c r="AT1457" s="455"/>
      <c r="AU1457" s="455"/>
      <c r="AV1457" s="455"/>
      <c r="AW1457" s="455"/>
      <c r="AX1457" s="455"/>
    </row>
    <row r="1458" spans="18:50" x14ac:dyDescent="0.25">
      <c r="R1458" s="509"/>
      <c r="S1458" s="508"/>
      <c r="T1458" s="508"/>
      <c r="U1458" s="508"/>
      <c r="V1458" s="508"/>
      <c r="W1458" s="508"/>
      <c r="X1458" s="508"/>
      <c r="Y1458" s="508"/>
      <c r="Z1458" s="508"/>
      <c r="AA1458" s="508"/>
      <c r="AB1458" s="508"/>
      <c r="AC1458" s="508"/>
      <c r="AD1458" s="508"/>
      <c r="AE1458" s="455"/>
      <c r="AF1458" s="455"/>
      <c r="AG1458" s="455"/>
      <c r="AH1458" s="455"/>
      <c r="AI1458" s="455"/>
      <c r="AJ1458" s="455"/>
      <c r="AK1458" s="455"/>
      <c r="AL1458" s="455"/>
      <c r="AM1458" s="455"/>
      <c r="AN1458" s="455"/>
      <c r="AO1458" s="455"/>
      <c r="AP1458" s="455"/>
      <c r="AQ1458" s="455"/>
      <c r="AR1458" s="455"/>
      <c r="AS1458" s="455"/>
      <c r="AT1458" s="455"/>
      <c r="AU1458" s="455"/>
      <c r="AV1458" s="455"/>
      <c r="AW1458" s="455"/>
      <c r="AX1458" s="455"/>
    </row>
    <row r="1459" spans="18:50" x14ac:dyDescent="0.25">
      <c r="R1459" s="509"/>
      <c r="S1459" s="508"/>
      <c r="T1459" s="508"/>
      <c r="U1459" s="508"/>
      <c r="V1459" s="508"/>
      <c r="W1459" s="508"/>
      <c r="X1459" s="508"/>
      <c r="Y1459" s="508"/>
      <c r="Z1459" s="508"/>
      <c r="AA1459" s="508"/>
      <c r="AB1459" s="508"/>
      <c r="AC1459" s="508"/>
      <c r="AD1459" s="508"/>
      <c r="AE1459" s="455"/>
      <c r="AF1459" s="455"/>
      <c r="AG1459" s="455"/>
      <c r="AH1459" s="455"/>
      <c r="AI1459" s="455"/>
      <c r="AJ1459" s="455"/>
      <c r="AK1459" s="455"/>
      <c r="AL1459" s="455"/>
      <c r="AM1459" s="455"/>
      <c r="AN1459" s="455"/>
      <c r="AO1459" s="455"/>
      <c r="AP1459" s="455"/>
      <c r="AQ1459" s="455"/>
      <c r="AR1459" s="455"/>
      <c r="AS1459" s="455"/>
      <c r="AT1459" s="455"/>
      <c r="AU1459" s="455"/>
      <c r="AV1459" s="455"/>
      <c r="AW1459" s="455"/>
      <c r="AX1459" s="455"/>
    </row>
    <row r="1460" spans="18:50" x14ac:dyDescent="0.25">
      <c r="R1460" s="509"/>
      <c r="S1460" s="508"/>
      <c r="T1460" s="508"/>
      <c r="U1460" s="508"/>
      <c r="V1460" s="508"/>
      <c r="W1460" s="508"/>
      <c r="X1460" s="508"/>
      <c r="Y1460" s="508"/>
      <c r="Z1460" s="508"/>
      <c r="AA1460" s="508"/>
      <c r="AB1460" s="508"/>
      <c r="AC1460" s="508"/>
      <c r="AD1460" s="508"/>
      <c r="AE1460" s="455"/>
      <c r="AF1460" s="455"/>
      <c r="AG1460" s="455"/>
      <c r="AH1460" s="455"/>
      <c r="AI1460" s="455"/>
      <c r="AJ1460" s="455"/>
      <c r="AK1460" s="455"/>
      <c r="AL1460" s="455"/>
      <c r="AM1460" s="455"/>
      <c r="AN1460" s="455"/>
      <c r="AO1460" s="455"/>
      <c r="AP1460" s="455"/>
      <c r="AQ1460" s="455"/>
      <c r="AR1460" s="455"/>
      <c r="AS1460" s="455"/>
      <c r="AT1460" s="455"/>
      <c r="AU1460" s="455"/>
      <c r="AV1460" s="455"/>
      <c r="AW1460" s="455"/>
      <c r="AX1460" s="455"/>
    </row>
    <row r="1461" spans="18:50" x14ac:dyDescent="0.25">
      <c r="R1461" s="509"/>
      <c r="S1461" s="508"/>
      <c r="T1461" s="508"/>
      <c r="U1461" s="508"/>
      <c r="V1461" s="508"/>
      <c r="W1461" s="508"/>
      <c r="X1461" s="508"/>
      <c r="Y1461" s="508"/>
      <c r="Z1461" s="508"/>
      <c r="AA1461" s="508"/>
      <c r="AB1461" s="508"/>
      <c r="AC1461" s="508"/>
      <c r="AD1461" s="508"/>
      <c r="AE1461" s="455"/>
      <c r="AF1461" s="455"/>
      <c r="AG1461" s="455"/>
      <c r="AH1461" s="455"/>
      <c r="AI1461" s="455"/>
      <c r="AJ1461" s="455"/>
      <c r="AK1461" s="455"/>
      <c r="AL1461" s="455"/>
      <c r="AM1461" s="455"/>
      <c r="AN1461" s="455"/>
      <c r="AO1461" s="455"/>
      <c r="AP1461" s="455"/>
      <c r="AQ1461" s="455"/>
      <c r="AR1461" s="455"/>
      <c r="AS1461" s="455"/>
      <c r="AT1461" s="455"/>
      <c r="AU1461" s="455"/>
      <c r="AV1461" s="455"/>
      <c r="AW1461" s="455"/>
      <c r="AX1461" s="455"/>
    </row>
    <row r="1462" spans="18:50" x14ac:dyDescent="0.25">
      <c r="R1462" s="509"/>
      <c r="S1462" s="508"/>
      <c r="T1462" s="508"/>
      <c r="U1462" s="508"/>
      <c r="V1462" s="508"/>
      <c r="W1462" s="508"/>
      <c r="X1462" s="508"/>
      <c r="Y1462" s="508"/>
      <c r="Z1462" s="508"/>
      <c r="AA1462" s="508"/>
      <c r="AB1462" s="508"/>
      <c r="AC1462" s="508"/>
      <c r="AD1462" s="508"/>
      <c r="AE1462" s="455"/>
      <c r="AF1462" s="455"/>
      <c r="AG1462" s="455"/>
      <c r="AH1462" s="455"/>
      <c r="AI1462" s="455"/>
      <c r="AJ1462" s="455"/>
      <c r="AK1462" s="455"/>
      <c r="AL1462" s="455"/>
      <c r="AM1462" s="455"/>
      <c r="AN1462" s="455"/>
      <c r="AO1462" s="455"/>
      <c r="AP1462" s="455"/>
      <c r="AQ1462" s="455"/>
      <c r="AR1462" s="455"/>
      <c r="AS1462" s="455"/>
      <c r="AT1462" s="455"/>
      <c r="AU1462" s="455"/>
      <c r="AV1462" s="455"/>
      <c r="AW1462" s="455"/>
      <c r="AX1462" s="455"/>
    </row>
    <row r="1463" spans="18:50" x14ac:dyDescent="0.25">
      <c r="R1463" s="509"/>
      <c r="S1463" s="508"/>
      <c r="T1463" s="508"/>
      <c r="U1463" s="508"/>
      <c r="V1463" s="508"/>
      <c r="W1463" s="508"/>
      <c r="X1463" s="508"/>
      <c r="Y1463" s="508"/>
      <c r="Z1463" s="508"/>
      <c r="AA1463" s="508"/>
      <c r="AB1463" s="508"/>
      <c r="AC1463" s="508"/>
      <c r="AD1463" s="508"/>
      <c r="AE1463" s="455"/>
      <c r="AF1463" s="455"/>
      <c r="AG1463" s="455"/>
      <c r="AH1463" s="455"/>
      <c r="AI1463" s="455"/>
      <c r="AJ1463" s="455"/>
      <c r="AK1463" s="455"/>
      <c r="AL1463" s="455"/>
      <c r="AM1463" s="455"/>
      <c r="AN1463" s="455"/>
      <c r="AO1463" s="455"/>
      <c r="AP1463" s="455"/>
      <c r="AQ1463" s="455"/>
      <c r="AR1463" s="455"/>
      <c r="AS1463" s="455"/>
      <c r="AT1463" s="455"/>
      <c r="AU1463" s="455"/>
      <c r="AV1463" s="455"/>
      <c r="AW1463" s="455"/>
      <c r="AX1463" s="455"/>
    </row>
    <row r="1464" spans="18:50" x14ac:dyDescent="0.25">
      <c r="R1464" s="509"/>
      <c r="S1464" s="508"/>
      <c r="T1464" s="508"/>
      <c r="U1464" s="508"/>
      <c r="V1464" s="508"/>
      <c r="W1464" s="508"/>
      <c r="X1464" s="508"/>
      <c r="Y1464" s="508"/>
      <c r="Z1464" s="508"/>
      <c r="AA1464" s="508"/>
      <c r="AB1464" s="508"/>
      <c r="AC1464" s="508"/>
      <c r="AD1464" s="508"/>
      <c r="AE1464" s="455"/>
      <c r="AF1464" s="455"/>
      <c r="AG1464" s="455"/>
      <c r="AH1464" s="455"/>
      <c r="AI1464" s="455"/>
      <c r="AJ1464" s="455"/>
      <c r="AK1464" s="455"/>
      <c r="AL1464" s="455"/>
      <c r="AM1464" s="455"/>
      <c r="AN1464" s="455"/>
      <c r="AO1464" s="455"/>
      <c r="AP1464" s="455"/>
      <c r="AQ1464" s="455"/>
      <c r="AR1464" s="455"/>
      <c r="AS1464" s="455"/>
      <c r="AT1464" s="455"/>
      <c r="AU1464" s="455"/>
      <c r="AV1464" s="455"/>
      <c r="AW1464" s="455"/>
      <c r="AX1464" s="455"/>
    </row>
    <row r="1465" spans="18:50" x14ac:dyDescent="0.25">
      <c r="R1465" s="509"/>
      <c r="S1465" s="508"/>
      <c r="T1465" s="508"/>
      <c r="U1465" s="508"/>
      <c r="V1465" s="508"/>
      <c r="W1465" s="508"/>
      <c r="X1465" s="508"/>
      <c r="Y1465" s="508"/>
      <c r="Z1465" s="508"/>
      <c r="AA1465" s="508"/>
      <c r="AB1465" s="508"/>
      <c r="AC1465" s="508"/>
      <c r="AD1465" s="508"/>
      <c r="AE1465" s="455"/>
      <c r="AF1465" s="455"/>
      <c r="AG1465" s="455"/>
      <c r="AH1465" s="455"/>
      <c r="AI1465" s="455"/>
      <c r="AJ1465" s="455"/>
      <c r="AK1465" s="455"/>
      <c r="AL1465" s="455"/>
      <c r="AM1465" s="455"/>
      <c r="AN1465" s="455"/>
      <c r="AO1465" s="455"/>
      <c r="AP1465" s="455"/>
      <c r="AQ1465" s="455"/>
      <c r="AR1465" s="455"/>
      <c r="AS1465" s="455"/>
      <c r="AT1465" s="455"/>
      <c r="AU1465" s="455"/>
      <c r="AV1465" s="455"/>
      <c r="AW1465" s="455"/>
      <c r="AX1465" s="455"/>
    </row>
    <row r="1466" spans="18:50" x14ac:dyDescent="0.25">
      <c r="R1466" s="509"/>
      <c r="S1466" s="508"/>
      <c r="T1466" s="508"/>
      <c r="U1466" s="508"/>
      <c r="V1466" s="508"/>
      <c r="W1466" s="508"/>
      <c r="X1466" s="508"/>
      <c r="Y1466" s="508"/>
      <c r="Z1466" s="508"/>
      <c r="AA1466" s="508"/>
      <c r="AB1466" s="508"/>
      <c r="AC1466" s="508"/>
      <c r="AD1466" s="508"/>
      <c r="AE1466" s="455"/>
      <c r="AF1466" s="455"/>
      <c r="AG1466" s="455"/>
      <c r="AH1466" s="455"/>
      <c r="AI1466" s="455"/>
      <c r="AJ1466" s="455"/>
      <c r="AK1466" s="455"/>
      <c r="AL1466" s="455"/>
      <c r="AM1466" s="455"/>
      <c r="AN1466" s="455"/>
      <c r="AO1466" s="455"/>
      <c r="AP1466" s="455"/>
      <c r="AQ1466" s="455"/>
      <c r="AR1466" s="455"/>
      <c r="AS1466" s="455"/>
      <c r="AT1466" s="455"/>
      <c r="AU1466" s="455"/>
      <c r="AV1466" s="455"/>
      <c r="AW1466" s="455"/>
      <c r="AX1466" s="455"/>
    </row>
    <row r="1467" spans="18:50" x14ac:dyDescent="0.25">
      <c r="R1467" s="509"/>
      <c r="S1467" s="508"/>
      <c r="T1467" s="508"/>
      <c r="U1467" s="508"/>
      <c r="V1467" s="508"/>
      <c r="W1467" s="508"/>
      <c r="X1467" s="508"/>
      <c r="Y1467" s="508"/>
      <c r="Z1467" s="508"/>
      <c r="AA1467" s="508"/>
      <c r="AB1467" s="508"/>
      <c r="AC1467" s="508"/>
      <c r="AD1467" s="508"/>
      <c r="AE1467" s="455"/>
      <c r="AF1467" s="455"/>
      <c r="AG1467" s="455"/>
      <c r="AH1467" s="455"/>
      <c r="AI1467" s="455"/>
      <c r="AJ1467" s="455"/>
      <c r="AK1467" s="455"/>
      <c r="AL1467" s="455"/>
      <c r="AM1467" s="455"/>
      <c r="AN1467" s="455"/>
      <c r="AO1467" s="455"/>
      <c r="AP1467" s="455"/>
      <c r="AQ1467" s="455"/>
      <c r="AR1467" s="455"/>
      <c r="AS1467" s="455"/>
      <c r="AT1467" s="455"/>
      <c r="AU1467" s="455"/>
      <c r="AV1467" s="455"/>
      <c r="AW1467" s="455"/>
      <c r="AX1467" s="455"/>
    </row>
    <row r="1468" spans="18:50" x14ac:dyDescent="0.25">
      <c r="R1468" s="509"/>
      <c r="S1468" s="508"/>
      <c r="T1468" s="508"/>
      <c r="U1468" s="508"/>
      <c r="V1468" s="508"/>
      <c r="W1468" s="508"/>
      <c r="X1468" s="508"/>
      <c r="Y1468" s="508"/>
      <c r="Z1468" s="508"/>
      <c r="AA1468" s="508"/>
      <c r="AB1468" s="508"/>
      <c r="AC1468" s="508"/>
      <c r="AD1468" s="508"/>
      <c r="AE1468" s="455"/>
      <c r="AF1468" s="455"/>
      <c r="AG1468" s="455"/>
      <c r="AH1468" s="455"/>
      <c r="AI1468" s="455"/>
      <c r="AJ1468" s="455"/>
      <c r="AK1468" s="455"/>
      <c r="AL1468" s="455"/>
      <c r="AM1468" s="455"/>
      <c r="AN1468" s="455"/>
      <c r="AO1468" s="455"/>
      <c r="AP1468" s="455"/>
      <c r="AQ1468" s="455"/>
      <c r="AR1468" s="455"/>
      <c r="AS1468" s="455"/>
      <c r="AT1468" s="455"/>
      <c r="AU1468" s="455"/>
      <c r="AV1468" s="455"/>
      <c r="AW1468" s="455"/>
      <c r="AX1468" s="455"/>
    </row>
    <row r="1469" spans="18:50" x14ac:dyDescent="0.25">
      <c r="R1469" s="509"/>
      <c r="S1469" s="508"/>
      <c r="T1469" s="508"/>
      <c r="U1469" s="508"/>
      <c r="V1469" s="508"/>
      <c r="W1469" s="508"/>
      <c r="X1469" s="508"/>
      <c r="Y1469" s="508"/>
      <c r="Z1469" s="508"/>
      <c r="AA1469" s="508"/>
      <c r="AB1469" s="508"/>
      <c r="AC1469" s="508"/>
      <c r="AD1469" s="508"/>
      <c r="AE1469" s="455"/>
      <c r="AF1469" s="455"/>
      <c r="AG1469" s="455"/>
      <c r="AH1469" s="455"/>
      <c r="AI1469" s="455"/>
      <c r="AJ1469" s="455"/>
      <c r="AK1469" s="455"/>
      <c r="AL1469" s="455"/>
      <c r="AM1469" s="455"/>
      <c r="AN1469" s="455"/>
      <c r="AO1469" s="455"/>
      <c r="AP1469" s="455"/>
      <c r="AQ1469" s="455"/>
      <c r="AR1469" s="455"/>
      <c r="AS1469" s="455"/>
      <c r="AT1469" s="455"/>
      <c r="AU1469" s="455"/>
      <c r="AV1469" s="455"/>
      <c r="AW1469" s="455"/>
      <c r="AX1469" s="455"/>
    </row>
    <row r="1470" spans="18:50" x14ac:dyDescent="0.25">
      <c r="R1470" s="509"/>
      <c r="S1470" s="508"/>
      <c r="T1470" s="508"/>
      <c r="U1470" s="508"/>
      <c r="V1470" s="508"/>
      <c r="W1470" s="508"/>
      <c r="X1470" s="508"/>
      <c r="Y1470" s="508"/>
      <c r="Z1470" s="508"/>
      <c r="AA1470" s="508"/>
      <c r="AB1470" s="508"/>
      <c r="AC1470" s="508"/>
      <c r="AD1470" s="508"/>
      <c r="AE1470" s="455"/>
      <c r="AF1470" s="455"/>
      <c r="AG1470" s="455"/>
      <c r="AH1470" s="455"/>
      <c r="AI1470" s="455"/>
      <c r="AJ1470" s="455"/>
      <c r="AK1470" s="455"/>
      <c r="AL1470" s="455"/>
      <c r="AM1470" s="455"/>
      <c r="AN1470" s="455"/>
      <c r="AO1470" s="455"/>
      <c r="AP1470" s="455"/>
      <c r="AQ1470" s="455"/>
      <c r="AR1470" s="455"/>
      <c r="AS1470" s="455"/>
      <c r="AT1470" s="455"/>
      <c r="AU1470" s="455"/>
      <c r="AV1470" s="455"/>
      <c r="AW1470" s="455"/>
      <c r="AX1470" s="455"/>
    </row>
    <row r="1471" spans="18:50" x14ac:dyDescent="0.25">
      <c r="R1471" s="509"/>
      <c r="S1471" s="508"/>
      <c r="T1471" s="508"/>
      <c r="U1471" s="508"/>
      <c r="V1471" s="508"/>
      <c r="W1471" s="508"/>
      <c r="X1471" s="508"/>
      <c r="Y1471" s="508"/>
      <c r="Z1471" s="508"/>
      <c r="AA1471" s="508"/>
      <c r="AB1471" s="508"/>
      <c r="AC1471" s="508"/>
      <c r="AD1471" s="508"/>
      <c r="AE1471" s="455"/>
      <c r="AF1471" s="455"/>
      <c r="AG1471" s="455"/>
      <c r="AH1471" s="455"/>
      <c r="AI1471" s="455"/>
      <c r="AJ1471" s="455"/>
      <c r="AK1471" s="455"/>
      <c r="AL1471" s="455"/>
      <c r="AM1471" s="455"/>
      <c r="AN1471" s="455"/>
      <c r="AO1471" s="455"/>
      <c r="AP1471" s="455"/>
      <c r="AQ1471" s="455"/>
      <c r="AR1471" s="455"/>
      <c r="AS1471" s="455"/>
      <c r="AT1471" s="455"/>
      <c r="AU1471" s="455"/>
      <c r="AV1471" s="455"/>
      <c r="AW1471" s="455"/>
      <c r="AX1471" s="455"/>
    </row>
    <row r="1472" spans="18:50" x14ac:dyDescent="0.25">
      <c r="R1472" s="509"/>
      <c r="S1472" s="508"/>
      <c r="T1472" s="508"/>
      <c r="U1472" s="508"/>
      <c r="V1472" s="508"/>
      <c r="W1472" s="508"/>
      <c r="X1472" s="508"/>
      <c r="Y1472" s="508"/>
      <c r="Z1472" s="508"/>
      <c r="AA1472" s="508"/>
      <c r="AB1472" s="508"/>
      <c r="AC1472" s="508"/>
      <c r="AD1472" s="508"/>
      <c r="AE1472" s="455"/>
      <c r="AF1472" s="455"/>
      <c r="AG1472" s="455"/>
      <c r="AH1472" s="455"/>
      <c r="AI1472" s="455"/>
      <c r="AJ1472" s="455"/>
      <c r="AK1472" s="455"/>
      <c r="AL1472" s="455"/>
      <c r="AM1472" s="455"/>
      <c r="AN1472" s="455"/>
      <c r="AO1472" s="455"/>
      <c r="AP1472" s="455"/>
      <c r="AQ1472" s="455"/>
      <c r="AR1472" s="455"/>
      <c r="AS1472" s="455"/>
      <c r="AT1472" s="455"/>
      <c r="AU1472" s="455"/>
      <c r="AV1472" s="455"/>
      <c r="AW1472" s="455"/>
      <c r="AX1472" s="455"/>
    </row>
    <row r="1473" spans="18:50" x14ac:dyDescent="0.25">
      <c r="R1473" s="509"/>
      <c r="S1473" s="508"/>
      <c r="T1473" s="508"/>
      <c r="U1473" s="508"/>
      <c r="V1473" s="508"/>
      <c r="W1473" s="508"/>
      <c r="X1473" s="508"/>
      <c r="Y1473" s="508"/>
      <c r="Z1473" s="508"/>
      <c r="AA1473" s="508"/>
      <c r="AB1473" s="508"/>
      <c r="AC1473" s="508"/>
      <c r="AD1473" s="508"/>
      <c r="AE1473" s="455"/>
      <c r="AF1473" s="455"/>
      <c r="AG1473" s="455"/>
      <c r="AH1473" s="455"/>
      <c r="AI1473" s="455"/>
      <c r="AJ1473" s="455"/>
      <c r="AK1473" s="455"/>
      <c r="AL1473" s="455"/>
      <c r="AM1473" s="455"/>
      <c r="AN1473" s="455"/>
      <c r="AO1473" s="455"/>
      <c r="AP1473" s="455"/>
      <c r="AQ1473" s="455"/>
      <c r="AR1473" s="455"/>
      <c r="AS1473" s="455"/>
      <c r="AT1473" s="455"/>
      <c r="AU1473" s="455"/>
      <c r="AV1473" s="455"/>
      <c r="AW1473" s="455"/>
      <c r="AX1473" s="455"/>
    </row>
    <row r="1474" spans="18:50" x14ac:dyDescent="0.25">
      <c r="R1474" s="509"/>
      <c r="S1474" s="508"/>
      <c r="T1474" s="508"/>
      <c r="U1474" s="508"/>
      <c r="V1474" s="508"/>
      <c r="W1474" s="508"/>
      <c r="X1474" s="508"/>
      <c r="Y1474" s="508"/>
      <c r="Z1474" s="508"/>
      <c r="AA1474" s="508"/>
      <c r="AB1474" s="508"/>
      <c r="AC1474" s="508"/>
      <c r="AD1474" s="508"/>
      <c r="AE1474" s="455"/>
      <c r="AF1474" s="455"/>
      <c r="AG1474" s="455"/>
      <c r="AH1474" s="455"/>
      <c r="AI1474" s="455"/>
      <c r="AJ1474" s="455"/>
      <c r="AK1474" s="455"/>
      <c r="AL1474" s="455"/>
      <c r="AM1474" s="455"/>
      <c r="AN1474" s="455"/>
      <c r="AO1474" s="455"/>
      <c r="AP1474" s="455"/>
      <c r="AQ1474" s="455"/>
      <c r="AR1474" s="455"/>
      <c r="AS1474" s="455"/>
      <c r="AT1474" s="455"/>
      <c r="AU1474" s="455"/>
      <c r="AV1474" s="455"/>
      <c r="AW1474" s="455"/>
      <c r="AX1474" s="455"/>
    </row>
    <row r="1475" spans="18:50" x14ac:dyDescent="0.25">
      <c r="R1475" s="509"/>
      <c r="S1475" s="508"/>
      <c r="T1475" s="508"/>
      <c r="U1475" s="508"/>
      <c r="V1475" s="508"/>
      <c r="W1475" s="508"/>
      <c r="X1475" s="508"/>
      <c r="Y1475" s="508"/>
      <c r="Z1475" s="508"/>
      <c r="AA1475" s="508"/>
      <c r="AB1475" s="508"/>
      <c r="AC1475" s="508"/>
      <c r="AD1475" s="508"/>
      <c r="AE1475" s="455"/>
      <c r="AF1475" s="455"/>
      <c r="AG1475" s="455"/>
      <c r="AH1475" s="455"/>
      <c r="AI1475" s="455"/>
      <c r="AJ1475" s="455"/>
      <c r="AK1475" s="455"/>
      <c r="AL1475" s="455"/>
      <c r="AM1475" s="455"/>
      <c r="AN1475" s="455"/>
      <c r="AO1475" s="455"/>
      <c r="AP1475" s="455"/>
      <c r="AQ1475" s="455"/>
      <c r="AR1475" s="455"/>
      <c r="AS1475" s="455"/>
      <c r="AT1475" s="455"/>
      <c r="AU1475" s="455"/>
      <c r="AV1475" s="455"/>
      <c r="AW1475" s="455"/>
      <c r="AX1475" s="455"/>
    </row>
    <row r="1476" spans="18:50" x14ac:dyDescent="0.25">
      <c r="R1476" s="509"/>
      <c r="S1476" s="508"/>
      <c r="T1476" s="508"/>
      <c r="U1476" s="508"/>
      <c r="V1476" s="508"/>
      <c r="W1476" s="508"/>
      <c r="X1476" s="508"/>
      <c r="Y1476" s="508"/>
      <c r="Z1476" s="508"/>
      <c r="AA1476" s="508"/>
      <c r="AB1476" s="508"/>
      <c r="AC1476" s="508"/>
      <c r="AD1476" s="508"/>
      <c r="AE1476" s="455"/>
      <c r="AF1476" s="455"/>
      <c r="AG1476" s="455"/>
      <c r="AH1476" s="455"/>
      <c r="AI1476" s="455"/>
      <c r="AJ1476" s="455"/>
      <c r="AK1476" s="455"/>
      <c r="AL1476" s="455"/>
      <c r="AM1476" s="455"/>
      <c r="AN1476" s="455"/>
      <c r="AO1476" s="455"/>
      <c r="AP1476" s="455"/>
      <c r="AQ1476" s="455"/>
      <c r="AR1476" s="455"/>
      <c r="AS1476" s="455"/>
      <c r="AT1476" s="455"/>
      <c r="AU1476" s="455"/>
      <c r="AV1476" s="455"/>
      <c r="AW1476" s="455"/>
      <c r="AX1476" s="455"/>
    </row>
    <row r="1477" spans="18:50" x14ac:dyDescent="0.25">
      <c r="R1477" s="509"/>
      <c r="S1477" s="508"/>
      <c r="T1477" s="508"/>
      <c r="U1477" s="508"/>
      <c r="V1477" s="508"/>
      <c r="W1477" s="508"/>
      <c r="X1477" s="508"/>
      <c r="Y1477" s="508"/>
      <c r="Z1477" s="508"/>
      <c r="AA1477" s="508"/>
      <c r="AB1477" s="508"/>
      <c r="AC1477" s="508"/>
      <c r="AD1477" s="508"/>
      <c r="AE1477" s="455"/>
      <c r="AF1477" s="455"/>
      <c r="AG1477" s="455"/>
      <c r="AH1477" s="455"/>
      <c r="AI1477" s="455"/>
      <c r="AJ1477" s="455"/>
      <c r="AK1477" s="455"/>
      <c r="AL1477" s="455"/>
      <c r="AM1477" s="455"/>
      <c r="AN1477" s="455"/>
      <c r="AO1477" s="455"/>
      <c r="AP1477" s="455"/>
      <c r="AQ1477" s="455"/>
      <c r="AR1477" s="455"/>
      <c r="AS1477" s="455"/>
      <c r="AT1477" s="455"/>
      <c r="AU1477" s="455"/>
      <c r="AV1477" s="455"/>
      <c r="AW1477" s="455"/>
      <c r="AX1477" s="455"/>
    </row>
    <row r="1478" spans="18:50" x14ac:dyDescent="0.25">
      <c r="R1478" s="509"/>
      <c r="S1478" s="508"/>
      <c r="T1478" s="508"/>
      <c r="U1478" s="508"/>
      <c r="V1478" s="508"/>
      <c r="W1478" s="508"/>
      <c r="X1478" s="508"/>
      <c r="Y1478" s="508"/>
      <c r="Z1478" s="508"/>
      <c r="AA1478" s="508"/>
      <c r="AB1478" s="508"/>
      <c r="AC1478" s="508"/>
      <c r="AD1478" s="508"/>
      <c r="AE1478" s="455"/>
      <c r="AF1478" s="455"/>
      <c r="AG1478" s="455"/>
      <c r="AH1478" s="455"/>
      <c r="AI1478" s="455"/>
      <c r="AJ1478" s="455"/>
      <c r="AK1478" s="455"/>
      <c r="AL1478" s="455"/>
      <c r="AM1478" s="455"/>
      <c r="AN1478" s="455"/>
      <c r="AO1478" s="455"/>
      <c r="AP1478" s="455"/>
      <c r="AQ1478" s="455"/>
      <c r="AR1478" s="455"/>
      <c r="AS1478" s="455"/>
      <c r="AT1478" s="455"/>
      <c r="AU1478" s="455"/>
      <c r="AV1478" s="455"/>
      <c r="AW1478" s="455"/>
      <c r="AX1478" s="455"/>
    </row>
    <row r="1479" spans="18:50" x14ac:dyDescent="0.25">
      <c r="R1479" s="509"/>
      <c r="S1479" s="508"/>
      <c r="T1479" s="508"/>
      <c r="U1479" s="508"/>
      <c r="V1479" s="508"/>
      <c r="W1479" s="508"/>
      <c r="X1479" s="508"/>
      <c r="Y1479" s="508"/>
      <c r="Z1479" s="508"/>
      <c r="AA1479" s="508"/>
      <c r="AB1479" s="508"/>
      <c r="AC1479" s="508"/>
      <c r="AD1479" s="508"/>
      <c r="AE1479" s="455"/>
      <c r="AF1479" s="455"/>
      <c r="AG1479" s="455"/>
      <c r="AH1479" s="455"/>
      <c r="AI1479" s="455"/>
      <c r="AJ1479" s="455"/>
      <c r="AK1479" s="455"/>
      <c r="AL1479" s="455"/>
      <c r="AM1479" s="455"/>
      <c r="AN1479" s="455"/>
      <c r="AO1479" s="455"/>
      <c r="AP1479" s="455"/>
      <c r="AQ1479" s="455"/>
      <c r="AR1479" s="455"/>
      <c r="AS1479" s="455"/>
      <c r="AT1479" s="455"/>
      <c r="AU1479" s="455"/>
      <c r="AV1479" s="455"/>
      <c r="AW1479" s="455"/>
      <c r="AX1479" s="455"/>
    </row>
    <row r="1480" spans="18:50" x14ac:dyDescent="0.25">
      <c r="R1480" s="509"/>
      <c r="S1480" s="508"/>
      <c r="T1480" s="508"/>
      <c r="U1480" s="508"/>
      <c r="V1480" s="508"/>
      <c r="W1480" s="508"/>
      <c r="X1480" s="508"/>
      <c r="Y1480" s="508"/>
      <c r="Z1480" s="508"/>
      <c r="AA1480" s="508"/>
      <c r="AB1480" s="508"/>
      <c r="AC1480" s="508"/>
      <c r="AD1480" s="508"/>
      <c r="AE1480" s="455"/>
      <c r="AF1480" s="455"/>
      <c r="AG1480" s="455"/>
      <c r="AH1480" s="455"/>
      <c r="AI1480" s="455"/>
      <c r="AJ1480" s="455"/>
      <c r="AK1480" s="455"/>
      <c r="AL1480" s="455"/>
      <c r="AM1480" s="455"/>
      <c r="AN1480" s="455"/>
      <c r="AO1480" s="455"/>
      <c r="AP1480" s="455"/>
      <c r="AQ1480" s="455"/>
      <c r="AR1480" s="455"/>
      <c r="AS1480" s="455"/>
      <c r="AT1480" s="455"/>
      <c r="AU1480" s="455"/>
      <c r="AV1480" s="455"/>
      <c r="AW1480" s="455"/>
      <c r="AX1480" s="455"/>
    </row>
    <row r="1481" spans="18:50" x14ac:dyDescent="0.25">
      <c r="R1481" s="509"/>
      <c r="S1481" s="508"/>
      <c r="T1481" s="508"/>
      <c r="U1481" s="508"/>
      <c r="V1481" s="508"/>
      <c r="W1481" s="508"/>
      <c r="X1481" s="508"/>
      <c r="Y1481" s="508"/>
      <c r="Z1481" s="508"/>
      <c r="AA1481" s="508"/>
      <c r="AB1481" s="508"/>
      <c r="AC1481" s="508"/>
      <c r="AD1481" s="508"/>
      <c r="AE1481" s="455"/>
      <c r="AF1481" s="455"/>
      <c r="AG1481" s="455"/>
      <c r="AH1481" s="455"/>
      <c r="AI1481" s="455"/>
      <c r="AJ1481" s="455"/>
      <c r="AK1481" s="455"/>
      <c r="AL1481" s="455"/>
      <c r="AM1481" s="455"/>
      <c r="AN1481" s="455"/>
      <c r="AO1481" s="455"/>
      <c r="AP1481" s="455"/>
      <c r="AQ1481" s="455"/>
      <c r="AR1481" s="455"/>
      <c r="AS1481" s="455"/>
      <c r="AT1481" s="455"/>
      <c r="AU1481" s="455"/>
      <c r="AV1481" s="455"/>
      <c r="AW1481" s="455"/>
      <c r="AX1481" s="455"/>
    </row>
    <row r="1482" spans="18:50" x14ac:dyDescent="0.25">
      <c r="R1482" s="509"/>
      <c r="S1482" s="508"/>
      <c r="T1482" s="508"/>
      <c r="U1482" s="508"/>
      <c r="V1482" s="508"/>
      <c r="W1482" s="508"/>
      <c r="X1482" s="508"/>
      <c r="Y1482" s="508"/>
      <c r="Z1482" s="508"/>
      <c r="AA1482" s="508"/>
      <c r="AB1482" s="508"/>
      <c r="AC1482" s="508"/>
      <c r="AD1482" s="508"/>
      <c r="AE1482" s="455"/>
      <c r="AF1482" s="455"/>
      <c r="AG1482" s="455"/>
      <c r="AH1482" s="455"/>
      <c r="AI1482" s="455"/>
      <c r="AJ1482" s="455"/>
      <c r="AK1482" s="455"/>
      <c r="AL1482" s="455"/>
      <c r="AM1482" s="455"/>
      <c r="AN1482" s="455"/>
      <c r="AO1482" s="455"/>
      <c r="AP1482" s="455"/>
      <c r="AQ1482" s="455"/>
      <c r="AR1482" s="455"/>
      <c r="AS1482" s="455"/>
      <c r="AT1482" s="455"/>
      <c r="AU1482" s="455"/>
      <c r="AV1482" s="455"/>
      <c r="AW1482" s="455"/>
      <c r="AX1482" s="455"/>
    </row>
    <row r="1483" spans="18:50" x14ac:dyDescent="0.25">
      <c r="R1483" s="509"/>
      <c r="S1483" s="508"/>
      <c r="T1483" s="508"/>
      <c r="U1483" s="508"/>
      <c r="V1483" s="508"/>
      <c r="W1483" s="508"/>
      <c r="X1483" s="508"/>
      <c r="Y1483" s="508"/>
      <c r="Z1483" s="508"/>
      <c r="AA1483" s="508"/>
      <c r="AB1483" s="508"/>
      <c r="AC1483" s="508"/>
      <c r="AD1483" s="508"/>
      <c r="AE1483" s="455"/>
      <c r="AF1483" s="455"/>
      <c r="AG1483" s="455"/>
      <c r="AH1483" s="455"/>
      <c r="AI1483" s="455"/>
      <c r="AJ1483" s="455"/>
      <c r="AK1483" s="455"/>
      <c r="AL1483" s="455"/>
      <c r="AM1483" s="455"/>
      <c r="AN1483" s="455"/>
      <c r="AO1483" s="455"/>
      <c r="AP1483" s="455"/>
      <c r="AQ1483" s="455"/>
      <c r="AR1483" s="455"/>
      <c r="AS1483" s="455"/>
      <c r="AT1483" s="455"/>
      <c r="AU1483" s="455"/>
      <c r="AV1483" s="455"/>
      <c r="AW1483" s="455"/>
      <c r="AX1483" s="455"/>
    </row>
    <row r="1484" spans="18:50" x14ac:dyDescent="0.25">
      <c r="R1484" s="509"/>
      <c r="S1484" s="508"/>
      <c r="T1484" s="508"/>
      <c r="U1484" s="508"/>
      <c r="V1484" s="508"/>
      <c r="W1484" s="508"/>
      <c r="X1484" s="508"/>
      <c r="Y1484" s="508"/>
      <c r="Z1484" s="508"/>
      <c r="AA1484" s="508"/>
      <c r="AB1484" s="508"/>
      <c r="AC1484" s="508"/>
      <c r="AD1484" s="508"/>
      <c r="AE1484" s="455"/>
      <c r="AF1484" s="455"/>
      <c r="AG1484" s="455"/>
      <c r="AH1484" s="455"/>
      <c r="AI1484" s="455"/>
      <c r="AJ1484" s="455"/>
      <c r="AK1484" s="455"/>
      <c r="AL1484" s="455"/>
      <c r="AM1484" s="455"/>
      <c r="AN1484" s="455"/>
      <c r="AO1484" s="455"/>
      <c r="AP1484" s="455"/>
      <c r="AQ1484" s="455"/>
      <c r="AR1484" s="455"/>
      <c r="AS1484" s="455"/>
      <c r="AT1484" s="455"/>
      <c r="AU1484" s="455"/>
      <c r="AV1484" s="455"/>
      <c r="AW1484" s="455"/>
      <c r="AX1484" s="455"/>
    </row>
    <row r="1485" spans="18:50" x14ac:dyDescent="0.25">
      <c r="R1485" s="509"/>
      <c r="S1485" s="508"/>
      <c r="T1485" s="508"/>
      <c r="U1485" s="508"/>
      <c r="V1485" s="508"/>
      <c r="W1485" s="508"/>
      <c r="X1485" s="508"/>
      <c r="Y1485" s="508"/>
      <c r="Z1485" s="508"/>
      <c r="AA1485" s="508"/>
      <c r="AB1485" s="508"/>
      <c r="AC1485" s="508"/>
      <c r="AD1485" s="508"/>
      <c r="AE1485" s="455"/>
      <c r="AF1485" s="455"/>
      <c r="AG1485" s="455"/>
      <c r="AH1485" s="455"/>
      <c r="AI1485" s="455"/>
      <c r="AJ1485" s="455"/>
      <c r="AK1485" s="455"/>
      <c r="AL1485" s="455"/>
      <c r="AM1485" s="455"/>
      <c r="AN1485" s="455"/>
      <c r="AO1485" s="455"/>
      <c r="AP1485" s="455"/>
      <c r="AQ1485" s="455"/>
      <c r="AR1485" s="455"/>
      <c r="AS1485" s="455"/>
      <c r="AT1485" s="455"/>
      <c r="AU1485" s="455"/>
      <c r="AV1485" s="455"/>
      <c r="AW1485" s="455"/>
      <c r="AX1485" s="455"/>
    </row>
    <row r="1486" spans="18:50" x14ac:dyDescent="0.25">
      <c r="R1486" s="509"/>
      <c r="S1486" s="508"/>
      <c r="T1486" s="508"/>
      <c r="U1486" s="508"/>
      <c r="V1486" s="508"/>
      <c r="W1486" s="508"/>
      <c r="X1486" s="508"/>
      <c r="Y1486" s="508"/>
      <c r="Z1486" s="508"/>
      <c r="AA1486" s="508"/>
      <c r="AB1486" s="508"/>
      <c r="AC1486" s="508"/>
      <c r="AD1486" s="508"/>
      <c r="AE1486" s="455"/>
      <c r="AF1486" s="455"/>
      <c r="AG1486" s="455"/>
      <c r="AH1486" s="455"/>
      <c r="AI1486" s="455"/>
      <c r="AJ1486" s="455"/>
      <c r="AK1486" s="455"/>
      <c r="AL1486" s="455"/>
      <c r="AM1486" s="455"/>
      <c r="AN1486" s="455"/>
      <c r="AO1486" s="455"/>
      <c r="AP1486" s="455"/>
      <c r="AQ1486" s="455"/>
      <c r="AR1486" s="455"/>
      <c r="AS1486" s="455"/>
      <c r="AT1486" s="455"/>
      <c r="AU1486" s="455"/>
      <c r="AV1486" s="455"/>
      <c r="AW1486" s="455"/>
      <c r="AX1486" s="455"/>
    </row>
    <row r="1487" spans="18:50" x14ac:dyDescent="0.25">
      <c r="R1487" s="509"/>
      <c r="S1487" s="508"/>
      <c r="T1487" s="508"/>
      <c r="U1487" s="508"/>
      <c r="V1487" s="508"/>
      <c r="W1487" s="508"/>
      <c r="X1487" s="508"/>
      <c r="Y1487" s="508"/>
      <c r="Z1487" s="508"/>
      <c r="AA1487" s="508"/>
      <c r="AB1487" s="508"/>
      <c r="AC1487" s="508"/>
      <c r="AD1487" s="508"/>
      <c r="AE1487" s="455"/>
      <c r="AF1487" s="455"/>
      <c r="AG1487" s="455"/>
      <c r="AH1487" s="455"/>
      <c r="AI1487" s="455"/>
      <c r="AJ1487" s="455"/>
      <c r="AK1487" s="455"/>
      <c r="AL1487" s="455"/>
      <c r="AM1487" s="455"/>
      <c r="AN1487" s="455"/>
      <c r="AO1487" s="455"/>
      <c r="AP1487" s="455"/>
      <c r="AQ1487" s="455"/>
      <c r="AR1487" s="455"/>
      <c r="AS1487" s="455"/>
      <c r="AT1487" s="455"/>
      <c r="AU1487" s="455"/>
      <c r="AV1487" s="455"/>
      <c r="AW1487" s="455"/>
      <c r="AX1487" s="455"/>
    </row>
    <row r="1488" spans="18:50" x14ac:dyDescent="0.25">
      <c r="R1488" s="509"/>
      <c r="S1488" s="508"/>
      <c r="T1488" s="508"/>
      <c r="U1488" s="508"/>
      <c r="V1488" s="508"/>
      <c r="W1488" s="508"/>
      <c r="X1488" s="508"/>
      <c r="Y1488" s="508"/>
      <c r="Z1488" s="508"/>
      <c r="AA1488" s="508"/>
      <c r="AB1488" s="508"/>
      <c r="AC1488" s="508"/>
      <c r="AD1488" s="508"/>
      <c r="AE1488" s="455"/>
      <c r="AF1488" s="455"/>
      <c r="AG1488" s="455"/>
      <c r="AH1488" s="455"/>
      <c r="AI1488" s="455"/>
      <c r="AJ1488" s="455"/>
      <c r="AK1488" s="455"/>
      <c r="AL1488" s="455"/>
      <c r="AM1488" s="455"/>
      <c r="AN1488" s="455"/>
      <c r="AO1488" s="455"/>
      <c r="AP1488" s="455"/>
      <c r="AQ1488" s="455"/>
      <c r="AR1488" s="455"/>
      <c r="AS1488" s="455"/>
      <c r="AT1488" s="455"/>
      <c r="AU1488" s="455"/>
      <c r="AV1488" s="455"/>
      <c r="AW1488" s="455"/>
      <c r="AX1488" s="455"/>
    </row>
    <row r="1489" spans="18:50" x14ac:dyDescent="0.25">
      <c r="R1489" s="509"/>
      <c r="S1489" s="508"/>
      <c r="T1489" s="508"/>
      <c r="U1489" s="508"/>
      <c r="V1489" s="508"/>
      <c r="W1489" s="508"/>
      <c r="X1489" s="508"/>
      <c r="Y1489" s="508"/>
      <c r="Z1489" s="508"/>
      <c r="AA1489" s="508"/>
      <c r="AB1489" s="508"/>
      <c r="AC1489" s="508"/>
      <c r="AD1489" s="508"/>
      <c r="AE1489" s="455"/>
      <c r="AF1489" s="455"/>
      <c r="AG1489" s="455"/>
      <c r="AH1489" s="455"/>
      <c r="AI1489" s="455"/>
      <c r="AJ1489" s="455"/>
      <c r="AK1489" s="455"/>
      <c r="AL1489" s="455"/>
      <c r="AM1489" s="455"/>
      <c r="AN1489" s="455"/>
      <c r="AO1489" s="455"/>
      <c r="AP1489" s="455"/>
      <c r="AQ1489" s="455"/>
      <c r="AR1489" s="455"/>
      <c r="AS1489" s="455"/>
      <c r="AT1489" s="455"/>
      <c r="AU1489" s="455"/>
      <c r="AV1489" s="455"/>
      <c r="AW1489" s="455"/>
      <c r="AX1489" s="455"/>
    </row>
    <row r="1490" spans="18:50" x14ac:dyDescent="0.25">
      <c r="R1490" s="509"/>
      <c r="S1490" s="508"/>
      <c r="T1490" s="508"/>
      <c r="U1490" s="508"/>
      <c r="V1490" s="508"/>
      <c r="W1490" s="508"/>
      <c r="X1490" s="508"/>
      <c r="Y1490" s="508"/>
      <c r="Z1490" s="508"/>
      <c r="AA1490" s="508"/>
      <c r="AB1490" s="508"/>
      <c r="AC1490" s="508"/>
      <c r="AD1490" s="508"/>
      <c r="AE1490" s="455"/>
      <c r="AF1490" s="455"/>
      <c r="AG1490" s="455"/>
      <c r="AH1490" s="455"/>
      <c r="AI1490" s="455"/>
      <c r="AJ1490" s="455"/>
      <c r="AK1490" s="455"/>
      <c r="AL1490" s="455"/>
      <c r="AM1490" s="455"/>
      <c r="AN1490" s="455"/>
      <c r="AO1490" s="455"/>
      <c r="AP1490" s="455"/>
      <c r="AQ1490" s="455"/>
      <c r="AR1490" s="455"/>
      <c r="AS1490" s="455"/>
      <c r="AT1490" s="455"/>
      <c r="AU1490" s="455"/>
      <c r="AV1490" s="455"/>
      <c r="AW1490" s="455"/>
      <c r="AX1490" s="455"/>
    </row>
    <row r="1491" spans="18:50" x14ac:dyDescent="0.25">
      <c r="R1491" s="509"/>
      <c r="S1491" s="508"/>
      <c r="T1491" s="508"/>
      <c r="U1491" s="508"/>
      <c r="V1491" s="508"/>
      <c r="W1491" s="508"/>
      <c r="X1491" s="508"/>
      <c r="Y1491" s="508"/>
      <c r="Z1491" s="508"/>
      <c r="AA1491" s="508"/>
      <c r="AB1491" s="508"/>
      <c r="AC1491" s="508"/>
      <c r="AD1491" s="508"/>
      <c r="AE1491" s="455"/>
      <c r="AF1491" s="455"/>
      <c r="AG1491" s="455"/>
      <c r="AH1491" s="455"/>
      <c r="AI1491" s="455"/>
      <c r="AJ1491" s="455"/>
      <c r="AK1491" s="455"/>
      <c r="AL1491" s="455"/>
      <c r="AM1491" s="455"/>
      <c r="AN1491" s="455"/>
      <c r="AO1491" s="455"/>
      <c r="AP1491" s="455"/>
      <c r="AQ1491" s="455"/>
      <c r="AR1491" s="455"/>
      <c r="AS1491" s="455"/>
      <c r="AT1491" s="455"/>
      <c r="AU1491" s="455"/>
      <c r="AV1491" s="455"/>
      <c r="AW1491" s="455"/>
      <c r="AX1491" s="455"/>
    </row>
    <row r="1492" spans="18:50" x14ac:dyDescent="0.25">
      <c r="R1492" s="509"/>
      <c r="S1492" s="508"/>
      <c r="T1492" s="508"/>
      <c r="U1492" s="508"/>
      <c r="V1492" s="508"/>
      <c r="W1492" s="508"/>
      <c r="X1492" s="508"/>
      <c r="Y1492" s="508"/>
      <c r="Z1492" s="508"/>
      <c r="AA1492" s="508"/>
      <c r="AB1492" s="508"/>
      <c r="AC1492" s="508"/>
      <c r="AD1492" s="508"/>
      <c r="AE1492" s="455"/>
      <c r="AF1492" s="455"/>
      <c r="AG1492" s="455"/>
      <c r="AH1492" s="455"/>
      <c r="AI1492" s="455"/>
      <c r="AJ1492" s="455"/>
      <c r="AK1492" s="455"/>
      <c r="AL1492" s="455"/>
      <c r="AM1492" s="455"/>
      <c r="AN1492" s="455"/>
      <c r="AO1492" s="455"/>
      <c r="AP1492" s="455"/>
      <c r="AQ1492" s="455"/>
      <c r="AR1492" s="455"/>
      <c r="AS1492" s="455"/>
      <c r="AT1492" s="455"/>
      <c r="AU1492" s="455"/>
      <c r="AV1492" s="455"/>
      <c r="AW1492" s="455"/>
      <c r="AX1492" s="455"/>
    </row>
    <row r="1493" spans="18:50" x14ac:dyDescent="0.25">
      <c r="R1493" s="509"/>
      <c r="S1493" s="508"/>
      <c r="T1493" s="508"/>
      <c r="U1493" s="508"/>
      <c r="V1493" s="508"/>
      <c r="W1493" s="508"/>
      <c r="X1493" s="508"/>
      <c r="Y1493" s="508"/>
      <c r="Z1493" s="508"/>
      <c r="AA1493" s="508"/>
      <c r="AB1493" s="508"/>
      <c r="AC1493" s="508"/>
      <c r="AD1493" s="508"/>
      <c r="AE1493" s="455"/>
      <c r="AF1493" s="455"/>
      <c r="AG1493" s="455"/>
      <c r="AH1493" s="455"/>
      <c r="AI1493" s="455"/>
      <c r="AJ1493" s="455"/>
      <c r="AK1493" s="455"/>
      <c r="AL1493" s="455"/>
      <c r="AM1493" s="455"/>
      <c r="AN1493" s="455"/>
      <c r="AO1493" s="455"/>
      <c r="AP1493" s="455"/>
      <c r="AQ1493" s="455"/>
      <c r="AR1493" s="455"/>
      <c r="AS1493" s="455"/>
      <c r="AT1493" s="455"/>
      <c r="AU1493" s="455"/>
      <c r="AV1493" s="455"/>
      <c r="AW1493" s="455"/>
      <c r="AX1493" s="455"/>
    </row>
    <row r="1494" spans="18:50" x14ac:dyDescent="0.25">
      <c r="R1494" s="509"/>
      <c r="S1494" s="508"/>
      <c r="T1494" s="508"/>
      <c r="U1494" s="508"/>
      <c r="V1494" s="508"/>
      <c r="W1494" s="508"/>
      <c r="X1494" s="508"/>
      <c r="Y1494" s="508"/>
      <c r="Z1494" s="508"/>
      <c r="AA1494" s="508"/>
      <c r="AB1494" s="508"/>
      <c r="AC1494" s="508"/>
      <c r="AD1494" s="508"/>
      <c r="AE1494" s="455"/>
      <c r="AF1494" s="455"/>
      <c r="AG1494" s="455"/>
      <c r="AH1494" s="455"/>
      <c r="AI1494" s="455"/>
      <c r="AJ1494" s="455"/>
      <c r="AK1494" s="455"/>
      <c r="AL1494" s="455"/>
      <c r="AM1494" s="455"/>
      <c r="AN1494" s="455"/>
      <c r="AO1494" s="455"/>
      <c r="AP1494" s="455"/>
      <c r="AQ1494" s="455"/>
      <c r="AR1494" s="455"/>
      <c r="AS1494" s="455"/>
      <c r="AT1494" s="455"/>
      <c r="AU1494" s="455"/>
      <c r="AV1494" s="455"/>
      <c r="AW1494" s="455"/>
      <c r="AX1494" s="455"/>
    </row>
    <row r="1495" spans="18:50" x14ac:dyDescent="0.25">
      <c r="R1495" s="509"/>
      <c r="S1495" s="508"/>
      <c r="T1495" s="508"/>
      <c r="U1495" s="508"/>
      <c r="V1495" s="508"/>
      <c r="W1495" s="508"/>
      <c r="X1495" s="508"/>
      <c r="Y1495" s="508"/>
      <c r="Z1495" s="508"/>
      <c r="AA1495" s="508"/>
      <c r="AB1495" s="508"/>
      <c r="AC1495" s="508"/>
      <c r="AD1495" s="508"/>
      <c r="AE1495" s="455"/>
      <c r="AF1495" s="455"/>
      <c r="AG1495" s="455"/>
      <c r="AH1495" s="455"/>
      <c r="AI1495" s="455"/>
      <c r="AJ1495" s="455"/>
      <c r="AK1495" s="455"/>
      <c r="AL1495" s="455"/>
      <c r="AM1495" s="455"/>
      <c r="AN1495" s="455"/>
      <c r="AO1495" s="455"/>
      <c r="AP1495" s="455"/>
      <c r="AQ1495" s="455"/>
      <c r="AR1495" s="455"/>
      <c r="AS1495" s="455"/>
      <c r="AT1495" s="455"/>
      <c r="AU1495" s="455"/>
      <c r="AV1495" s="455"/>
      <c r="AW1495" s="455"/>
      <c r="AX1495" s="455"/>
    </row>
    <row r="1496" spans="18:50" x14ac:dyDescent="0.25">
      <c r="R1496" s="509"/>
      <c r="S1496" s="508"/>
      <c r="T1496" s="508"/>
      <c r="U1496" s="508"/>
      <c r="V1496" s="508"/>
      <c r="W1496" s="508"/>
      <c r="X1496" s="508"/>
      <c r="Y1496" s="508"/>
      <c r="Z1496" s="508"/>
      <c r="AA1496" s="508"/>
      <c r="AB1496" s="508"/>
      <c r="AC1496" s="508"/>
      <c r="AD1496" s="508"/>
      <c r="AE1496" s="455"/>
      <c r="AF1496" s="455"/>
      <c r="AG1496" s="455"/>
      <c r="AH1496" s="455"/>
      <c r="AI1496" s="455"/>
      <c r="AJ1496" s="455"/>
      <c r="AK1496" s="455"/>
      <c r="AL1496" s="455"/>
      <c r="AM1496" s="455"/>
      <c r="AN1496" s="455"/>
      <c r="AO1496" s="455"/>
      <c r="AP1496" s="455"/>
      <c r="AQ1496" s="455"/>
      <c r="AR1496" s="455"/>
      <c r="AS1496" s="455"/>
      <c r="AT1496" s="455"/>
      <c r="AU1496" s="455"/>
      <c r="AV1496" s="455"/>
      <c r="AW1496" s="455"/>
      <c r="AX1496" s="455"/>
    </row>
    <row r="1497" spans="18:50" x14ac:dyDescent="0.25">
      <c r="R1497" s="509"/>
      <c r="S1497" s="508"/>
      <c r="T1497" s="508"/>
      <c r="U1497" s="508"/>
      <c r="V1497" s="508"/>
      <c r="W1497" s="508"/>
      <c r="X1497" s="508"/>
      <c r="Y1497" s="508"/>
      <c r="Z1497" s="508"/>
      <c r="AA1497" s="508"/>
      <c r="AB1497" s="508"/>
      <c r="AC1497" s="508"/>
      <c r="AD1497" s="508"/>
      <c r="AE1497" s="455"/>
      <c r="AF1497" s="455"/>
      <c r="AG1497" s="455"/>
      <c r="AH1497" s="455"/>
      <c r="AI1497" s="455"/>
      <c r="AJ1497" s="455"/>
      <c r="AK1497" s="455"/>
      <c r="AL1497" s="455"/>
      <c r="AM1497" s="455"/>
      <c r="AN1497" s="455"/>
      <c r="AO1497" s="455"/>
      <c r="AP1497" s="455"/>
      <c r="AQ1497" s="455"/>
      <c r="AR1497" s="455"/>
      <c r="AS1497" s="455"/>
      <c r="AT1497" s="455"/>
      <c r="AU1497" s="455"/>
      <c r="AV1497" s="455"/>
      <c r="AW1497" s="455"/>
      <c r="AX1497" s="455"/>
    </row>
    <row r="1498" spans="18:50" x14ac:dyDescent="0.25">
      <c r="R1498" s="509"/>
      <c r="S1498" s="508"/>
      <c r="T1498" s="508"/>
      <c r="U1498" s="508"/>
      <c r="V1498" s="508"/>
      <c r="W1498" s="508"/>
      <c r="X1498" s="508"/>
      <c r="Y1498" s="508"/>
      <c r="Z1498" s="508"/>
      <c r="AA1498" s="508"/>
      <c r="AB1498" s="508"/>
      <c r="AC1498" s="508"/>
      <c r="AD1498" s="508"/>
      <c r="AE1498" s="455"/>
      <c r="AF1498" s="455"/>
      <c r="AG1498" s="455"/>
      <c r="AH1498" s="455"/>
      <c r="AI1498" s="455"/>
      <c r="AJ1498" s="455"/>
      <c r="AK1498" s="455"/>
      <c r="AL1498" s="455"/>
      <c r="AM1498" s="455"/>
      <c r="AN1498" s="455"/>
      <c r="AO1498" s="455"/>
      <c r="AP1498" s="455"/>
      <c r="AQ1498" s="455"/>
      <c r="AR1498" s="455"/>
      <c r="AS1498" s="455"/>
      <c r="AT1498" s="455"/>
      <c r="AU1498" s="455"/>
      <c r="AV1498" s="455"/>
      <c r="AW1498" s="455"/>
      <c r="AX1498" s="455"/>
    </row>
    <row r="1499" spans="18:50" x14ac:dyDescent="0.25">
      <c r="R1499" s="509"/>
      <c r="S1499" s="508"/>
      <c r="T1499" s="508"/>
      <c r="U1499" s="508"/>
      <c r="V1499" s="508"/>
      <c r="W1499" s="508"/>
      <c r="X1499" s="508"/>
      <c r="Y1499" s="508"/>
      <c r="Z1499" s="508"/>
      <c r="AA1499" s="508"/>
      <c r="AB1499" s="508"/>
      <c r="AC1499" s="508"/>
      <c r="AD1499" s="508"/>
      <c r="AE1499" s="455"/>
      <c r="AF1499" s="455"/>
      <c r="AG1499" s="455"/>
      <c r="AH1499" s="455"/>
      <c r="AI1499" s="455"/>
      <c r="AJ1499" s="455"/>
      <c r="AK1499" s="455"/>
      <c r="AL1499" s="455"/>
      <c r="AM1499" s="455"/>
      <c r="AN1499" s="455"/>
      <c r="AO1499" s="455"/>
      <c r="AP1499" s="455"/>
      <c r="AQ1499" s="455"/>
      <c r="AR1499" s="455"/>
      <c r="AS1499" s="455"/>
      <c r="AT1499" s="455"/>
      <c r="AU1499" s="455"/>
      <c r="AV1499" s="455"/>
      <c r="AW1499" s="455"/>
      <c r="AX1499" s="455"/>
    </row>
    <row r="1500" spans="18:50" x14ac:dyDescent="0.25">
      <c r="R1500" s="509"/>
      <c r="S1500" s="508"/>
      <c r="T1500" s="508"/>
      <c r="U1500" s="508"/>
      <c r="V1500" s="508"/>
      <c r="W1500" s="508"/>
      <c r="X1500" s="508"/>
      <c r="Y1500" s="508"/>
      <c r="Z1500" s="508"/>
      <c r="AA1500" s="508"/>
      <c r="AB1500" s="508"/>
      <c r="AC1500" s="508"/>
      <c r="AD1500" s="508"/>
      <c r="AE1500" s="455"/>
      <c r="AF1500" s="455"/>
      <c r="AG1500" s="455"/>
      <c r="AH1500" s="455"/>
      <c r="AI1500" s="455"/>
      <c r="AJ1500" s="455"/>
      <c r="AK1500" s="455"/>
      <c r="AL1500" s="455"/>
      <c r="AM1500" s="455"/>
      <c r="AN1500" s="455"/>
      <c r="AO1500" s="455"/>
      <c r="AP1500" s="455"/>
      <c r="AQ1500" s="455"/>
      <c r="AR1500" s="455"/>
      <c r="AS1500" s="455"/>
      <c r="AT1500" s="455"/>
      <c r="AU1500" s="455"/>
      <c r="AV1500" s="455"/>
      <c r="AW1500" s="455"/>
      <c r="AX1500" s="455"/>
    </row>
    <row r="1501" spans="18:50" x14ac:dyDescent="0.25">
      <c r="R1501" s="509"/>
      <c r="S1501" s="508"/>
      <c r="T1501" s="508"/>
      <c r="U1501" s="508"/>
      <c r="V1501" s="508"/>
      <c r="W1501" s="508"/>
      <c r="X1501" s="508"/>
      <c r="Y1501" s="508"/>
      <c r="Z1501" s="508"/>
      <c r="AA1501" s="508"/>
      <c r="AB1501" s="508"/>
      <c r="AC1501" s="508"/>
      <c r="AD1501" s="508"/>
      <c r="AE1501" s="455"/>
      <c r="AF1501" s="455"/>
      <c r="AG1501" s="455"/>
      <c r="AH1501" s="455"/>
      <c r="AI1501" s="455"/>
      <c r="AJ1501" s="455"/>
      <c r="AK1501" s="455"/>
      <c r="AL1501" s="455"/>
      <c r="AM1501" s="455"/>
      <c r="AN1501" s="455"/>
      <c r="AO1501" s="455"/>
      <c r="AP1501" s="455"/>
      <c r="AQ1501" s="455"/>
      <c r="AR1501" s="455"/>
      <c r="AS1501" s="455"/>
      <c r="AT1501" s="455"/>
      <c r="AU1501" s="455"/>
      <c r="AV1501" s="455"/>
      <c r="AW1501" s="455"/>
      <c r="AX1501" s="455"/>
    </row>
    <row r="1502" spans="18:50" x14ac:dyDescent="0.25">
      <c r="R1502" s="509"/>
      <c r="S1502" s="508"/>
      <c r="T1502" s="508"/>
      <c r="U1502" s="508"/>
      <c r="V1502" s="508"/>
      <c r="W1502" s="508"/>
      <c r="X1502" s="508"/>
      <c r="Y1502" s="508"/>
      <c r="Z1502" s="508"/>
      <c r="AA1502" s="508"/>
      <c r="AB1502" s="508"/>
      <c r="AC1502" s="508"/>
      <c r="AD1502" s="508"/>
      <c r="AE1502" s="455"/>
      <c r="AF1502" s="455"/>
      <c r="AG1502" s="455"/>
      <c r="AH1502" s="455"/>
      <c r="AI1502" s="455"/>
      <c r="AJ1502" s="455"/>
      <c r="AK1502" s="455"/>
      <c r="AL1502" s="455"/>
      <c r="AM1502" s="455"/>
      <c r="AN1502" s="455"/>
      <c r="AO1502" s="455"/>
      <c r="AP1502" s="455"/>
      <c r="AQ1502" s="455"/>
      <c r="AR1502" s="455"/>
      <c r="AS1502" s="455"/>
      <c r="AT1502" s="455"/>
      <c r="AU1502" s="455"/>
      <c r="AV1502" s="455"/>
      <c r="AW1502" s="455"/>
      <c r="AX1502" s="455"/>
    </row>
    <row r="1503" spans="18:50" x14ac:dyDescent="0.25">
      <c r="R1503" s="509"/>
      <c r="S1503" s="508"/>
      <c r="T1503" s="508"/>
      <c r="U1503" s="508"/>
      <c r="V1503" s="508"/>
      <c r="W1503" s="508"/>
      <c r="X1503" s="508"/>
      <c r="Y1503" s="508"/>
      <c r="Z1503" s="508"/>
      <c r="AA1503" s="508"/>
      <c r="AB1503" s="508"/>
      <c r="AC1503" s="508"/>
      <c r="AD1503" s="508"/>
      <c r="AE1503" s="455"/>
      <c r="AF1503" s="455"/>
      <c r="AG1503" s="455"/>
      <c r="AH1503" s="455"/>
      <c r="AI1503" s="455"/>
      <c r="AJ1503" s="455"/>
      <c r="AK1503" s="455"/>
      <c r="AL1503" s="455"/>
      <c r="AM1503" s="455"/>
      <c r="AN1503" s="455"/>
      <c r="AO1503" s="455"/>
      <c r="AP1503" s="455"/>
      <c r="AQ1503" s="455"/>
      <c r="AR1503" s="455"/>
      <c r="AS1503" s="455"/>
      <c r="AT1503" s="455"/>
      <c r="AU1503" s="455"/>
      <c r="AV1503" s="455"/>
      <c r="AW1503" s="455"/>
      <c r="AX1503" s="455"/>
    </row>
    <row r="1504" spans="18:50" x14ac:dyDescent="0.25">
      <c r="R1504" s="509"/>
      <c r="S1504" s="508"/>
      <c r="T1504" s="508"/>
      <c r="U1504" s="508"/>
      <c r="V1504" s="508"/>
      <c r="W1504" s="508"/>
      <c r="X1504" s="508"/>
      <c r="Y1504" s="508"/>
      <c r="Z1504" s="508"/>
      <c r="AA1504" s="508"/>
      <c r="AB1504" s="508"/>
      <c r="AC1504" s="508"/>
      <c r="AD1504" s="508"/>
      <c r="AE1504" s="455"/>
      <c r="AF1504" s="455"/>
      <c r="AG1504" s="455"/>
      <c r="AH1504" s="455"/>
      <c r="AI1504" s="455"/>
      <c r="AJ1504" s="455"/>
      <c r="AK1504" s="455"/>
      <c r="AL1504" s="455"/>
      <c r="AM1504" s="455"/>
      <c r="AN1504" s="455"/>
      <c r="AO1504" s="455"/>
      <c r="AP1504" s="455"/>
      <c r="AQ1504" s="455"/>
      <c r="AR1504" s="455"/>
      <c r="AS1504" s="455"/>
      <c r="AT1504" s="455"/>
      <c r="AU1504" s="455"/>
      <c r="AV1504" s="455"/>
      <c r="AW1504" s="455"/>
      <c r="AX1504" s="455"/>
    </row>
    <row r="1505" spans="18:50" x14ac:dyDescent="0.25">
      <c r="R1505" s="509"/>
      <c r="S1505" s="508"/>
      <c r="T1505" s="508"/>
      <c r="U1505" s="508"/>
      <c r="V1505" s="508"/>
      <c r="W1505" s="508"/>
      <c r="X1505" s="508"/>
      <c r="Y1505" s="508"/>
      <c r="Z1505" s="508"/>
      <c r="AA1505" s="508"/>
      <c r="AB1505" s="508"/>
      <c r="AC1505" s="508"/>
      <c r="AD1505" s="508"/>
      <c r="AE1505" s="455"/>
      <c r="AF1505" s="455"/>
      <c r="AG1505" s="455"/>
      <c r="AH1505" s="455"/>
      <c r="AI1505" s="455"/>
      <c r="AJ1505" s="455"/>
      <c r="AK1505" s="455"/>
      <c r="AL1505" s="455"/>
      <c r="AM1505" s="455"/>
      <c r="AN1505" s="455"/>
      <c r="AO1505" s="455"/>
      <c r="AP1505" s="455"/>
      <c r="AQ1505" s="455"/>
      <c r="AR1505" s="455"/>
      <c r="AS1505" s="455"/>
      <c r="AT1505" s="455"/>
      <c r="AU1505" s="455"/>
      <c r="AV1505" s="455"/>
      <c r="AW1505" s="455"/>
      <c r="AX1505" s="455"/>
    </row>
    <row r="1506" spans="18:50" x14ac:dyDescent="0.25">
      <c r="R1506" s="509"/>
      <c r="S1506" s="508"/>
      <c r="T1506" s="508"/>
      <c r="U1506" s="508"/>
      <c r="V1506" s="508"/>
      <c r="W1506" s="508"/>
      <c r="X1506" s="508"/>
      <c r="Y1506" s="508"/>
      <c r="Z1506" s="508"/>
      <c r="AA1506" s="508"/>
      <c r="AB1506" s="508"/>
      <c r="AC1506" s="508"/>
      <c r="AD1506" s="508"/>
      <c r="AE1506" s="455"/>
      <c r="AF1506" s="455"/>
      <c r="AG1506" s="455"/>
      <c r="AH1506" s="455"/>
      <c r="AI1506" s="455"/>
      <c r="AJ1506" s="455"/>
      <c r="AK1506" s="455"/>
      <c r="AL1506" s="455"/>
      <c r="AM1506" s="455"/>
      <c r="AN1506" s="455"/>
      <c r="AO1506" s="455"/>
      <c r="AP1506" s="455"/>
      <c r="AQ1506" s="455"/>
      <c r="AR1506" s="455"/>
      <c r="AS1506" s="455"/>
      <c r="AT1506" s="455"/>
      <c r="AU1506" s="455"/>
      <c r="AV1506" s="455"/>
      <c r="AW1506" s="455"/>
      <c r="AX1506" s="455"/>
    </row>
    <row r="1507" spans="18:50" x14ac:dyDescent="0.25">
      <c r="R1507" s="509"/>
      <c r="S1507" s="508"/>
      <c r="T1507" s="508"/>
      <c r="U1507" s="508"/>
      <c r="V1507" s="508"/>
      <c r="W1507" s="508"/>
      <c r="X1507" s="508"/>
      <c r="Y1507" s="508"/>
      <c r="Z1507" s="508"/>
      <c r="AA1507" s="508"/>
      <c r="AB1507" s="508"/>
      <c r="AC1507" s="508"/>
      <c r="AD1507" s="508"/>
      <c r="AE1507" s="455"/>
      <c r="AF1507" s="455"/>
      <c r="AG1507" s="455"/>
      <c r="AH1507" s="455"/>
      <c r="AI1507" s="455"/>
      <c r="AJ1507" s="455"/>
      <c r="AK1507" s="455"/>
      <c r="AL1507" s="455"/>
      <c r="AM1507" s="455"/>
      <c r="AN1507" s="455"/>
      <c r="AO1507" s="455"/>
      <c r="AP1507" s="455"/>
      <c r="AQ1507" s="455"/>
      <c r="AR1507" s="455"/>
      <c r="AS1507" s="455"/>
      <c r="AT1507" s="455"/>
      <c r="AU1507" s="455"/>
      <c r="AV1507" s="455"/>
      <c r="AW1507" s="455"/>
      <c r="AX1507" s="455"/>
    </row>
    <row r="1508" spans="18:50" x14ac:dyDescent="0.25">
      <c r="R1508" s="509"/>
      <c r="S1508" s="508"/>
      <c r="T1508" s="508"/>
      <c r="U1508" s="508"/>
      <c r="V1508" s="508"/>
      <c r="W1508" s="508"/>
      <c r="X1508" s="508"/>
      <c r="Y1508" s="508"/>
      <c r="Z1508" s="508"/>
      <c r="AA1508" s="508"/>
      <c r="AB1508" s="508"/>
      <c r="AC1508" s="508"/>
      <c r="AD1508" s="508"/>
      <c r="AE1508" s="455"/>
      <c r="AF1508" s="455"/>
      <c r="AG1508" s="455"/>
      <c r="AH1508" s="455"/>
      <c r="AI1508" s="455"/>
      <c r="AJ1508" s="455"/>
      <c r="AK1508" s="455"/>
      <c r="AL1508" s="455"/>
      <c r="AM1508" s="455"/>
      <c r="AN1508" s="455"/>
      <c r="AO1508" s="455"/>
      <c r="AP1508" s="455"/>
      <c r="AQ1508" s="455"/>
      <c r="AR1508" s="455"/>
      <c r="AS1508" s="455"/>
      <c r="AT1508" s="455"/>
      <c r="AU1508" s="455"/>
      <c r="AV1508" s="455"/>
      <c r="AW1508" s="455"/>
      <c r="AX1508" s="455"/>
    </row>
    <row r="1509" spans="18:50" x14ac:dyDescent="0.25">
      <c r="R1509" s="509"/>
      <c r="S1509" s="508"/>
      <c r="T1509" s="508"/>
      <c r="U1509" s="508"/>
      <c r="V1509" s="508"/>
      <c r="W1509" s="508"/>
      <c r="X1509" s="508"/>
      <c r="Y1509" s="508"/>
      <c r="Z1509" s="508"/>
      <c r="AA1509" s="508"/>
      <c r="AB1509" s="508"/>
      <c r="AC1509" s="508"/>
      <c r="AD1509" s="508"/>
      <c r="AE1509" s="455"/>
      <c r="AF1509" s="455"/>
      <c r="AG1509" s="455"/>
      <c r="AH1509" s="455"/>
      <c r="AI1509" s="455"/>
      <c r="AJ1509" s="455"/>
      <c r="AK1509" s="455"/>
      <c r="AL1509" s="455"/>
      <c r="AM1509" s="455"/>
      <c r="AN1509" s="455"/>
      <c r="AO1509" s="455"/>
      <c r="AP1509" s="455"/>
      <c r="AQ1509" s="455"/>
      <c r="AR1509" s="455"/>
      <c r="AS1509" s="455"/>
      <c r="AT1509" s="455"/>
      <c r="AU1509" s="455"/>
      <c r="AV1509" s="455"/>
      <c r="AW1509" s="455"/>
      <c r="AX1509" s="455"/>
    </row>
    <row r="1510" spans="18:50" x14ac:dyDescent="0.25">
      <c r="R1510" s="509"/>
      <c r="S1510" s="508"/>
      <c r="T1510" s="508"/>
      <c r="U1510" s="508"/>
      <c r="V1510" s="508"/>
      <c r="W1510" s="508"/>
      <c r="X1510" s="508"/>
      <c r="Y1510" s="508"/>
      <c r="Z1510" s="508"/>
      <c r="AA1510" s="508"/>
      <c r="AB1510" s="508"/>
      <c r="AC1510" s="508"/>
      <c r="AD1510" s="508"/>
      <c r="AE1510" s="455"/>
      <c r="AF1510" s="455"/>
      <c r="AG1510" s="455"/>
      <c r="AH1510" s="455"/>
      <c r="AI1510" s="455"/>
      <c r="AJ1510" s="455"/>
      <c r="AK1510" s="455"/>
      <c r="AL1510" s="455"/>
      <c r="AM1510" s="455"/>
      <c r="AN1510" s="455"/>
      <c r="AO1510" s="455"/>
      <c r="AP1510" s="455"/>
      <c r="AQ1510" s="455"/>
      <c r="AR1510" s="455"/>
      <c r="AS1510" s="455"/>
      <c r="AT1510" s="455"/>
      <c r="AU1510" s="455"/>
      <c r="AV1510" s="455"/>
      <c r="AW1510" s="455"/>
      <c r="AX1510" s="455"/>
    </row>
    <row r="1511" spans="18:50" x14ac:dyDescent="0.25">
      <c r="R1511" s="509"/>
      <c r="S1511" s="508"/>
      <c r="T1511" s="508"/>
      <c r="U1511" s="508"/>
      <c r="V1511" s="508"/>
      <c r="W1511" s="508"/>
      <c r="X1511" s="508"/>
      <c r="Y1511" s="508"/>
      <c r="Z1511" s="508"/>
      <c r="AA1511" s="508"/>
      <c r="AB1511" s="508"/>
      <c r="AC1511" s="508"/>
      <c r="AD1511" s="508"/>
      <c r="AE1511" s="455"/>
      <c r="AF1511" s="455"/>
      <c r="AG1511" s="455"/>
      <c r="AH1511" s="455"/>
      <c r="AI1511" s="455"/>
      <c r="AJ1511" s="455"/>
      <c r="AK1511" s="455"/>
      <c r="AL1511" s="455"/>
      <c r="AM1511" s="455"/>
      <c r="AN1511" s="455"/>
      <c r="AO1511" s="455"/>
      <c r="AP1511" s="455"/>
      <c r="AQ1511" s="455"/>
      <c r="AR1511" s="455"/>
      <c r="AS1511" s="455"/>
      <c r="AT1511" s="455"/>
      <c r="AU1511" s="455"/>
      <c r="AV1511" s="455"/>
      <c r="AW1511" s="455"/>
      <c r="AX1511" s="455"/>
    </row>
    <row r="1512" spans="18:50" x14ac:dyDescent="0.25">
      <c r="R1512" s="509"/>
      <c r="S1512" s="508"/>
      <c r="T1512" s="508"/>
      <c r="U1512" s="508"/>
      <c r="V1512" s="508"/>
      <c r="W1512" s="508"/>
      <c r="X1512" s="508"/>
      <c r="Y1512" s="508"/>
      <c r="Z1512" s="508"/>
      <c r="AA1512" s="508"/>
      <c r="AB1512" s="508"/>
      <c r="AC1512" s="508"/>
      <c r="AD1512" s="508"/>
      <c r="AE1512" s="455"/>
      <c r="AF1512" s="455"/>
      <c r="AG1512" s="455"/>
      <c r="AH1512" s="455"/>
      <c r="AI1512" s="455"/>
      <c r="AJ1512" s="455"/>
      <c r="AK1512" s="455"/>
      <c r="AL1512" s="455"/>
      <c r="AM1512" s="455"/>
      <c r="AN1512" s="455"/>
      <c r="AO1512" s="455"/>
      <c r="AP1512" s="455"/>
      <c r="AQ1512" s="455"/>
      <c r="AR1512" s="455"/>
      <c r="AS1512" s="455"/>
      <c r="AT1512" s="455"/>
      <c r="AU1512" s="455"/>
      <c r="AV1512" s="455"/>
      <c r="AW1512" s="455"/>
      <c r="AX1512" s="455"/>
    </row>
    <row r="1513" spans="18:50" x14ac:dyDescent="0.25">
      <c r="R1513" s="509"/>
      <c r="S1513" s="508"/>
      <c r="T1513" s="508"/>
      <c r="U1513" s="508"/>
      <c r="V1513" s="508"/>
      <c r="W1513" s="508"/>
      <c r="X1513" s="508"/>
      <c r="Y1513" s="508"/>
      <c r="Z1513" s="508"/>
      <c r="AA1513" s="508"/>
      <c r="AB1513" s="508"/>
      <c r="AC1513" s="508"/>
      <c r="AD1513" s="508"/>
      <c r="AE1513" s="455"/>
      <c r="AF1513" s="455"/>
      <c r="AG1513" s="455"/>
      <c r="AH1513" s="455"/>
      <c r="AI1513" s="455"/>
      <c r="AJ1513" s="455"/>
      <c r="AK1513" s="455"/>
      <c r="AL1513" s="455"/>
      <c r="AM1513" s="455"/>
      <c r="AN1513" s="455"/>
      <c r="AO1513" s="455"/>
      <c r="AP1513" s="455"/>
      <c r="AQ1513" s="455"/>
      <c r="AR1513" s="455"/>
      <c r="AS1513" s="455"/>
      <c r="AT1513" s="455"/>
      <c r="AU1513" s="455"/>
      <c r="AV1513" s="455"/>
      <c r="AW1513" s="455"/>
      <c r="AX1513" s="455"/>
    </row>
    <row r="1514" spans="18:50" x14ac:dyDescent="0.25">
      <c r="R1514" s="509"/>
      <c r="S1514" s="508"/>
      <c r="T1514" s="508"/>
      <c r="U1514" s="508"/>
      <c r="V1514" s="508"/>
      <c r="W1514" s="508"/>
      <c r="X1514" s="508"/>
      <c r="Y1514" s="508"/>
      <c r="Z1514" s="508"/>
      <c r="AA1514" s="508"/>
      <c r="AB1514" s="508"/>
      <c r="AC1514" s="508"/>
      <c r="AD1514" s="508"/>
      <c r="AE1514" s="455"/>
      <c r="AF1514" s="455"/>
      <c r="AG1514" s="455"/>
      <c r="AH1514" s="455"/>
      <c r="AI1514" s="455"/>
      <c r="AJ1514" s="455"/>
      <c r="AK1514" s="455"/>
      <c r="AL1514" s="455"/>
      <c r="AM1514" s="455"/>
      <c r="AN1514" s="455"/>
      <c r="AO1514" s="455"/>
      <c r="AP1514" s="455"/>
      <c r="AQ1514" s="455"/>
      <c r="AR1514" s="455"/>
      <c r="AS1514" s="455"/>
      <c r="AT1514" s="455"/>
      <c r="AU1514" s="455"/>
      <c r="AV1514" s="455"/>
      <c r="AW1514" s="455"/>
      <c r="AX1514" s="455"/>
    </row>
    <row r="1515" spans="18:50" x14ac:dyDescent="0.25">
      <c r="R1515" s="509"/>
      <c r="S1515" s="508"/>
      <c r="T1515" s="508"/>
      <c r="U1515" s="508"/>
      <c r="V1515" s="508"/>
      <c r="W1515" s="508"/>
      <c r="X1515" s="508"/>
      <c r="Y1515" s="508"/>
      <c r="Z1515" s="508"/>
      <c r="AA1515" s="508"/>
      <c r="AB1515" s="508"/>
      <c r="AC1515" s="508"/>
      <c r="AD1515" s="508"/>
      <c r="AE1515" s="455"/>
      <c r="AF1515" s="455"/>
      <c r="AG1515" s="455"/>
      <c r="AH1515" s="455"/>
      <c r="AI1515" s="455"/>
      <c r="AJ1515" s="455"/>
      <c r="AK1515" s="455"/>
      <c r="AL1515" s="455"/>
      <c r="AM1515" s="455"/>
      <c r="AN1515" s="455"/>
      <c r="AO1515" s="455"/>
      <c r="AP1515" s="455"/>
      <c r="AQ1515" s="455"/>
      <c r="AR1515" s="455"/>
      <c r="AS1515" s="455"/>
      <c r="AT1515" s="455"/>
      <c r="AU1515" s="455"/>
      <c r="AV1515" s="455"/>
      <c r="AW1515" s="455"/>
      <c r="AX1515" s="455"/>
    </row>
    <row r="1516" spans="18:50" x14ac:dyDescent="0.25">
      <c r="R1516" s="509"/>
      <c r="S1516" s="508"/>
      <c r="T1516" s="508"/>
      <c r="U1516" s="508"/>
      <c r="V1516" s="508"/>
      <c r="W1516" s="508"/>
      <c r="X1516" s="508"/>
      <c r="Y1516" s="508"/>
      <c r="Z1516" s="508"/>
      <c r="AA1516" s="508"/>
      <c r="AB1516" s="508"/>
      <c r="AC1516" s="508"/>
      <c r="AD1516" s="508"/>
      <c r="AE1516" s="455"/>
      <c r="AF1516" s="455"/>
      <c r="AG1516" s="455"/>
      <c r="AH1516" s="455"/>
      <c r="AI1516" s="455"/>
      <c r="AJ1516" s="455"/>
      <c r="AK1516" s="455"/>
      <c r="AL1516" s="455"/>
      <c r="AM1516" s="455"/>
      <c r="AN1516" s="455"/>
      <c r="AO1516" s="455"/>
      <c r="AP1516" s="455"/>
      <c r="AQ1516" s="455"/>
      <c r="AR1516" s="455"/>
      <c r="AS1516" s="455"/>
      <c r="AT1516" s="455"/>
      <c r="AU1516" s="455"/>
      <c r="AV1516" s="455"/>
      <c r="AW1516" s="455"/>
      <c r="AX1516" s="455"/>
    </row>
    <row r="1517" spans="18:50" x14ac:dyDescent="0.25">
      <c r="R1517" s="509"/>
      <c r="S1517" s="508"/>
      <c r="T1517" s="508"/>
      <c r="U1517" s="508"/>
      <c r="V1517" s="508"/>
      <c r="W1517" s="508"/>
      <c r="X1517" s="508"/>
      <c r="Y1517" s="508"/>
      <c r="Z1517" s="508"/>
      <c r="AA1517" s="508"/>
      <c r="AB1517" s="508"/>
      <c r="AC1517" s="508"/>
      <c r="AD1517" s="508"/>
      <c r="AE1517" s="455"/>
      <c r="AF1517" s="455"/>
      <c r="AG1517" s="455"/>
      <c r="AH1517" s="455"/>
      <c r="AI1517" s="455"/>
      <c r="AJ1517" s="455"/>
      <c r="AK1517" s="455"/>
      <c r="AL1517" s="455"/>
      <c r="AM1517" s="455"/>
      <c r="AN1517" s="455"/>
      <c r="AO1517" s="455"/>
      <c r="AP1517" s="455"/>
      <c r="AQ1517" s="455"/>
      <c r="AR1517" s="455"/>
      <c r="AS1517" s="455"/>
      <c r="AT1517" s="455"/>
      <c r="AU1517" s="455"/>
      <c r="AV1517" s="455"/>
      <c r="AW1517" s="455"/>
      <c r="AX1517" s="455"/>
    </row>
    <row r="1518" spans="18:50" x14ac:dyDescent="0.25">
      <c r="R1518" s="509"/>
      <c r="S1518" s="508"/>
      <c r="T1518" s="508"/>
      <c r="U1518" s="508"/>
      <c r="V1518" s="508"/>
      <c r="W1518" s="508"/>
      <c r="X1518" s="508"/>
      <c r="Y1518" s="508"/>
      <c r="Z1518" s="508"/>
      <c r="AA1518" s="508"/>
      <c r="AB1518" s="508"/>
      <c r="AC1518" s="508"/>
      <c r="AD1518" s="508"/>
      <c r="AE1518" s="455"/>
      <c r="AF1518" s="455"/>
      <c r="AG1518" s="455"/>
      <c r="AH1518" s="455"/>
      <c r="AI1518" s="455"/>
      <c r="AJ1518" s="455"/>
      <c r="AK1518" s="455"/>
      <c r="AL1518" s="455"/>
      <c r="AM1518" s="455"/>
      <c r="AN1518" s="455"/>
      <c r="AO1518" s="455"/>
      <c r="AP1518" s="455"/>
      <c r="AQ1518" s="455"/>
      <c r="AR1518" s="455"/>
      <c r="AS1518" s="455"/>
      <c r="AT1518" s="455"/>
      <c r="AU1518" s="455"/>
      <c r="AV1518" s="455"/>
      <c r="AW1518" s="455"/>
      <c r="AX1518" s="455"/>
    </row>
    <row r="1519" spans="18:50" x14ac:dyDescent="0.25">
      <c r="R1519" s="509"/>
      <c r="S1519" s="508"/>
      <c r="T1519" s="508"/>
      <c r="U1519" s="508"/>
      <c r="V1519" s="508"/>
      <c r="W1519" s="508"/>
      <c r="X1519" s="508"/>
      <c r="Y1519" s="508"/>
      <c r="Z1519" s="508"/>
      <c r="AA1519" s="508"/>
      <c r="AB1519" s="508"/>
      <c r="AC1519" s="508"/>
      <c r="AD1519" s="508"/>
      <c r="AE1519" s="455"/>
      <c r="AF1519" s="455"/>
      <c r="AG1519" s="455"/>
      <c r="AH1519" s="455"/>
      <c r="AI1519" s="455"/>
      <c r="AJ1519" s="455"/>
      <c r="AK1519" s="455"/>
      <c r="AL1519" s="455"/>
      <c r="AM1519" s="455"/>
      <c r="AN1519" s="455"/>
      <c r="AO1519" s="455"/>
      <c r="AP1519" s="455"/>
      <c r="AQ1519" s="455"/>
      <c r="AR1519" s="455"/>
      <c r="AS1519" s="455"/>
      <c r="AT1519" s="455"/>
      <c r="AU1519" s="455"/>
      <c r="AV1519" s="455"/>
      <c r="AW1519" s="455"/>
      <c r="AX1519" s="455"/>
    </row>
    <row r="1520" spans="18:50" x14ac:dyDescent="0.25">
      <c r="R1520" s="509"/>
      <c r="S1520" s="508"/>
      <c r="T1520" s="508"/>
      <c r="U1520" s="508"/>
      <c r="V1520" s="508"/>
      <c r="W1520" s="508"/>
      <c r="X1520" s="508"/>
      <c r="Y1520" s="508"/>
      <c r="Z1520" s="508"/>
      <c r="AA1520" s="508"/>
      <c r="AB1520" s="508"/>
      <c r="AC1520" s="508"/>
      <c r="AD1520" s="508"/>
      <c r="AE1520" s="455"/>
      <c r="AF1520" s="455"/>
      <c r="AG1520" s="455"/>
      <c r="AH1520" s="455"/>
      <c r="AI1520" s="455"/>
      <c r="AJ1520" s="455"/>
      <c r="AK1520" s="455"/>
      <c r="AL1520" s="455"/>
      <c r="AM1520" s="455"/>
      <c r="AN1520" s="455"/>
      <c r="AO1520" s="455"/>
      <c r="AP1520" s="455"/>
      <c r="AQ1520" s="455"/>
      <c r="AR1520" s="455"/>
      <c r="AS1520" s="455"/>
      <c r="AT1520" s="455"/>
      <c r="AU1520" s="455"/>
      <c r="AV1520" s="455"/>
      <c r="AW1520" s="455"/>
      <c r="AX1520" s="455"/>
    </row>
    <row r="1521" spans="18:50" x14ac:dyDescent="0.25">
      <c r="R1521" s="509"/>
      <c r="S1521" s="508"/>
      <c r="T1521" s="508"/>
      <c r="U1521" s="508"/>
      <c r="V1521" s="508"/>
      <c r="W1521" s="508"/>
      <c r="X1521" s="508"/>
      <c r="Y1521" s="508"/>
      <c r="Z1521" s="508"/>
      <c r="AA1521" s="508"/>
      <c r="AB1521" s="508"/>
      <c r="AC1521" s="508"/>
      <c r="AD1521" s="508"/>
      <c r="AE1521" s="455"/>
      <c r="AF1521" s="455"/>
      <c r="AG1521" s="455"/>
      <c r="AH1521" s="455"/>
      <c r="AI1521" s="455"/>
      <c r="AJ1521" s="455"/>
      <c r="AK1521" s="455"/>
      <c r="AL1521" s="455"/>
      <c r="AM1521" s="455"/>
      <c r="AN1521" s="455"/>
      <c r="AO1521" s="455"/>
      <c r="AP1521" s="455"/>
      <c r="AQ1521" s="455"/>
      <c r="AR1521" s="455"/>
      <c r="AS1521" s="455"/>
      <c r="AT1521" s="455"/>
      <c r="AU1521" s="455"/>
      <c r="AV1521" s="455"/>
      <c r="AW1521" s="455"/>
      <c r="AX1521" s="455"/>
    </row>
    <row r="1522" spans="18:50" x14ac:dyDescent="0.25">
      <c r="R1522" s="509"/>
      <c r="S1522" s="508"/>
      <c r="T1522" s="508"/>
      <c r="U1522" s="508"/>
      <c r="V1522" s="508"/>
      <c r="W1522" s="508"/>
      <c r="X1522" s="508"/>
      <c r="Y1522" s="508"/>
      <c r="Z1522" s="508"/>
      <c r="AA1522" s="508"/>
      <c r="AB1522" s="508"/>
      <c r="AC1522" s="508"/>
      <c r="AD1522" s="508"/>
      <c r="AE1522" s="455"/>
      <c r="AF1522" s="455"/>
      <c r="AG1522" s="455"/>
      <c r="AH1522" s="455"/>
      <c r="AI1522" s="455"/>
      <c r="AJ1522" s="455"/>
      <c r="AK1522" s="455"/>
      <c r="AL1522" s="455"/>
      <c r="AM1522" s="455"/>
      <c r="AN1522" s="455"/>
      <c r="AO1522" s="455"/>
      <c r="AP1522" s="455"/>
      <c r="AQ1522" s="455"/>
      <c r="AR1522" s="455"/>
      <c r="AS1522" s="455"/>
      <c r="AT1522" s="455"/>
      <c r="AU1522" s="455"/>
      <c r="AV1522" s="455"/>
      <c r="AW1522" s="455"/>
      <c r="AX1522" s="455"/>
    </row>
    <row r="1523" spans="18:50" x14ac:dyDescent="0.25">
      <c r="R1523" s="509"/>
      <c r="S1523" s="508"/>
      <c r="T1523" s="508"/>
      <c r="U1523" s="508"/>
      <c r="V1523" s="508"/>
      <c r="W1523" s="508"/>
      <c r="X1523" s="508"/>
      <c r="Y1523" s="508"/>
      <c r="Z1523" s="508"/>
      <c r="AA1523" s="508"/>
      <c r="AB1523" s="508"/>
      <c r="AC1523" s="508"/>
      <c r="AD1523" s="508"/>
      <c r="AE1523" s="455"/>
      <c r="AF1523" s="455"/>
      <c r="AG1523" s="455"/>
      <c r="AH1523" s="455"/>
      <c r="AI1523" s="455"/>
      <c r="AJ1523" s="455"/>
      <c r="AK1523" s="455"/>
      <c r="AL1523" s="455"/>
      <c r="AM1523" s="455"/>
      <c r="AN1523" s="455"/>
      <c r="AO1523" s="455"/>
      <c r="AP1523" s="455"/>
      <c r="AQ1523" s="455"/>
      <c r="AR1523" s="455"/>
      <c r="AS1523" s="455"/>
      <c r="AT1523" s="455"/>
      <c r="AU1523" s="455"/>
      <c r="AV1523" s="455"/>
      <c r="AW1523" s="455"/>
      <c r="AX1523" s="455"/>
    </row>
    <row r="1524" spans="18:50" x14ac:dyDescent="0.25">
      <c r="R1524" s="509"/>
      <c r="S1524" s="508"/>
      <c r="T1524" s="508"/>
      <c r="U1524" s="508"/>
      <c r="V1524" s="508"/>
      <c r="W1524" s="508"/>
      <c r="X1524" s="508"/>
      <c r="Y1524" s="508"/>
      <c r="Z1524" s="508"/>
      <c r="AA1524" s="508"/>
      <c r="AB1524" s="508"/>
      <c r="AC1524" s="508"/>
      <c r="AD1524" s="508"/>
      <c r="AE1524" s="455"/>
      <c r="AF1524" s="455"/>
      <c r="AG1524" s="455"/>
      <c r="AH1524" s="455"/>
      <c r="AI1524" s="455"/>
      <c r="AJ1524" s="455"/>
      <c r="AK1524" s="455"/>
      <c r="AL1524" s="455"/>
      <c r="AM1524" s="455"/>
      <c r="AN1524" s="455"/>
      <c r="AO1524" s="455"/>
      <c r="AP1524" s="455"/>
      <c r="AQ1524" s="455"/>
      <c r="AR1524" s="455"/>
      <c r="AS1524" s="455"/>
      <c r="AT1524" s="455"/>
      <c r="AU1524" s="455"/>
      <c r="AV1524" s="455"/>
      <c r="AW1524" s="455"/>
      <c r="AX1524" s="455"/>
    </row>
    <row r="1525" spans="18:50" x14ac:dyDescent="0.25">
      <c r="R1525" s="509"/>
      <c r="S1525" s="508"/>
      <c r="T1525" s="508"/>
      <c r="U1525" s="508"/>
      <c r="V1525" s="508"/>
      <c r="W1525" s="508"/>
      <c r="X1525" s="508"/>
      <c r="Y1525" s="508"/>
      <c r="Z1525" s="508"/>
      <c r="AA1525" s="508"/>
      <c r="AB1525" s="508"/>
      <c r="AC1525" s="508"/>
      <c r="AD1525" s="508"/>
      <c r="AE1525" s="455"/>
      <c r="AF1525" s="455"/>
      <c r="AG1525" s="455"/>
      <c r="AH1525" s="455"/>
      <c r="AI1525" s="455"/>
      <c r="AJ1525" s="455"/>
      <c r="AK1525" s="455"/>
      <c r="AL1525" s="455"/>
      <c r="AM1525" s="455"/>
      <c r="AN1525" s="455"/>
      <c r="AO1525" s="455"/>
      <c r="AP1525" s="455"/>
      <c r="AQ1525" s="455"/>
      <c r="AR1525" s="455"/>
      <c r="AS1525" s="455"/>
      <c r="AT1525" s="455"/>
      <c r="AU1525" s="455"/>
      <c r="AV1525" s="455"/>
      <c r="AW1525" s="455"/>
      <c r="AX1525" s="455"/>
    </row>
    <row r="1526" spans="18:50" x14ac:dyDescent="0.25">
      <c r="R1526" s="509"/>
      <c r="S1526" s="508"/>
      <c r="T1526" s="508"/>
      <c r="U1526" s="508"/>
      <c r="V1526" s="508"/>
      <c r="W1526" s="508"/>
      <c r="X1526" s="508"/>
      <c r="Y1526" s="508"/>
      <c r="Z1526" s="508"/>
      <c r="AA1526" s="508"/>
      <c r="AB1526" s="508"/>
      <c r="AC1526" s="508"/>
      <c r="AD1526" s="508"/>
      <c r="AE1526" s="455"/>
      <c r="AF1526" s="455"/>
      <c r="AG1526" s="455"/>
      <c r="AH1526" s="455"/>
      <c r="AI1526" s="455"/>
      <c r="AJ1526" s="455"/>
      <c r="AK1526" s="455"/>
      <c r="AL1526" s="455"/>
      <c r="AM1526" s="455"/>
      <c r="AN1526" s="455"/>
      <c r="AO1526" s="455"/>
      <c r="AP1526" s="455"/>
      <c r="AQ1526" s="455"/>
      <c r="AR1526" s="455"/>
      <c r="AS1526" s="455"/>
      <c r="AT1526" s="455"/>
      <c r="AU1526" s="455"/>
      <c r="AV1526" s="455"/>
      <c r="AW1526" s="455"/>
      <c r="AX1526" s="455"/>
    </row>
    <row r="1527" spans="18:50" x14ac:dyDescent="0.25">
      <c r="R1527" s="509"/>
      <c r="S1527" s="508"/>
      <c r="T1527" s="508"/>
      <c r="U1527" s="508"/>
      <c r="V1527" s="508"/>
      <c r="W1527" s="508"/>
      <c r="X1527" s="508"/>
      <c r="Y1527" s="508"/>
      <c r="Z1527" s="508"/>
      <c r="AA1527" s="508"/>
      <c r="AB1527" s="508"/>
      <c r="AC1527" s="508"/>
      <c r="AD1527" s="508"/>
      <c r="AE1527" s="455"/>
      <c r="AF1527" s="455"/>
      <c r="AG1527" s="455"/>
      <c r="AH1527" s="455"/>
      <c r="AI1527" s="455"/>
      <c r="AJ1527" s="455"/>
      <c r="AK1527" s="455"/>
      <c r="AL1527" s="455"/>
      <c r="AM1527" s="455"/>
      <c r="AN1527" s="455"/>
      <c r="AO1527" s="455"/>
      <c r="AP1527" s="455"/>
      <c r="AQ1527" s="455"/>
      <c r="AR1527" s="455"/>
      <c r="AS1527" s="455"/>
      <c r="AT1527" s="455"/>
      <c r="AU1527" s="455"/>
      <c r="AV1527" s="455"/>
      <c r="AW1527" s="455"/>
      <c r="AX1527" s="455"/>
    </row>
    <row r="1528" spans="18:50" x14ac:dyDescent="0.25">
      <c r="R1528" s="509"/>
      <c r="S1528" s="508"/>
      <c r="T1528" s="508"/>
      <c r="U1528" s="508"/>
      <c r="V1528" s="508"/>
      <c r="W1528" s="508"/>
      <c r="X1528" s="508"/>
      <c r="Y1528" s="508"/>
      <c r="Z1528" s="508"/>
      <c r="AA1528" s="508"/>
      <c r="AB1528" s="508"/>
      <c r="AC1528" s="508"/>
      <c r="AD1528" s="508"/>
      <c r="AE1528" s="455"/>
      <c r="AF1528" s="455"/>
      <c r="AG1528" s="455"/>
      <c r="AH1528" s="455"/>
      <c r="AI1528" s="455"/>
      <c r="AJ1528" s="455"/>
      <c r="AK1528" s="455"/>
      <c r="AL1528" s="455"/>
      <c r="AM1528" s="455"/>
      <c r="AN1528" s="455"/>
      <c r="AO1528" s="455"/>
      <c r="AP1528" s="455"/>
      <c r="AQ1528" s="455"/>
      <c r="AR1528" s="455"/>
      <c r="AS1528" s="455"/>
      <c r="AT1528" s="455"/>
      <c r="AU1528" s="455"/>
      <c r="AV1528" s="455"/>
      <c r="AW1528" s="455"/>
      <c r="AX1528" s="455"/>
    </row>
    <row r="1529" spans="18:50" x14ac:dyDescent="0.25">
      <c r="R1529" s="509"/>
      <c r="S1529" s="508"/>
      <c r="T1529" s="508"/>
      <c r="U1529" s="508"/>
      <c r="V1529" s="508"/>
      <c r="W1529" s="508"/>
      <c r="X1529" s="508"/>
      <c r="Y1529" s="508"/>
      <c r="Z1529" s="508"/>
      <c r="AA1529" s="508"/>
      <c r="AB1529" s="508"/>
      <c r="AC1529" s="508"/>
      <c r="AD1529" s="508"/>
      <c r="AE1529" s="455"/>
      <c r="AF1529" s="455"/>
      <c r="AG1529" s="455"/>
      <c r="AH1529" s="455"/>
      <c r="AI1529" s="455"/>
      <c r="AJ1529" s="455"/>
      <c r="AK1529" s="455"/>
      <c r="AL1529" s="455"/>
      <c r="AM1529" s="455"/>
      <c r="AN1529" s="455"/>
      <c r="AO1529" s="455"/>
      <c r="AP1529" s="455"/>
      <c r="AQ1529" s="455"/>
      <c r="AR1529" s="455"/>
      <c r="AS1529" s="455"/>
      <c r="AT1529" s="455"/>
      <c r="AU1529" s="455"/>
      <c r="AV1529" s="455"/>
      <c r="AW1529" s="455"/>
      <c r="AX1529" s="455"/>
    </row>
    <row r="1530" spans="18:50" x14ac:dyDescent="0.25">
      <c r="R1530" s="509"/>
      <c r="S1530" s="508"/>
      <c r="T1530" s="508"/>
      <c r="U1530" s="508"/>
      <c r="V1530" s="508"/>
      <c r="W1530" s="508"/>
      <c r="X1530" s="508"/>
      <c r="Y1530" s="508"/>
      <c r="Z1530" s="508"/>
      <c r="AA1530" s="508"/>
      <c r="AB1530" s="508"/>
      <c r="AC1530" s="508"/>
      <c r="AD1530" s="508"/>
      <c r="AE1530" s="455"/>
      <c r="AF1530" s="455"/>
      <c r="AG1530" s="455"/>
      <c r="AH1530" s="455"/>
      <c r="AI1530" s="455"/>
      <c r="AJ1530" s="455"/>
      <c r="AK1530" s="455"/>
      <c r="AL1530" s="455"/>
      <c r="AM1530" s="455"/>
      <c r="AN1530" s="455"/>
      <c r="AO1530" s="455"/>
      <c r="AP1530" s="455"/>
      <c r="AQ1530" s="455"/>
      <c r="AR1530" s="455"/>
      <c r="AS1530" s="455"/>
      <c r="AT1530" s="455"/>
      <c r="AU1530" s="455"/>
      <c r="AV1530" s="455"/>
      <c r="AW1530" s="455"/>
      <c r="AX1530" s="455"/>
    </row>
    <row r="1531" spans="18:50" x14ac:dyDescent="0.25">
      <c r="R1531" s="509"/>
      <c r="S1531" s="508"/>
      <c r="T1531" s="508"/>
      <c r="U1531" s="508"/>
      <c r="V1531" s="508"/>
      <c r="W1531" s="508"/>
      <c r="X1531" s="508"/>
      <c r="Y1531" s="508"/>
      <c r="Z1531" s="508"/>
      <c r="AA1531" s="508"/>
      <c r="AB1531" s="508"/>
      <c r="AC1531" s="508"/>
      <c r="AD1531" s="508"/>
      <c r="AE1531" s="455"/>
      <c r="AF1531" s="455"/>
      <c r="AG1531" s="455"/>
      <c r="AH1531" s="455"/>
      <c r="AI1531" s="455"/>
      <c r="AJ1531" s="455"/>
      <c r="AK1531" s="455"/>
      <c r="AL1531" s="455"/>
      <c r="AM1531" s="455"/>
      <c r="AN1531" s="455"/>
      <c r="AO1531" s="455"/>
      <c r="AP1531" s="455"/>
      <c r="AQ1531" s="455"/>
      <c r="AR1531" s="455"/>
      <c r="AS1531" s="455"/>
      <c r="AT1531" s="455"/>
      <c r="AU1531" s="455"/>
      <c r="AV1531" s="455"/>
      <c r="AW1531" s="455"/>
      <c r="AX1531" s="455"/>
    </row>
    <row r="1532" spans="18:50" x14ac:dyDescent="0.25">
      <c r="R1532" s="509"/>
      <c r="S1532" s="508"/>
      <c r="T1532" s="508"/>
      <c r="U1532" s="508"/>
      <c r="V1532" s="508"/>
      <c r="W1532" s="508"/>
      <c r="X1532" s="508"/>
      <c r="Y1532" s="508"/>
      <c r="Z1532" s="508"/>
      <c r="AA1532" s="508"/>
      <c r="AB1532" s="508"/>
      <c r="AC1532" s="508"/>
      <c r="AD1532" s="508"/>
      <c r="AE1532" s="455"/>
      <c r="AF1532" s="455"/>
      <c r="AG1532" s="455"/>
      <c r="AH1532" s="455"/>
      <c r="AI1532" s="455"/>
      <c r="AJ1532" s="455"/>
      <c r="AK1532" s="455"/>
      <c r="AL1532" s="455"/>
      <c r="AM1532" s="455"/>
      <c r="AN1532" s="455"/>
      <c r="AO1532" s="455"/>
      <c r="AP1532" s="455"/>
      <c r="AQ1532" s="455"/>
      <c r="AR1532" s="455"/>
      <c r="AS1532" s="455"/>
      <c r="AT1532" s="455"/>
      <c r="AU1532" s="455"/>
      <c r="AV1532" s="455"/>
      <c r="AW1532" s="455"/>
      <c r="AX1532" s="455"/>
    </row>
    <row r="1533" spans="18:50" x14ac:dyDescent="0.25">
      <c r="R1533" s="509"/>
      <c r="S1533" s="508"/>
      <c r="T1533" s="508"/>
      <c r="U1533" s="508"/>
      <c r="V1533" s="508"/>
      <c r="W1533" s="508"/>
      <c r="X1533" s="508"/>
      <c r="Y1533" s="508"/>
      <c r="Z1533" s="508"/>
      <c r="AA1533" s="508"/>
      <c r="AB1533" s="508"/>
      <c r="AC1533" s="508"/>
      <c r="AD1533" s="508"/>
      <c r="AE1533" s="455"/>
      <c r="AF1533" s="455"/>
      <c r="AG1533" s="455"/>
      <c r="AH1533" s="455"/>
      <c r="AI1533" s="455"/>
      <c r="AJ1533" s="455"/>
      <c r="AK1533" s="455"/>
      <c r="AL1533" s="455"/>
      <c r="AM1533" s="455"/>
      <c r="AN1533" s="455"/>
      <c r="AO1533" s="455"/>
      <c r="AP1533" s="455"/>
      <c r="AQ1533" s="455"/>
      <c r="AR1533" s="455"/>
      <c r="AS1533" s="455"/>
      <c r="AT1533" s="455"/>
      <c r="AU1533" s="455"/>
      <c r="AV1533" s="455"/>
      <c r="AW1533" s="455"/>
      <c r="AX1533" s="455"/>
    </row>
    <row r="1534" spans="18:50" x14ac:dyDescent="0.25">
      <c r="R1534" s="509"/>
      <c r="S1534" s="508"/>
      <c r="T1534" s="508"/>
      <c r="U1534" s="508"/>
      <c r="V1534" s="508"/>
      <c r="W1534" s="508"/>
      <c r="X1534" s="508"/>
      <c r="Y1534" s="508"/>
      <c r="Z1534" s="508"/>
      <c r="AA1534" s="508"/>
      <c r="AB1534" s="508"/>
      <c r="AC1534" s="508"/>
      <c r="AD1534" s="508"/>
      <c r="AE1534" s="455"/>
      <c r="AF1534" s="455"/>
      <c r="AG1534" s="455"/>
      <c r="AH1534" s="455"/>
      <c r="AI1534" s="455"/>
      <c r="AJ1534" s="455"/>
      <c r="AK1534" s="455"/>
      <c r="AL1534" s="455"/>
      <c r="AM1534" s="455"/>
      <c r="AN1534" s="455"/>
      <c r="AO1534" s="455"/>
      <c r="AP1534" s="455"/>
      <c r="AQ1534" s="455"/>
      <c r="AR1534" s="455"/>
      <c r="AS1534" s="455"/>
      <c r="AT1534" s="455"/>
      <c r="AU1534" s="455"/>
      <c r="AV1534" s="455"/>
      <c r="AW1534" s="455"/>
      <c r="AX1534" s="455"/>
    </row>
    <row r="1535" spans="18:50" x14ac:dyDescent="0.25">
      <c r="R1535" s="509"/>
      <c r="S1535" s="508"/>
      <c r="T1535" s="508"/>
      <c r="U1535" s="508"/>
      <c r="V1535" s="508"/>
      <c r="W1535" s="508"/>
      <c r="X1535" s="508"/>
      <c r="Y1535" s="508"/>
      <c r="Z1535" s="508"/>
      <c r="AA1535" s="508"/>
      <c r="AB1535" s="508"/>
      <c r="AC1535" s="508"/>
      <c r="AD1535" s="508"/>
      <c r="AE1535" s="455"/>
      <c r="AF1535" s="455"/>
      <c r="AG1535" s="455"/>
      <c r="AH1535" s="455"/>
      <c r="AI1535" s="455"/>
      <c r="AJ1535" s="455"/>
      <c r="AK1535" s="455"/>
      <c r="AL1535" s="455"/>
      <c r="AM1535" s="455"/>
      <c r="AN1535" s="455"/>
      <c r="AO1535" s="455"/>
      <c r="AP1535" s="455"/>
      <c r="AQ1535" s="455"/>
      <c r="AR1535" s="455"/>
      <c r="AS1535" s="455"/>
      <c r="AT1535" s="455"/>
      <c r="AU1535" s="455"/>
      <c r="AV1535" s="455"/>
      <c r="AW1535" s="455"/>
      <c r="AX1535" s="455"/>
    </row>
    <row r="1536" spans="18:50" x14ac:dyDescent="0.25">
      <c r="R1536" s="509"/>
      <c r="S1536" s="508"/>
      <c r="T1536" s="508"/>
      <c r="U1536" s="508"/>
      <c r="V1536" s="508"/>
      <c r="W1536" s="508"/>
      <c r="X1536" s="508"/>
      <c r="Y1536" s="508"/>
      <c r="Z1536" s="508"/>
      <c r="AA1536" s="508"/>
      <c r="AB1536" s="508"/>
      <c r="AC1536" s="508"/>
      <c r="AD1536" s="508"/>
      <c r="AE1536" s="455"/>
      <c r="AF1536" s="455"/>
      <c r="AG1536" s="455"/>
      <c r="AH1536" s="455"/>
      <c r="AI1536" s="455"/>
      <c r="AJ1536" s="455"/>
      <c r="AK1536" s="455"/>
      <c r="AL1536" s="455"/>
      <c r="AM1536" s="455"/>
      <c r="AN1536" s="455"/>
      <c r="AO1536" s="455"/>
      <c r="AP1536" s="455"/>
      <c r="AQ1536" s="455"/>
      <c r="AR1536" s="455"/>
      <c r="AS1536" s="455"/>
      <c r="AT1536" s="455"/>
      <c r="AU1536" s="455"/>
      <c r="AV1536" s="455"/>
      <c r="AW1536" s="455"/>
      <c r="AX1536" s="455"/>
    </row>
    <row r="1537" spans="18:50" x14ac:dyDescent="0.25">
      <c r="R1537" s="509"/>
      <c r="S1537" s="508"/>
      <c r="T1537" s="508"/>
      <c r="U1537" s="508"/>
      <c r="V1537" s="508"/>
      <c r="W1537" s="508"/>
      <c r="X1537" s="508"/>
      <c r="Y1537" s="508"/>
      <c r="Z1537" s="508"/>
      <c r="AA1537" s="508"/>
      <c r="AB1537" s="508"/>
      <c r="AC1537" s="508"/>
      <c r="AD1537" s="508"/>
      <c r="AE1537" s="455"/>
      <c r="AF1537" s="455"/>
      <c r="AG1537" s="455"/>
      <c r="AH1537" s="455"/>
      <c r="AI1537" s="455"/>
      <c r="AJ1537" s="455"/>
      <c r="AK1537" s="455"/>
      <c r="AL1537" s="455"/>
      <c r="AM1537" s="455"/>
      <c r="AN1537" s="455"/>
      <c r="AO1537" s="455"/>
      <c r="AP1537" s="455"/>
      <c r="AQ1537" s="455"/>
      <c r="AR1537" s="455"/>
      <c r="AS1537" s="455"/>
      <c r="AT1537" s="455"/>
      <c r="AU1537" s="455"/>
      <c r="AV1537" s="455"/>
      <c r="AW1537" s="455"/>
      <c r="AX1537" s="455"/>
    </row>
    <row r="1538" spans="18:50" x14ac:dyDescent="0.25">
      <c r="R1538" s="509"/>
      <c r="S1538" s="508"/>
      <c r="T1538" s="508"/>
      <c r="U1538" s="508"/>
      <c r="V1538" s="508"/>
      <c r="W1538" s="508"/>
      <c r="X1538" s="508"/>
      <c r="Y1538" s="508"/>
      <c r="Z1538" s="508"/>
      <c r="AA1538" s="508"/>
      <c r="AB1538" s="508"/>
      <c r="AC1538" s="508"/>
      <c r="AD1538" s="508"/>
      <c r="AE1538" s="455"/>
      <c r="AF1538" s="455"/>
      <c r="AG1538" s="455"/>
      <c r="AH1538" s="455"/>
      <c r="AI1538" s="455"/>
      <c r="AJ1538" s="455"/>
      <c r="AK1538" s="455"/>
      <c r="AL1538" s="455"/>
      <c r="AM1538" s="455"/>
      <c r="AN1538" s="455"/>
      <c r="AO1538" s="455"/>
      <c r="AP1538" s="455"/>
      <c r="AQ1538" s="455"/>
      <c r="AR1538" s="455"/>
      <c r="AS1538" s="455"/>
      <c r="AT1538" s="455"/>
      <c r="AU1538" s="455"/>
      <c r="AV1538" s="455"/>
      <c r="AW1538" s="455"/>
      <c r="AX1538" s="455"/>
    </row>
    <row r="1539" spans="18:50" x14ac:dyDescent="0.25">
      <c r="R1539" s="509"/>
      <c r="S1539" s="508"/>
      <c r="T1539" s="508"/>
      <c r="U1539" s="508"/>
      <c r="V1539" s="508"/>
      <c r="W1539" s="508"/>
      <c r="X1539" s="508"/>
      <c r="Y1539" s="508"/>
      <c r="Z1539" s="508"/>
      <c r="AA1539" s="508"/>
      <c r="AB1539" s="508"/>
      <c r="AC1539" s="508"/>
      <c r="AD1539" s="508"/>
      <c r="AE1539" s="455"/>
      <c r="AF1539" s="455"/>
      <c r="AG1539" s="455"/>
      <c r="AH1539" s="455"/>
      <c r="AI1539" s="455"/>
      <c r="AJ1539" s="455"/>
      <c r="AK1539" s="455"/>
      <c r="AL1539" s="455"/>
      <c r="AM1539" s="455"/>
      <c r="AN1539" s="455"/>
      <c r="AO1539" s="455"/>
      <c r="AP1539" s="455"/>
      <c r="AQ1539" s="455"/>
      <c r="AR1539" s="455"/>
      <c r="AS1539" s="455"/>
      <c r="AT1539" s="455"/>
      <c r="AU1539" s="455"/>
      <c r="AV1539" s="455"/>
      <c r="AW1539" s="455"/>
      <c r="AX1539" s="455"/>
    </row>
    <row r="1540" spans="18:50" x14ac:dyDescent="0.25">
      <c r="R1540" s="509"/>
      <c r="S1540" s="508"/>
      <c r="T1540" s="508"/>
      <c r="U1540" s="508"/>
      <c r="V1540" s="508"/>
      <c r="W1540" s="508"/>
      <c r="X1540" s="508"/>
      <c r="Y1540" s="508"/>
      <c r="Z1540" s="508"/>
      <c r="AA1540" s="508"/>
      <c r="AB1540" s="508"/>
      <c r="AC1540" s="508"/>
      <c r="AD1540" s="508"/>
      <c r="AE1540" s="455"/>
      <c r="AF1540" s="455"/>
      <c r="AG1540" s="455"/>
      <c r="AH1540" s="455"/>
      <c r="AI1540" s="455"/>
      <c r="AJ1540" s="455"/>
      <c r="AK1540" s="455"/>
      <c r="AL1540" s="455"/>
      <c r="AM1540" s="455"/>
      <c r="AN1540" s="455"/>
      <c r="AO1540" s="455"/>
      <c r="AP1540" s="455"/>
      <c r="AQ1540" s="455"/>
      <c r="AR1540" s="455"/>
      <c r="AS1540" s="455"/>
      <c r="AT1540" s="455"/>
      <c r="AU1540" s="455"/>
      <c r="AV1540" s="455"/>
      <c r="AW1540" s="455"/>
      <c r="AX1540" s="455"/>
    </row>
    <row r="1541" spans="18:50" x14ac:dyDescent="0.25">
      <c r="R1541" s="509"/>
      <c r="S1541" s="508"/>
      <c r="T1541" s="508"/>
      <c r="U1541" s="508"/>
      <c r="V1541" s="508"/>
      <c r="W1541" s="508"/>
      <c r="X1541" s="508"/>
      <c r="Y1541" s="508"/>
      <c r="Z1541" s="508"/>
      <c r="AA1541" s="508"/>
      <c r="AB1541" s="508"/>
      <c r="AC1541" s="508"/>
      <c r="AD1541" s="508"/>
      <c r="AE1541" s="455"/>
      <c r="AF1541" s="455"/>
      <c r="AG1541" s="455"/>
      <c r="AH1541" s="455"/>
      <c r="AI1541" s="455"/>
      <c r="AJ1541" s="455"/>
      <c r="AK1541" s="455"/>
      <c r="AL1541" s="455"/>
      <c r="AM1541" s="455"/>
      <c r="AN1541" s="455"/>
      <c r="AO1541" s="455"/>
      <c r="AP1541" s="455"/>
      <c r="AQ1541" s="455"/>
      <c r="AR1541" s="455"/>
      <c r="AS1541" s="455"/>
      <c r="AT1541" s="455"/>
      <c r="AU1541" s="455"/>
      <c r="AV1541" s="455"/>
      <c r="AW1541" s="455"/>
      <c r="AX1541" s="455"/>
    </row>
    <row r="1542" spans="18:50" x14ac:dyDescent="0.25">
      <c r="R1542" s="509"/>
      <c r="S1542" s="508"/>
      <c r="T1542" s="508"/>
      <c r="U1542" s="508"/>
      <c r="V1542" s="508"/>
      <c r="W1542" s="508"/>
      <c r="X1542" s="508"/>
      <c r="Y1542" s="508"/>
      <c r="Z1542" s="508"/>
      <c r="AA1542" s="508"/>
      <c r="AB1542" s="508"/>
      <c r="AC1542" s="508"/>
      <c r="AD1542" s="508"/>
      <c r="AE1542" s="455"/>
      <c r="AF1542" s="455"/>
      <c r="AG1542" s="455"/>
      <c r="AH1542" s="455"/>
      <c r="AI1542" s="455"/>
      <c r="AJ1542" s="455"/>
      <c r="AK1542" s="455"/>
      <c r="AL1542" s="455"/>
      <c r="AM1542" s="455"/>
      <c r="AN1542" s="455"/>
      <c r="AO1542" s="455"/>
      <c r="AP1542" s="455"/>
      <c r="AQ1542" s="455"/>
      <c r="AR1542" s="455"/>
      <c r="AS1542" s="455"/>
      <c r="AT1542" s="455"/>
      <c r="AU1542" s="455"/>
      <c r="AV1542" s="455"/>
      <c r="AW1542" s="455"/>
      <c r="AX1542" s="455"/>
    </row>
    <row r="1543" spans="18:50" x14ac:dyDescent="0.25">
      <c r="R1543" s="509"/>
      <c r="S1543" s="508"/>
      <c r="T1543" s="508"/>
      <c r="U1543" s="508"/>
      <c r="V1543" s="508"/>
      <c r="W1543" s="508"/>
      <c r="X1543" s="508"/>
      <c r="Y1543" s="508"/>
      <c r="Z1543" s="508"/>
      <c r="AA1543" s="508"/>
      <c r="AB1543" s="508"/>
      <c r="AC1543" s="508"/>
      <c r="AD1543" s="508"/>
      <c r="AE1543" s="455"/>
      <c r="AF1543" s="455"/>
      <c r="AG1543" s="455"/>
      <c r="AH1543" s="455"/>
      <c r="AI1543" s="455"/>
      <c r="AJ1543" s="455"/>
      <c r="AK1543" s="455"/>
      <c r="AL1543" s="455"/>
      <c r="AM1543" s="455"/>
      <c r="AN1543" s="455"/>
      <c r="AO1543" s="455"/>
      <c r="AP1543" s="455"/>
      <c r="AQ1543" s="455"/>
      <c r="AR1543" s="455"/>
      <c r="AS1543" s="455"/>
      <c r="AT1543" s="455"/>
      <c r="AU1543" s="455"/>
      <c r="AV1543" s="455"/>
      <c r="AW1543" s="455"/>
      <c r="AX1543" s="455"/>
    </row>
    <row r="1544" spans="18:50" x14ac:dyDescent="0.25">
      <c r="R1544" s="509"/>
      <c r="S1544" s="508"/>
      <c r="T1544" s="508"/>
      <c r="U1544" s="508"/>
      <c r="V1544" s="508"/>
      <c r="W1544" s="508"/>
      <c r="X1544" s="508"/>
      <c r="Y1544" s="508"/>
      <c r="Z1544" s="508"/>
      <c r="AA1544" s="508"/>
      <c r="AB1544" s="508"/>
      <c r="AC1544" s="508"/>
      <c r="AD1544" s="508"/>
      <c r="AE1544" s="455"/>
      <c r="AF1544" s="455"/>
      <c r="AG1544" s="455"/>
      <c r="AH1544" s="455"/>
      <c r="AI1544" s="455"/>
      <c r="AJ1544" s="455"/>
      <c r="AK1544" s="455"/>
      <c r="AL1544" s="455"/>
      <c r="AM1544" s="455"/>
      <c r="AN1544" s="455"/>
      <c r="AO1544" s="455"/>
      <c r="AP1544" s="455"/>
      <c r="AQ1544" s="455"/>
      <c r="AR1544" s="455"/>
      <c r="AS1544" s="455"/>
      <c r="AT1544" s="455"/>
      <c r="AU1544" s="455"/>
      <c r="AV1544" s="455"/>
      <c r="AW1544" s="455"/>
      <c r="AX1544" s="455"/>
    </row>
    <row r="1545" spans="18:50" x14ac:dyDescent="0.25">
      <c r="R1545" s="509"/>
      <c r="S1545" s="508"/>
      <c r="T1545" s="508"/>
      <c r="U1545" s="508"/>
      <c r="V1545" s="508"/>
      <c r="W1545" s="508"/>
      <c r="X1545" s="508"/>
      <c r="Y1545" s="508"/>
      <c r="Z1545" s="508"/>
      <c r="AA1545" s="508"/>
      <c r="AB1545" s="508"/>
      <c r="AC1545" s="508"/>
      <c r="AD1545" s="508"/>
      <c r="AE1545" s="455"/>
      <c r="AF1545" s="455"/>
      <c r="AG1545" s="455"/>
      <c r="AH1545" s="455"/>
      <c r="AI1545" s="455"/>
      <c r="AJ1545" s="455"/>
      <c r="AK1545" s="455"/>
      <c r="AL1545" s="455"/>
      <c r="AM1545" s="455"/>
      <c r="AN1545" s="455"/>
      <c r="AO1545" s="455"/>
      <c r="AP1545" s="455"/>
      <c r="AQ1545" s="455"/>
      <c r="AR1545" s="455"/>
      <c r="AS1545" s="455"/>
      <c r="AT1545" s="455"/>
      <c r="AU1545" s="455"/>
      <c r="AV1545" s="455"/>
      <c r="AW1545" s="455"/>
      <c r="AX1545" s="455"/>
    </row>
    <row r="1546" spans="18:50" x14ac:dyDescent="0.25">
      <c r="R1546" s="509"/>
      <c r="S1546" s="508"/>
      <c r="T1546" s="508"/>
      <c r="U1546" s="508"/>
      <c r="V1546" s="508"/>
      <c r="W1546" s="508"/>
      <c r="X1546" s="508"/>
      <c r="Y1546" s="508"/>
      <c r="Z1546" s="508"/>
      <c r="AA1546" s="508"/>
      <c r="AB1546" s="508"/>
      <c r="AC1546" s="508"/>
      <c r="AD1546" s="508"/>
      <c r="AE1546" s="455"/>
      <c r="AF1546" s="455"/>
      <c r="AG1546" s="455"/>
      <c r="AH1546" s="455"/>
      <c r="AI1546" s="455"/>
      <c r="AJ1546" s="455"/>
      <c r="AK1546" s="455"/>
      <c r="AL1546" s="455"/>
      <c r="AM1546" s="455"/>
      <c r="AN1546" s="455"/>
      <c r="AO1546" s="455"/>
      <c r="AP1546" s="455"/>
      <c r="AQ1546" s="455"/>
      <c r="AR1546" s="455"/>
      <c r="AS1546" s="455"/>
      <c r="AT1546" s="455"/>
      <c r="AU1546" s="455"/>
      <c r="AV1546" s="455"/>
      <c r="AW1546" s="455"/>
      <c r="AX1546" s="455"/>
    </row>
    <row r="1547" spans="18:50" x14ac:dyDescent="0.25">
      <c r="R1547" s="509"/>
      <c r="S1547" s="508"/>
      <c r="T1547" s="508"/>
      <c r="U1547" s="508"/>
      <c r="V1547" s="508"/>
      <c r="W1547" s="508"/>
      <c r="X1547" s="508"/>
      <c r="Y1547" s="508"/>
      <c r="Z1547" s="508"/>
      <c r="AA1547" s="508"/>
      <c r="AB1547" s="508"/>
      <c r="AC1547" s="508"/>
      <c r="AD1547" s="508"/>
      <c r="AE1547" s="455"/>
      <c r="AF1547" s="455"/>
      <c r="AG1547" s="455"/>
      <c r="AH1547" s="455"/>
      <c r="AI1547" s="455"/>
      <c r="AJ1547" s="455"/>
      <c r="AK1547" s="455"/>
      <c r="AL1547" s="455"/>
      <c r="AM1547" s="455"/>
      <c r="AN1547" s="455"/>
      <c r="AO1547" s="455"/>
      <c r="AP1547" s="455"/>
      <c r="AQ1547" s="455"/>
      <c r="AR1547" s="455"/>
      <c r="AS1547" s="455"/>
      <c r="AT1547" s="455"/>
      <c r="AU1547" s="455"/>
      <c r="AV1547" s="455"/>
      <c r="AW1547" s="455"/>
      <c r="AX1547" s="455"/>
    </row>
    <row r="1548" spans="18:50" x14ac:dyDescent="0.25">
      <c r="R1548" s="509"/>
      <c r="S1548" s="508"/>
      <c r="T1548" s="508"/>
      <c r="U1548" s="508"/>
      <c r="V1548" s="508"/>
      <c r="W1548" s="508"/>
      <c r="X1548" s="508"/>
      <c r="Y1548" s="508"/>
      <c r="Z1548" s="508"/>
      <c r="AA1548" s="508"/>
      <c r="AB1548" s="508"/>
      <c r="AC1548" s="508"/>
      <c r="AD1548" s="508"/>
      <c r="AE1548" s="455"/>
      <c r="AF1548" s="455"/>
      <c r="AG1548" s="455"/>
      <c r="AH1548" s="455"/>
      <c r="AI1548" s="455"/>
      <c r="AJ1548" s="455"/>
      <c r="AK1548" s="455"/>
      <c r="AL1548" s="455"/>
      <c r="AM1548" s="455"/>
      <c r="AN1548" s="455"/>
      <c r="AO1548" s="455"/>
      <c r="AP1548" s="455"/>
      <c r="AQ1548" s="455"/>
      <c r="AR1548" s="455"/>
      <c r="AS1548" s="455"/>
      <c r="AT1548" s="455"/>
      <c r="AU1548" s="455"/>
      <c r="AV1548" s="455"/>
      <c r="AW1548" s="455"/>
      <c r="AX1548" s="455"/>
    </row>
    <row r="1549" spans="18:50" x14ac:dyDescent="0.25">
      <c r="R1549" s="509"/>
      <c r="S1549" s="508"/>
      <c r="T1549" s="508"/>
      <c r="U1549" s="508"/>
      <c r="V1549" s="508"/>
      <c r="W1549" s="508"/>
      <c r="X1549" s="508"/>
      <c r="Y1549" s="508"/>
      <c r="Z1549" s="508"/>
      <c r="AA1549" s="508"/>
      <c r="AB1549" s="508"/>
      <c r="AC1549" s="508"/>
      <c r="AD1549" s="508"/>
      <c r="AE1549" s="455"/>
      <c r="AF1549" s="455"/>
      <c r="AG1549" s="455"/>
      <c r="AH1549" s="455"/>
      <c r="AI1549" s="455"/>
      <c r="AJ1549" s="455"/>
      <c r="AK1549" s="455"/>
      <c r="AL1549" s="455"/>
      <c r="AM1549" s="455"/>
      <c r="AN1549" s="455"/>
      <c r="AO1549" s="455"/>
      <c r="AP1549" s="455"/>
      <c r="AQ1549" s="455"/>
      <c r="AR1549" s="455"/>
      <c r="AS1549" s="455"/>
      <c r="AT1549" s="455"/>
      <c r="AU1549" s="455"/>
      <c r="AV1549" s="455"/>
      <c r="AW1549" s="455"/>
      <c r="AX1549" s="455"/>
    </row>
    <row r="1550" spans="18:50" x14ac:dyDescent="0.25">
      <c r="R1550" s="509"/>
      <c r="S1550" s="508"/>
      <c r="T1550" s="508"/>
      <c r="U1550" s="508"/>
      <c r="V1550" s="508"/>
      <c r="W1550" s="508"/>
      <c r="X1550" s="508"/>
      <c r="Y1550" s="508"/>
      <c r="Z1550" s="508"/>
      <c r="AA1550" s="508"/>
      <c r="AB1550" s="508"/>
      <c r="AC1550" s="508"/>
      <c r="AD1550" s="508"/>
      <c r="AE1550" s="455"/>
      <c r="AF1550" s="455"/>
      <c r="AG1550" s="455"/>
      <c r="AH1550" s="455"/>
      <c r="AI1550" s="455"/>
      <c r="AJ1550" s="455"/>
      <c r="AK1550" s="455"/>
      <c r="AL1550" s="455"/>
      <c r="AM1550" s="455"/>
      <c r="AN1550" s="455"/>
      <c r="AO1550" s="455"/>
      <c r="AP1550" s="455"/>
      <c r="AQ1550" s="455"/>
      <c r="AR1550" s="455"/>
      <c r="AS1550" s="455"/>
      <c r="AT1550" s="455"/>
      <c r="AU1550" s="455"/>
      <c r="AV1550" s="455"/>
      <c r="AW1550" s="455"/>
      <c r="AX1550" s="455"/>
    </row>
    <row r="1551" spans="18:50" x14ac:dyDescent="0.25">
      <c r="R1551" s="509"/>
      <c r="S1551" s="508"/>
      <c r="T1551" s="508"/>
      <c r="U1551" s="508"/>
      <c r="V1551" s="508"/>
      <c r="W1551" s="508"/>
      <c r="X1551" s="508"/>
      <c r="Y1551" s="508"/>
      <c r="Z1551" s="508"/>
      <c r="AA1551" s="508"/>
      <c r="AB1551" s="508"/>
      <c r="AC1551" s="508"/>
      <c r="AD1551" s="508"/>
      <c r="AE1551" s="455"/>
      <c r="AF1551" s="455"/>
      <c r="AG1551" s="455"/>
      <c r="AH1551" s="455"/>
      <c r="AI1551" s="455"/>
      <c r="AJ1551" s="455"/>
      <c r="AK1551" s="455"/>
      <c r="AL1551" s="455"/>
      <c r="AM1551" s="455"/>
      <c r="AN1551" s="455"/>
      <c r="AO1551" s="455"/>
      <c r="AP1551" s="455"/>
      <c r="AQ1551" s="455"/>
      <c r="AR1551" s="455"/>
      <c r="AS1551" s="455"/>
      <c r="AT1551" s="455"/>
      <c r="AU1551" s="455"/>
      <c r="AV1551" s="455"/>
      <c r="AW1551" s="455"/>
      <c r="AX1551" s="455"/>
    </row>
    <row r="1552" spans="18:50" x14ac:dyDescent="0.25">
      <c r="R1552" s="509"/>
      <c r="S1552" s="508"/>
      <c r="T1552" s="508"/>
      <c r="U1552" s="508"/>
      <c r="V1552" s="508"/>
      <c r="W1552" s="508"/>
      <c r="X1552" s="508"/>
      <c r="Y1552" s="508"/>
      <c r="Z1552" s="508"/>
      <c r="AA1552" s="508"/>
      <c r="AB1552" s="508"/>
      <c r="AC1552" s="508"/>
      <c r="AD1552" s="508"/>
      <c r="AE1552" s="455"/>
      <c r="AF1552" s="455"/>
      <c r="AG1552" s="455"/>
      <c r="AH1552" s="455"/>
      <c r="AI1552" s="455"/>
      <c r="AJ1552" s="455"/>
      <c r="AK1552" s="455"/>
      <c r="AL1552" s="455"/>
      <c r="AM1552" s="455"/>
      <c r="AN1552" s="455"/>
      <c r="AO1552" s="455"/>
      <c r="AP1552" s="455"/>
      <c r="AQ1552" s="455"/>
      <c r="AR1552" s="455"/>
      <c r="AS1552" s="455"/>
      <c r="AT1552" s="455"/>
      <c r="AU1552" s="455"/>
      <c r="AV1552" s="455"/>
      <c r="AW1552" s="455"/>
      <c r="AX1552" s="455"/>
    </row>
    <row r="1553" spans="18:50" x14ac:dyDescent="0.25">
      <c r="R1553" s="509"/>
      <c r="S1553" s="508"/>
      <c r="T1553" s="508"/>
      <c r="U1553" s="508"/>
      <c r="V1553" s="508"/>
      <c r="W1553" s="508"/>
      <c r="X1553" s="508"/>
      <c r="Y1553" s="508"/>
      <c r="Z1553" s="508"/>
      <c r="AA1553" s="508"/>
      <c r="AB1553" s="508"/>
      <c r="AC1553" s="508"/>
      <c r="AD1553" s="508"/>
      <c r="AE1553" s="455"/>
      <c r="AF1553" s="455"/>
      <c r="AG1553" s="455"/>
      <c r="AH1553" s="455"/>
      <c r="AI1553" s="455"/>
      <c r="AJ1553" s="455"/>
      <c r="AK1553" s="455"/>
      <c r="AL1553" s="455"/>
      <c r="AM1553" s="455"/>
      <c r="AN1553" s="455"/>
      <c r="AO1553" s="455"/>
      <c r="AP1553" s="455"/>
      <c r="AQ1553" s="455"/>
      <c r="AR1553" s="455"/>
      <c r="AS1553" s="455"/>
      <c r="AT1553" s="455"/>
      <c r="AU1553" s="455"/>
      <c r="AV1553" s="455"/>
      <c r="AW1553" s="455"/>
      <c r="AX1553" s="455"/>
    </row>
    <row r="1554" spans="18:50" x14ac:dyDescent="0.25">
      <c r="R1554" s="509"/>
      <c r="S1554" s="508"/>
      <c r="T1554" s="508"/>
      <c r="U1554" s="508"/>
      <c r="V1554" s="508"/>
      <c r="W1554" s="508"/>
      <c r="X1554" s="508"/>
      <c r="Y1554" s="508"/>
      <c r="Z1554" s="508"/>
      <c r="AA1554" s="508"/>
      <c r="AB1554" s="508"/>
      <c r="AC1554" s="508"/>
      <c r="AD1554" s="508"/>
      <c r="AE1554" s="455"/>
      <c r="AF1554" s="455"/>
      <c r="AG1554" s="455"/>
      <c r="AH1554" s="455"/>
      <c r="AI1554" s="455"/>
      <c r="AJ1554" s="455"/>
      <c r="AK1554" s="455"/>
      <c r="AL1554" s="455"/>
      <c r="AM1554" s="455"/>
      <c r="AN1554" s="455"/>
      <c r="AO1554" s="455"/>
      <c r="AP1554" s="455"/>
      <c r="AQ1554" s="455"/>
      <c r="AR1554" s="455"/>
      <c r="AS1554" s="455"/>
      <c r="AT1554" s="455"/>
      <c r="AU1554" s="455"/>
      <c r="AV1554" s="455"/>
      <c r="AW1554" s="455"/>
      <c r="AX1554" s="455"/>
    </row>
    <row r="1555" spans="18:50" x14ac:dyDescent="0.25">
      <c r="R1555" s="509"/>
      <c r="S1555" s="508"/>
      <c r="T1555" s="508"/>
      <c r="U1555" s="508"/>
      <c r="V1555" s="508"/>
      <c r="W1555" s="508"/>
      <c r="X1555" s="508"/>
      <c r="Y1555" s="508"/>
      <c r="Z1555" s="508"/>
      <c r="AA1555" s="508"/>
      <c r="AB1555" s="508"/>
      <c r="AC1555" s="508"/>
      <c r="AD1555" s="508"/>
      <c r="AE1555" s="455"/>
      <c r="AF1555" s="455"/>
      <c r="AG1555" s="455"/>
      <c r="AH1555" s="455"/>
      <c r="AI1555" s="455"/>
      <c r="AJ1555" s="455"/>
      <c r="AK1555" s="455"/>
      <c r="AL1555" s="455"/>
      <c r="AM1555" s="455"/>
      <c r="AN1555" s="455"/>
      <c r="AO1555" s="455"/>
      <c r="AP1555" s="455"/>
      <c r="AQ1555" s="455"/>
      <c r="AR1555" s="455"/>
      <c r="AS1555" s="455"/>
      <c r="AT1555" s="455"/>
      <c r="AU1555" s="455"/>
      <c r="AV1555" s="455"/>
      <c r="AW1555" s="455"/>
      <c r="AX1555" s="455"/>
    </row>
    <row r="1556" spans="18:50" x14ac:dyDescent="0.25">
      <c r="R1556" s="509"/>
      <c r="S1556" s="508"/>
      <c r="T1556" s="508"/>
      <c r="U1556" s="508"/>
      <c r="V1556" s="508"/>
      <c r="W1556" s="508"/>
      <c r="X1556" s="508"/>
      <c r="Y1556" s="508"/>
      <c r="Z1556" s="508"/>
      <c r="AA1556" s="508"/>
      <c r="AB1556" s="508"/>
      <c r="AC1556" s="508"/>
      <c r="AD1556" s="508"/>
      <c r="AE1556" s="455"/>
      <c r="AF1556" s="455"/>
      <c r="AG1556" s="455"/>
      <c r="AH1556" s="455"/>
      <c r="AI1556" s="455"/>
      <c r="AJ1556" s="455"/>
      <c r="AK1556" s="455"/>
      <c r="AL1556" s="455"/>
      <c r="AM1556" s="455"/>
      <c r="AN1556" s="455"/>
      <c r="AO1556" s="455"/>
      <c r="AP1556" s="455"/>
      <c r="AQ1556" s="455"/>
      <c r="AR1556" s="455"/>
      <c r="AS1556" s="455"/>
      <c r="AT1556" s="455"/>
      <c r="AU1556" s="455"/>
      <c r="AV1556" s="455"/>
      <c r="AW1556" s="455"/>
      <c r="AX1556" s="455"/>
    </row>
    <row r="1557" spans="18:50" x14ac:dyDescent="0.25">
      <c r="R1557" s="509"/>
      <c r="S1557" s="508"/>
      <c r="T1557" s="508"/>
      <c r="U1557" s="508"/>
      <c r="V1557" s="508"/>
      <c r="W1557" s="508"/>
      <c r="X1557" s="508"/>
      <c r="Y1557" s="508"/>
      <c r="Z1557" s="508"/>
      <c r="AA1557" s="508"/>
      <c r="AB1557" s="508"/>
      <c r="AC1557" s="508"/>
      <c r="AD1557" s="508"/>
      <c r="AE1557" s="455"/>
      <c r="AF1557" s="455"/>
      <c r="AG1557" s="455"/>
      <c r="AH1557" s="455"/>
      <c r="AI1557" s="455"/>
      <c r="AJ1557" s="455"/>
      <c r="AK1557" s="455"/>
      <c r="AL1557" s="455"/>
      <c r="AM1557" s="455"/>
      <c r="AN1557" s="455"/>
      <c r="AO1557" s="455"/>
      <c r="AP1557" s="455"/>
      <c r="AQ1557" s="455"/>
      <c r="AR1557" s="455"/>
      <c r="AS1557" s="455"/>
      <c r="AT1557" s="455"/>
      <c r="AU1557" s="455"/>
      <c r="AV1557" s="455"/>
      <c r="AW1557" s="455"/>
      <c r="AX1557" s="455"/>
    </row>
    <row r="1558" spans="18:50" x14ac:dyDescent="0.25">
      <c r="R1558" s="509"/>
      <c r="S1558" s="508"/>
      <c r="T1558" s="508"/>
      <c r="U1558" s="508"/>
      <c r="V1558" s="508"/>
      <c r="W1558" s="508"/>
      <c r="X1558" s="508"/>
      <c r="Y1558" s="508"/>
      <c r="Z1558" s="508"/>
      <c r="AA1558" s="508"/>
      <c r="AB1558" s="508"/>
      <c r="AC1558" s="508"/>
      <c r="AD1558" s="508"/>
      <c r="AE1558" s="455"/>
      <c r="AF1558" s="455"/>
      <c r="AG1558" s="455"/>
      <c r="AH1558" s="455"/>
      <c r="AI1558" s="455"/>
      <c r="AJ1558" s="455"/>
      <c r="AK1558" s="455"/>
      <c r="AL1558" s="455"/>
      <c r="AM1558" s="455"/>
      <c r="AN1558" s="455"/>
      <c r="AO1558" s="455"/>
      <c r="AP1558" s="455"/>
      <c r="AQ1558" s="455"/>
      <c r="AR1558" s="455"/>
      <c r="AS1558" s="455"/>
      <c r="AT1558" s="455"/>
      <c r="AU1558" s="455"/>
      <c r="AV1558" s="455"/>
      <c r="AW1558" s="455"/>
      <c r="AX1558" s="455"/>
    </row>
    <row r="1559" spans="18:50" x14ac:dyDescent="0.25">
      <c r="R1559" s="509"/>
      <c r="S1559" s="508"/>
      <c r="T1559" s="508"/>
      <c r="U1559" s="508"/>
      <c r="V1559" s="508"/>
      <c r="W1559" s="508"/>
      <c r="X1559" s="508"/>
      <c r="Y1559" s="508"/>
      <c r="Z1559" s="508"/>
      <c r="AA1559" s="508"/>
      <c r="AB1559" s="508"/>
      <c r="AC1559" s="508"/>
      <c r="AD1559" s="508"/>
      <c r="AE1559" s="455"/>
      <c r="AF1559" s="455"/>
      <c r="AG1559" s="455"/>
      <c r="AH1559" s="455"/>
      <c r="AI1559" s="455"/>
      <c r="AJ1559" s="455"/>
      <c r="AK1559" s="455"/>
      <c r="AL1559" s="455"/>
      <c r="AM1559" s="455"/>
      <c r="AN1559" s="455"/>
      <c r="AO1559" s="455"/>
      <c r="AP1559" s="455"/>
      <c r="AQ1559" s="455"/>
      <c r="AR1559" s="455"/>
      <c r="AS1559" s="455"/>
      <c r="AT1559" s="455"/>
      <c r="AU1559" s="455"/>
      <c r="AV1559" s="455"/>
      <c r="AW1559" s="455"/>
      <c r="AX1559" s="455"/>
    </row>
    <row r="1560" spans="18:50" x14ac:dyDescent="0.25">
      <c r="R1560" s="509"/>
      <c r="S1560" s="508"/>
      <c r="T1560" s="508"/>
      <c r="U1560" s="508"/>
      <c r="V1560" s="508"/>
      <c r="W1560" s="508"/>
      <c r="X1560" s="508"/>
      <c r="Y1560" s="508"/>
      <c r="Z1560" s="508"/>
      <c r="AA1560" s="508"/>
      <c r="AB1560" s="508"/>
      <c r="AC1560" s="508"/>
      <c r="AD1560" s="508"/>
      <c r="AE1560" s="455"/>
      <c r="AF1560" s="455"/>
      <c r="AG1560" s="455"/>
      <c r="AH1560" s="455"/>
      <c r="AI1560" s="455"/>
      <c r="AJ1560" s="455"/>
      <c r="AK1560" s="455"/>
      <c r="AL1560" s="455"/>
      <c r="AM1560" s="455"/>
      <c r="AN1560" s="455"/>
      <c r="AO1560" s="455"/>
      <c r="AP1560" s="455"/>
      <c r="AQ1560" s="455"/>
      <c r="AR1560" s="455"/>
      <c r="AS1560" s="455"/>
      <c r="AT1560" s="455"/>
      <c r="AU1560" s="455"/>
      <c r="AV1560" s="455"/>
      <c r="AW1560" s="455"/>
      <c r="AX1560" s="455"/>
    </row>
    <row r="1561" spans="18:50" x14ac:dyDescent="0.25">
      <c r="R1561" s="509"/>
      <c r="S1561" s="508"/>
      <c r="T1561" s="508"/>
      <c r="U1561" s="508"/>
      <c r="V1561" s="508"/>
      <c r="W1561" s="508"/>
      <c r="X1561" s="508"/>
      <c r="Y1561" s="508"/>
      <c r="Z1561" s="508"/>
      <c r="AA1561" s="508"/>
      <c r="AB1561" s="508"/>
      <c r="AC1561" s="508"/>
      <c r="AD1561" s="508"/>
      <c r="AE1561" s="455"/>
      <c r="AF1561" s="455"/>
      <c r="AG1561" s="455"/>
      <c r="AH1561" s="455"/>
      <c r="AI1561" s="455"/>
      <c r="AJ1561" s="455"/>
      <c r="AK1561" s="455"/>
      <c r="AL1561" s="455"/>
      <c r="AM1561" s="455"/>
      <c r="AN1561" s="455"/>
      <c r="AO1561" s="455"/>
      <c r="AP1561" s="455"/>
      <c r="AQ1561" s="455"/>
      <c r="AR1561" s="455"/>
      <c r="AS1561" s="455"/>
      <c r="AT1561" s="455"/>
      <c r="AU1561" s="455"/>
      <c r="AV1561" s="455"/>
      <c r="AW1561" s="455"/>
      <c r="AX1561" s="455"/>
    </row>
    <row r="1562" spans="18:50" x14ac:dyDescent="0.25">
      <c r="R1562" s="509"/>
      <c r="S1562" s="508"/>
      <c r="T1562" s="508"/>
      <c r="U1562" s="508"/>
      <c r="V1562" s="508"/>
      <c r="W1562" s="508"/>
      <c r="X1562" s="508"/>
      <c r="Y1562" s="508"/>
      <c r="Z1562" s="508"/>
      <c r="AA1562" s="508"/>
      <c r="AB1562" s="508"/>
      <c r="AC1562" s="508"/>
      <c r="AD1562" s="508"/>
      <c r="AE1562" s="455"/>
      <c r="AF1562" s="455"/>
      <c r="AG1562" s="455"/>
      <c r="AH1562" s="455"/>
      <c r="AI1562" s="455"/>
      <c r="AJ1562" s="455"/>
      <c r="AK1562" s="455"/>
      <c r="AL1562" s="455"/>
      <c r="AM1562" s="455"/>
      <c r="AN1562" s="455"/>
      <c r="AO1562" s="455"/>
      <c r="AP1562" s="455"/>
      <c r="AQ1562" s="455"/>
      <c r="AR1562" s="455"/>
      <c r="AS1562" s="455"/>
      <c r="AT1562" s="455"/>
      <c r="AU1562" s="455"/>
      <c r="AV1562" s="455"/>
      <c r="AW1562" s="455"/>
      <c r="AX1562" s="455"/>
    </row>
    <row r="1563" spans="18:50" x14ac:dyDescent="0.25">
      <c r="R1563" s="509"/>
      <c r="S1563" s="508"/>
      <c r="T1563" s="508"/>
      <c r="U1563" s="508"/>
      <c r="V1563" s="508"/>
      <c r="W1563" s="508"/>
      <c r="X1563" s="508"/>
      <c r="Y1563" s="508"/>
      <c r="Z1563" s="508"/>
      <c r="AA1563" s="508"/>
      <c r="AB1563" s="508"/>
      <c r="AC1563" s="508"/>
      <c r="AD1563" s="508"/>
      <c r="AE1563" s="455"/>
      <c r="AF1563" s="455"/>
      <c r="AG1563" s="455"/>
      <c r="AH1563" s="455"/>
      <c r="AI1563" s="455"/>
      <c r="AJ1563" s="455"/>
      <c r="AK1563" s="455"/>
      <c r="AL1563" s="455"/>
      <c r="AM1563" s="455"/>
      <c r="AN1563" s="455"/>
      <c r="AO1563" s="455"/>
      <c r="AP1563" s="455"/>
      <c r="AQ1563" s="455"/>
      <c r="AR1563" s="455"/>
      <c r="AS1563" s="455"/>
      <c r="AT1563" s="455"/>
      <c r="AU1563" s="455"/>
      <c r="AV1563" s="455"/>
      <c r="AW1563" s="455"/>
      <c r="AX1563" s="455"/>
    </row>
    <row r="1564" spans="18:50" x14ac:dyDescent="0.25">
      <c r="R1564" s="509"/>
      <c r="S1564" s="508"/>
      <c r="T1564" s="508"/>
      <c r="U1564" s="508"/>
      <c r="V1564" s="508"/>
      <c r="W1564" s="508"/>
      <c r="X1564" s="508"/>
      <c r="Y1564" s="508"/>
      <c r="Z1564" s="508"/>
      <c r="AA1564" s="508"/>
      <c r="AB1564" s="508"/>
      <c r="AC1564" s="508"/>
      <c r="AD1564" s="508"/>
      <c r="AE1564" s="455"/>
      <c r="AF1564" s="455"/>
      <c r="AG1564" s="455"/>
      <c r="AH1564" s="455"/>
      <c r="AI1564" s="455"/>
      <c r="AJ1564" s="455"/>
      <c r="AK1564" s="455"/>
      <c r="AL1564" s="455"/>
      <c r="AM1564" s="455"/>
      <c r="AN1564" s="455"/>
      <c r="AO1564" s="455"/>
      <c r="AP1564" s="455"/>
      <c r="AQ1564" s="455"/>
      <c r="AR1564" s="455"/>
      <c r="AS1564" s="455"/>
      <c r="AT1564" s="455"/>
      <c r="AU1564" s="455"/>
      <c r="AV1564" s="455"/>
      <c r="AW1564" s="455"/>
      <c r="AX1564" s="455"/>
    </row>
    <row r="1565" spans="18:50" x14ac:dyDescent="0.25">
      <c r="R1565" s="509"/>
      <c r="S1565" s="508"/>
      <c r="T1565" s="508"/>
      <c r="U1565" s="508"/>
      <c r="V1565" s="508"/>
      <c r="W1565" s="508"/>
      <c r="X1565" s="508"/>
      <c r="Y1565" s="508"/>
      <c r="Z1565" s="508"/>
      <c r="AA1565" s="508"/>
      <c r="AB1565" s="508"/>
      <c r="AC1565" s="508"/>
      <c r="AD1565" s="508"/>
      <c r="AE1565" s="455"/>
      <c r="AF1565" s="455"/>
      <c r="AG1565" s="455"/>
      <c r="AH1565" s="455"/>
      <c r="AI1565" s="455"/>
      <c r="AJ1565" s="455"/>
      <c r="AK1565" s="455"/>
      <c r="AL1565" s="455"/>
      <c r="AM1565" s="455"/>
      <c r="AN1565" s="455"/>
      <c r="AO1565" s="455"/>
      <c r="AP1565" s="455"/>
      <c r="AQ1565" s="455"/>
      <c r="AR1565" s="455"/>
      <c r="AS1565" s="455"/>
      <c r="AT1565" s="455"/>
      <c r="AU1565" s="455"/>
      <c r="AV1565" s="455"/>
      <c r="AW1565" s="455"/>
      <c r="AX1565" s="455"/>
    </row>
    <row r="1566" spans="18:50" x14ac:dyDescent="0.25">
      <c r="R1566" s="509"/>
      <c r="S1566" s="508"/>
      <c r="T1566" s="508"/>
      <c r="U1566" s="508"/>
      <c r="V1566" s="508"/>
      <c r="W1566" s="508"/>
      <c r="X1566" s="508"/>
      <c r="Y1566" s="508"/>
      <c r="Z1566" s="508"/>
      <c r="AA1566" s="508"/>
      <c r="AB1566" s="508"/>
      <c r="AC1566" s="508"/>
      <c r="AD1566" s="508"/>
      <c r="AE1566" s="455"/>
      <c r="AF1566" s="455"/>
      <c r="AG1566" s="455"/>
      <c r="AH1566" s="455"/>
      <c r="AI1566" s="455"/>
      <c r="AJ1566" s="455"/>
      <c r="AK1566" s="455"/>
      <c r="AL1566" s="455"/>
      <c r="AM1566" s="455"/>
      <c r="AN1566" s="455"/>
      <c r="AO1566" s="455"/>
      <c r="AP1566" s="455"/>
      <c r="AQ1566" s="455"/>
      <c r="AR1566" s="455"/>
      <c r="AS1566" s="455"/>
      <c r="AT1566" s="455"/>
      <c r="AU1566" s="455"/>
      <c r="AV1566" s="455"/>
      <c r="AW1566" s="455"/>
      <c r="AX1566" s="455"/>
    </row>
    <row r="1567" spans="18:50" x14ac:dyDescent="0.25">
      <c r="R1567" s="509"/>
      <c r="S1567" s="508"/>
      <c r="T1567" s="508"/>
      <c r="U1567" s="508"/>
      <c r="V1567" s="508"/>
      <c r="W1567" s="508"/>
      <c r="X1567" s="508"/>
      <c r="Y1567" s="508"/>
      <c r="Z1567" s="508"/>
      <c r="AA1567" s="508"/>
      <c r="AB1567" s="508"/>
      <c r="AC1567" s="508"/>
      <c r="AD1567" s="508"/>
      <c r="AE1567" s="455"/>
      <c r="AF1567" s="455"/>
      <c r="AG1567" s="455"/>
      <c r="AH1567" s="455"/>
      <c r="AI1567" s="455"/>
      <c r="AJ1567" s="455"/>
      <c r="AK1567" s="455"/>
      <c r="AL1567" s="455"/>
      <c r="AM1567" s="455"/>
      <c r="AN1567" s="455"/>
      <c r="AO1567" s="455"/>
      <c r="AP1567" s="455"/>
      <c r="AQ1567" s="455"/>
      <c r="AR1567" s="455"/>
      <c r="AS1567" s="455"/>
      <c r="AT1567" s="455"/>
      <c r="AU1567" s="455"/>
      <c r="AV1567" s="455"/>
      <c r="AW1567" s="455"/>
      <c r="AX1567" s="455"/>
    </row>
    <row r="1568" spans="18:50" x14ac:dyDescent="0.25">
      <c r="R1568" s="509"/>
      <c r="S1568" s="508"/>
      <c r="T1568" s="508"/>
      <c r="U1568" s="508"/>
      <c r="V1568" s="508"/>
      <c r="W1568" s="508"/>
      <c r="X1568" s="508"/>
      <c r="Y1568" s="508"/>
      <c r="Z1568" s="508"/>
      <c r="AA1568" s="508"/>
      <c r="AB1568" s="508"/>
      <c r="AC1568" s="508"/>
      <c r="AD1568" s="508"/>
      <c r="AE1568" s="455"/>
      <c r="AF1568" s="455"/>
      <c r="AG1568" s="455"/>
      <c r="AH1568" s="455"/>
      <c r="AI1568" s="455"/>
      <c r="AJ1568" s="455"/>
      <c r="AK1568" s="455"/>
      <c r="AL1568" s="455"/>
      <c r="AM1568" s="455"/>
      <c r="AN1568" s="455"/>
      <c r="AO1568" s="455"/>
      <c r="AP1568" s="455"/>
      <c r="AQ1568" s="455"/>
      <c r="AR1568" s="455"/>
      <c r="AS1568" s="455"/>
      <c r="AT1568" s="455"/>
      <c r="AU1568" s="455"/>
      <c r="AV1568" s="455"/>
      <c r="AW1568" s="455"/>
      <c r="AX1568" s="455"/>
    </row>
    <row r="1569" spans="18:50" x14ac:dyDescent="0.25">
      <c r="R1569" s="509"/>
      <c r="S1569" s="508"/>
      <c r="T1569" s="508"/>
      <c r="U1569" s="508"/>
      <c r="V1569" s="508"/>
      <c r="W1569" s="508"/>
      <c r="X1569" s="508"/>
      <c r="Y1569" s="508"/>
      <c r="Z1569" s="508"/>
      <c r="AA1569" s="508"/>
      <c r="AB1569" s="508"/>
      <c r="AC1569" s="508"/>
      <c r="AD1569" s="508"/>
      <c r="AE1569" s="455"/>
      <c r="AF1569" s="455"/>
      <c r="AG1569" s="455"/>
      <c r="AH1569" s="455"/>
      <c r="AI1569" s="455"/>
      <c r="AJ1569" s="455"/>
      <c r="AK1569" s="455"/>
      <c r="AL1569" s="455"/>
      <c r="AM1569" s="455"/>
      <c r="AN1569" s="455"/>
      <c r="AO1569" s="455"/>
      <c r="AP1569" s="455"/>
      <c r="AQ1569" s="455"/>
      <c r="AR1569" s="455"/>
      <c r="AS1569" s="455"/>
      <c r="AT1569" s="455"/>
      <c r="AU1569" s="455"/>
      <c r="AV1569" s="455"/>
      <c r="AW1569" s="455"/>
      <c r="AX1569" s="455"/>
    </row>
    <row r="1570" spans="18:50" x14ac:dyDescent="0.25">
      <c r="R1570" s="509"/>
      <c r="S1570" s="508"/>
      <c r="T1570" s="508"/>
      <c r="U1570" s="508"/>
      <c r="V1570" s="508"/>
      <c r="W1570" s="508"/>
      <c r="X1570" s="508"/>
      <c r="Y1570" s="508"/>
      <c r="Z1570" s="508"/>
      <c r="AA1570" s="508"/>
      <c r="AB1570" s="508"/>
      <c r="AC1570" s="508"/>
      <c r="AD1570" s="508"/>
      <c r="AE1570" s="455"/>
      <c r="AF1570" s="455"/>
      <c r="AG1570" s="455"/>
      <c r="AH1570" s="455"/>
      <c r="AI1570" s="455"/>
      <c r="AJ1570" s="455"/>
      <c r="AK1570" s="455"/>
      <c r="AL1570" s="455"/>
      <c r="AM1570" s="455"/>
      <c r="AN1570" s="455"/>
      <c r="AO1570" s="455"/>
      <c r="AP1570" s="455"/>
      <c r="AQ1570" s="455"/>
      <c r="AR1570" s="455"/>
      <c r="AS1570" s="455"/>
      <c r="AT1570" s="455"/>
      <c r="AU1570" s="455"/>
      <c r="AV1570" s="455"/>
      <c r="AW1570" s="455"/>
      <c r="AX1570" s="455"/>
    </row>
    <row r="1571" spans="18:50" x14ac:dyDescent="0.25">
      <c r="R1571" s="509"/>
      <c r="S1571" s="508"/>
      <c r="T1571" s="508"/>
      <c r="U1571" s="508"/>
      <c r="V1571" s="508"/>
      <c r="W1571" s="508"/>
      <c r="X1571" s="508"/>
      <c r="Y1571" s="508"/>
      <c r="Z1571" s="508"/>
      <c r="AA1571" s="508"/>
      <c r="AB1571" s="508"/>
      <c r="AC1571" s="508"/>
      <c r="AD1571" s="508"/>
      <c r="AE1571" s="455"/>
      <c r="AF1571" s="455"/>
      <c r="AG1571" s="455"/>
      <c r="AH1571" s="455"/>
      <c r="AI1571" s="455"/>
      <c r="AJ1571" s="455"/>
      <c r="AK1571" s="455"/>
      <c r="AL1571" s="455"/>
      <c r="AM1571" s="455"/>
      <c r="AN1571" s="455"/>
      <c r="AO1571" s="455"/>
      <c r="AP1571" s="455"/>
      <c r="AQ1571" s="455"/>
      <c r="AR1571" s="455"/>
      <c r="AS1571" s="455"/>
      <c r="AT1571" s="455"/>
      <c r="AU1571" s="455"/>
      <c r="AV1571" s="455"/>
      <c r="AW1571" s="455"/>
      <c r="AX1571" s="455"/>
    </row>
    <row r="1572" spans="18:50" x14ac:dyDescent="0.25">
      <c r="R1572" s="509"/>
      <c r="S1572" s="508"/>
      <c r="T1572" s="508"/>
      <c r="U1572" s="508"/>
      <c r="V1572" s="508"/>
      <c r="W1572" s="508"/>
      <c r="X1572" s="508"/>
      <c r="Y1572" s="508"/>
      <c r="Z1572" s="508"/>
      <c r="AA1572" s="508"/>
      <c r="AB1572" s="508"/>
      <c r="AC1572" s="508"/>
      <c r="AD1572" s="508"/>
      <c r="AE1572" s="455"/>
      <c r="AF1572" s="455"/>
      <c r="AG1572" s="455"/>
      <c r="AH1572" s="455"/>
      <c r="AI1572" s="455"/>
      <c r="AJ1572" s="455"/>
      <c r="AK1572" s="455"/>
      <c r="AL1572" s="455"/>
      <c r="AM1572" s="455"/>
      <c r="AN1572" s="455"/>
      <c r="AO1572" s="455"/>
      <c r="AP1572" s="455"/>
      <c r="AQ1572" s="455"/>
      <c r="AR1572" s="455"/>
      <c r="AS1572" s="455"/>
      <c r="AT1572" s="455"/>
      <c r="AU1572" s="455"/>
      <c r="AV1572" s="455"/>
      <c r="AW1572" s="455"/>
      <c r="AX1572" s="455"/>
    </row>
    <row r="1573" spans="18:50" x14ac:dyDescent="0.25">
      <c r="R1573" s="509"/>
      <c r="S1573" s="508"/>
      <c r="T1573" s="508"/>
      <c r="U1573" s="508"/>
      <c r="V1573" s="508"/>
      <c r="W1573" s="508"/>
      <c r="X1573" s="508"/>
      <c r="Y1573" s="508"/>
      <c r="Z1573" s="508"/>
      <c r="AA1573" s="508"/>
      <c r="AB1573" s="508"/>
      <c r="AC1573" s="508"/>
      <c r="AD1573" s="508"/>
      <c r="AE1573" s="455"/>
      <c r="AF1573" s="455"/>
      <c r="AG1573" s="455"/>
      <c r="AH1573" s="455"/>
      <c r="AI1573" s="455"/>
      <c r="AJ1573" s="455"/>
      <c r="AK1573" s="455"/>
      <c r="AL1573" s="455"/>
      <c r="AM1573" s="455"/>
      <c r="AN1573" s="455"/>
      <c r="AO1573" s="455"/>
      <c r="AP1573" s="455"/>
      <c r="AQ1573" s="455"/>
      <c r="AR1573" s="455"/>
      <c r="AS1573" s="455"/>
      <c r="AT1573" s="455"/>
      <c r="AU1573" s="455"/>
      <c r="AV1573" s="455"/>
      <c r="AW1573" s="455"/>
      <c r="AX1573" s="455"/>
    </row>
    <row r="1574" spans="18:50" x14ac:dyDescent="0.25">
      <c r="R1574" s="509"/>
      <c r="S1574" s="508"/>
      <c r="T1574" s="508"/>
      <c r="U1574" s="508"/>
      <c r="V1574" s="508"/>
      <c r="W1574" s="508"/>
      <c r="X1574" s="508"/>
      <c r="Y1574" s="508"/>
      <c r="Z1574" s="508"/>
      <c r="AA1574" s="508"/>
      <c r="AB1574" s="508"/>
      <c r="AC1574" s="508"/>
      <c r="AD1574" s="508"/>
      <c r="AE1574" s="455"/>
      <c r="AF1574" s="455"/>
      <c r="AG1574" s="455"/>
      <c r="AH1574" s="455"/>
      <c r="AI1574" s="455"/>
      <c r="AJ1574" s="455"/>
      <c r="AK1574" s="455"/>
      <c r="AL1574" s="455"/>
      <c r="AM1574" s="455"/>
      <c r="AN1574" s="455"/>
      <c r="AO1574" s="455"/>
      <c r="AP1574" s="455"/>
      <c r="AQ1574" s="455"/>
      <c r="AR1574" s="455"/>
      <c r="AS1574" s="455"/>
      <c r="AT1574" s="455"/>
      <c r="AU1574" s="455"/>
      <c r="AV1574" s="455"/>
      <c r="AW1574" s="455"/>
      <c r="AX1574" s="455"/>
    </row>
    <row r="1575" spans="18:50" x14ac:dyDescent="0.25">
      <c r="R1575" s="509"/>
      <c r="S1575" s="508"/>
      <c r="T1575" s="508"/>
      <c r="U1575" s="508"/>
      <c r="V1575" s="508"/>
      <c r="W1575" s="508"/>
      <c r="X1575" s="508"/>
      <c r="Y1575" s="508"/>
      <c r="Z1575" s="508"/>
      <c r="AA1575" s="508"/>
      <c r="AB1575" s="508"/>
      <c r="AC1575" s="508"/>
      <c r="AD1575" s="508"/>
      <c r="AE1575" s="455"/>
      <c r="AF1575" s="455"/>
      <c r="AG1575" s="455"/>
      <c r="AH1575" s="455"/>
      <c r="AI1575" s="455"/>
      <c r="AJ1575" s="455"/>
      <c r="AK1575" s="455"/>
      <c r="AL1575" s="455"/>
      <c r="AM1575" s="455"/>
      <c r="AN1575" s="455"/>
      <c r="AO1575" s="455"/>
      <c r="AP1575" s="455"/>
      <c r="AQ1575" s="455"/>
      <c r="AR1575" s="455"/>
      <c r="AS1575" s="455"/>
      <c r="AT1575" s="455"/>
      <c r="AU1575" s="455"/>
      <c r="AV1575" s="455"/>
      <c r="AW1575" s="455"/>
      <c r="AX1575" s="455"/>
    </row>
    <row r="1576" spans="18:50" x14ac:dyDescent="0.25">
      <c r="R1576" s="509"/>
      <c r="S1576" s="508"/>
      <c r="T1576" s="508"/>
      <c r="U1576" s="508"/>
      <c r="V1576" s="508"/>
      <c r="W1576" s="508"/>
      <c r="X1576" s="508"/>
      <c r="Y1576" s="508"/>
      <c r="Z1576" s="508"/>
      <c r="AA1576" s="508"/>
      <c r="AB1576" s="508"/>
      <c r="AC1576" s="508"/>
      <c r="AD1576" s="508"/>
      <c r="AE1576" s="455"/>
      <c r="AF1576" s="455"/>
      <c r="AG1576" s="455"/>
      <c r="AH1576" s="455"/>
      <c r="AI1576" s="455"/>
      <c r="AJ1576" s="455"/>
      <c r="AK1576" s="455"/>
      <c r="AL1576" s="455"/>
      <c r="AM1576" s="455"/>
      <c r="AN1576" s="455"/>
      <c r="AO1576" s="455"/>
      <c r="AP1576" s="455"/>
      <c r="AQ1576" s="455"/>
      <c r="AR1576" s="455"/>
      <c r="AS1576" s="455"/>
      <c r="AT1576" s="455"/>
      <c r="AU1576" s="455"/>
      <c r="AV1576" s="455"/>
      <c r="AW1576" s="455"/>
      <c r="AX1576" s="455"/>
    </row>
    <row r="1577" spans="18:50" x14ac:dyDescent="0.25">
      <c r="R1577" s="509"/>
      <c r="S1577" s="508"/>
      <c r="T1577" s="508"/>
      <c r="U1577" s="508"/>
      <c r="V1577" s="508"/>
      <c r="W1577" s="508"/>
      <c r="X1577" s="508"/>
      <c r="Y1577" s="508"/>
      <c r="Z1577" s="508"/>
      <c r="AA1577" s="508"/>
      <c r="AB1577" s="508"/>
      <c r="AC1577" s="508"/>
      <c r="AD1577" s="508"/>
      <c r="AE1577" s="455"/>
      <c r="AF1577" s="455"/>
      <c r="AG1577" s="455"/>
      <c r="AH1577" s="455"/>
      <c r="AI1577" s="455"/>
      <c r="AJ1577" s="455"/>
      <c r="AK1577" s="455"/>
      <c r="AL1577" s="455"/>
      <c r="AM1577" s="455"/>
      <c r="AN1577" s="455"/>
      <c r="AO1577" s="455"/>
      <c r="AP1577" s="455"/>
      <c r="AQ1577" s="455"/>
      <c r="AR1577" s="455"/>
      <c r="AS1577" s="455"/>
      <c r="AT1577" s="455"/>
      <c r="AU1577" s="455"/>
      <c r="AV1577" s="455"/>
      <c r="AW1577" s="455"/>
      <c r="AX1577" s="455"/>
    </row>
    <row r="1578" spans="18:50" x14ac:dyDescent="0.25">
      <c r="R1578" s="509"/>
      <c r="S1578" s="508"/>
      <c r="T1578" s="508"/>
      <c r="U1578" s="508"/>
      <c r="V1578" s="508"/>
      <c r="W1578" s="508"/>
      <c r="X1578" s="508"/>
      <c r="Y1578" s="508"/>
      <c r="Z1578" s="508"/>
      <c r="AA1578" s="508"/>
      <c r="AB1578" s="508"/>
      <c r="AC1578" s="508"/>
      <c r="AD1578" s="508"/>
      <c r="AE1578" s="455"/>
      <c r="AF1578" s="455"/>
      <c r="AG1578" s="455"/>
      <c r="AH1578" s="455"/>
      <c r="AI1578" s="455"/>
      <c r="AJ1578" s="455"/>
      <c r="AK1578" s="455"/>
      <c r="AL1578" s="455"/>
      <c r="AM1578" s="455"/>
      <c r="AN1578" s="455"/>
      <c r="AO1578" s="455"/>
      <c r="AP1578" s="455"/>
      <c r="AQ1578" s="455"/>
      <c r="AR1578" s="455"/>
      <c r="AS1578" s="455"/>
      <c r="AT1578" s="455"/>
      <c r="AU1578" s="455"/>
      <c r="AV1578" s="455"/>
      <c r="AW1578" s="455"/>
      <c r="AX1578" s="455"/>
    </row>
    <row r="1579" spans="18:50" x14ac:dyDescent="0.25">
      <c r="R1579" s="509"/>
      <c r="S1579" s="508"/>
      <c r="T1579" s="508"/>
      <c r="U1579" s="508"/>
      <c r="V1579" s="508"/>
      <c r="W1579" s="508"/>
      <c r="X1579" s="508"/>
      <c r="Y1579" s="508"/>
      <c r="Z1579" s="508"/>
      <c r="AA1579" s="508"/>
      <c r="AB1579" s="508"/>
      <c r="AC1579" s="508"/>
      <c r="AD1579" s="508"/>
      <c r="AE1579" s="455"/>
      <c r="AF1579" s="455"/>
      <c r="AG1579" s="455"/>
      <c r="AH1579" s="455"/>
      <c r="AI1579" s="455"/>
      <c r="AJ1579" s="455"/>
      <c r="AK1579" s="455"/>
      <c r="AL1579" s="455"/>
      <c r="AM1579" s="455"/>
      <c r="AN1579" s="455"/>
      <c r="AO1579" s="455"/>
      <c r="AP1579" s="455"/>
      <c r="AQ1579" s="455"/>
      <c r="AR1579" s="455"/>
      <c r="AS1579" s="455"/>
      <c r="AT1579" s="455"/>
      <c r="AU1579" s="455"/>
      <c r="AV1579" s="455"/>
      <c r="AW1579" s="455"/>
      <c r="AX1579" s="455"/>
    </row>
    <row r="1580" spans="18:50" x14ac:dyDescent="0.25">
      <c r="R1580" s="509"/>
      <c r="S1580" s="508"/>
      <c r="T1580" s="508"/>
      <c r="U1580" s="508"/>
      <c r="V1580" s="508"/>
      <c r="W1580" s="508"/>
      <c r="X1580" s="508"/>
      <c r="Y1580" s="508"/>
      <c r="Z1580" s="508"/>
      <c r="AA1580" s="508"/>
      <c r="AB1580" s="508"/>
      <c r="AC1580" s="508"/>
      <c r="AD1580" s="508"/>
      <c r="AE1580" s="455"/>
      <c r="AF1580" s="455"/>
      <c r="AG1580" s="455"/>
      <c r="AH1580" s="455"/>
      <c r="AI1580" s="455"/>
      <c r="AJ1580" s="455"/>
      <c r="AK1580" s="455"/>
      <c r="AL1580" s="455"/>
      <c r="AM1580" s="455"/>
      <c r="AN1580" s="455"/>
      <c r="AO1580" s="455"/>
      <c r="AP1580" s="455"/>
      <c r="AQ1580" s="455"/>
      <c r="AR1580" s="455"/>
      <c r="AS1580" s="455"/>
      <c r="AT1580" s="455"/>
      <c r="AU1580" s="455"/>
      <c r="AV1580" s="455"/>
      <c r="AW1580" s="455"/>
      <c r="AX1580" s="455"/>
    </row>
    <row r="1581" spans="18:50" x14ac:dyDescent="0.25">
      <c r="R1581" s="509"/>
      <c r="S1581" s="508"/>
      <c r="T1581" s="508"/>
      <c r="U1581" s="508"/>
      <c r="V1581" s="508"/>
      <c r="W1581" s="508"/>
      <c r="X1581" s="508"/>
      <c r="Y1581" s="508"/>
      <c r="Z1581" s="508"/>
      <c r="AA1581" s="508"/>
      <c r="AB1581" s="508"/>
      <c r="AC1581" s="508"/>
      <c r="AD1581" s="508"/>
      <c r="AE1581" s="455"/>
      <c r="AF1581" s="455"/>
      <c r="AG1581" s="455"/>
      <c r="AH1581" s="455"/>
      <c r="AI1581" s="455"/>
      <c r="AJ1581" s="455"/>
      <c r="AK1581" s="455"/>
      <c r="AL1581" s="455"/>
      <c r="AM1581" s="455"/>
      <c r="AN1581" s="455"/>
      <c r="AO1581" s="455"/>
      <c r="AP1581" s="455"/>
      <c r="AQ1581" s="455"/>
      <c r="AR1581" s="455"/>
      <c r="AS1581" s="455"/>
      <c r="AT1581" s="455"/>
      <c r="AU1581" s="455"/>
      <c r="AV1581" s="455"/>
      <c r="AW1581" s="455"/>
      <c r="AX1581" s="455"/>
    </row>
    <row r="1582" spans="18:50" x14ac:dyDescent="0.25">
      <c r="R1582" s="509"/>
      <c r="S1582" s="508"/>
      <c r="T1582" s="508"/>
      <c r="U1582" s="508"/>
      <c r="V1582" s="508"/>
      <c r="W1582" s="508"/>
      <c r="X1582" s="508"/>
      <c r="Y1582" s="508"/>
      <c r="Z1582" s="508"/>
      <c r="AA1582" s="508"/>
      <c r="AB1582" s="508"/>
      <c r="AC1582" s="508"/>
      <c r="AD1582" s="508"/>
      <c r="AE1582" s="455"/>
      <c r="AF1582" s="455"/>
      <c r="AG1582" s="455"/>
      <c r="AH1582" s="455"/>
      <c r="AI1582" s="455"/>
      <c r="AJ1582" s="455"/>
      <c r="AK1582" s="455"/>
      <c r="AL1582" s="455"/>
      <c r="AM1582" s="455"/>
      <c r="AN1582" s="455"/>
      <c r="AO1582" s="455"/>
      <c r="AP1582" s="455"/>
      <c r="AQ1582" s="455"/>
      <c r="AR1582" s="455"/>
      <c r="AS1582" s="455"/>
      <c r="AT1582" s="455"/>
      <c r="AU1582" s="455"/>
      <c r="AV1582" s="455"/>
      <c r="AW1582" s="455"/>
      <c r="AX1582" s="455"/>
    </row>
    <row r="1583" spans="18:50" x14ac:dyDescent="0.25">
      <c r="R1583" s="509"/>
      <c r="S1583" s="508"/>
      <c r="T1583" s="508"/>
      <c r="U1583" s="508"/>
      <c r="V1583" s="508"/>
      <c r="W1583" s="508"/>
      <c r="X1583" s="508"/>
      <c r="Y1583" s="508"/>
      <c r="Z1583" s="508"/>
      <c r="AA1583" s="508"/>
      <c r="AB1583" s="508"/>
      <c r="AC1583" s="508"/>
      <c r="AD1583" s="508"/>
      <c r="AE1583" s="455"/>
      <c r="AF1583" s="455"/>
      <c r="AG1583" s="455"/>
      <c r="AH1583" s="455"/>
      <c r="AI1583" s="455"/>
      <c r="AJ1583" s="455"/>
      <c r="AK1583" s="455"/>
      <c r="AL1583" s="455"/>
      <c r="AM1583" s="455"/>
      <c r="AN1583" s="455"/>
      <c r="AO1583" s="455"/>
      <c r="AP1583" s="455"/>
      <c r="AQ1583" s="455"/>
      <c r="AR1583" s="455"/>
      <c r="AS1583" s="455"/>
      <c r="AT1583" s="455"/>
      <c r="AU1583" s="455"/>
      <c r="AV1583" s="455"/>
      <c r="AW1583" s="455"/>
      <c r="AX1583" s="455"/>
    </row>
    <row r="1584" spans="18:50" x14ac:dyDescent="0.25">
      <c r="R1584" s="509"/>
      <c r="S1584" s="508"/>
      <c r="T1584" s="508"/>
      <c r="U1584" s="508"/>
      <c r="V1584" s="508"/>
      <c r="W1584" s="508"/>
      <c r="X1584" s="508"/>
      <c r="Y1584" s="508"/>
      <c r="Z1584" s="508"/>
      <c r="AA1584" s="508"/>
      <c r="AB1584" s="508"/>
      <c r="AC1584" s="508"/>
      <c r="AD1584" s="508"/>
      <c r="AE1584" s="455"/>
      <c r="AF1584" s="455"/>
      <c r="AG1584" s="455"/>
      <c r="AH1584" s="455"/>
      <c r="AI1584" s="455"/>
      <c r="AJ1584" s="455"/>
      <c r="AK1584" s="455"/>
      <c r="AL1584" s="455"/>
      <c r="AM1584" s="455"/>
      <c r="AN1584" s="455"/>
      <c r="AO1584" s="455"/>
      <c r="AP1584" s="455"/>
      <c r="AQ1584" s="455"/>
      <c r="AR1584" s="455"/>
      <c r="AS1584" s="455"/>
      <c r="AT1584" s="455"/>
      <c r="AU1584" s="455"/>
      <c r="AV1584" s="455"/>
      <c r="AW1584" s="455"/>
      <c r="AX1584" s="455"/>
    </row>
    <row r="1585" spans="18:50" x14ac:dyDescent="0.25">
      <c r="R1585" s="509"/>
      <c r="S1585" s="508"/>
      <c r="T1585" s="508"/>
      <c r="U1585" s="508"/>
      <c r="V1585" s="508"/>
      <c r="W1585" s="508"/>
      <c r="X1585" s="508"/>
      <c r="Y1585" s="508"/>
      <c r="Z1585" s="508"/>
      <c r="AA1585" s="508"/>
      <c r="AB1585" s="508"/>
      <c r="AC1585" s="508"/>
      <c r="AD1585" s="508"/>
      <c r="AE1585" s="455"/>
      <c r="AF1585" s="455"/>
      <c r="AG1585" s="455"/>
      <c r="AH1585" s="455"/>
      <c r="AI1585" s="455"/>
      <c r="AJ1585" s="455"/>
      <c r="AK1585" s="455"/>
      <c r="AL1585" s="455"/>
      <c r="AM1585" s="455"/>
      <c r="AN1585" s="455"/>
      <c r="AO1585" s="455"/>
      <c r="AP1585" s="455"/>
      <c r="AQ1585" s="455"/>
      <c r="AR1585" s="455"/>
      <c r="AS1585" s="455"/>
      <c r="AT1585" s="455"/>
      <c r="AU1585" s="455"/>
      <c r="AV1585" s="455"/>
      <c r="AW1585" s="455"/>
      <c r="AX1585" s="455"/>
    </row>
    <row r="1586" spans="18:50" x14ac:dyDescent="0.25">
      <c r="R1586" s="509"/>
      <c r="S1586" s="508"/>
      <c r="T1586" s="508"/>
      <c r="U1586" s="508"/>
      <c r="V1586" s="508"/>
      <c r="W1586" s="508"/>
      <c r="X1586" s="508"/>
      <c r="Y1586" s="508"/>
      <c r="Z1586" s="508"/>
      <c r="AA1586" s="508"/>
      <c r="AB1586" s="508"/>
      <c r="AC1586" s="508"/>
      <c r="AD1586" s="508"/>
      <c r="AE1586" s="455"/>
      <c r="AF1586" s="455"/>
      <c r="AG1586" s="455"/>
      <c r="AH1586" s="455"/>
      <c r="AI1586" s="455"/>
      <c r="AJ1586" s="455"/>
      <c r="AK1586" s="455"/>
      <c r="AL1586" s="455"/>
      <c r="AM1586" s="455"/>
      <c r="AN1586" s="455"/>
      <c r="AO1586" s="455"/>
      <c r="AP1586" s="455"/>
      <c r="AQ1586" s="455"/>
      <c r="AR1586" s="455"/>
      <c r="AS1586" s="455"/>
      <c r="AT1586" s="455"/>
      <c r="AU1586" s="455"/>
      <c r="AV1586" s="455"/>
      <c r="AW1586" s="455"/>
      <c r="AX1586" s="455"/>
    </row>
    <row r="1587" spans="18:50" x14ac:dyDescent="0.25">
      <c r="R1587" s="509"/>
      <c r="S1587" s="508"/>
      <c r="T1587" s="508"/>
      <c r="U1587" s="508"/>
      <c r="V1587" s="508"/>
      <c r="W1587" s="508"/>
      <c r="X1587" s="508"/>
      <c r="Y1587" s="508"/>
      <c r="Z1587" s="508"/>
      <c r="AA1587" s="508"/>
      <c r="AB1587" s="508"/>
      <c r="AC1587" s="508"/>
      <c r="AD1587" s="508"/>
      <c r="AE1587" s="455"/>
      <c r="AF1587" s="455"/>
      <c r="AG1587" s="455"/>
      <c r="AH1587" s="455"/>
      <c r="AI1587" s="455"/>
      <c r="AJ1587" s="455"/>
      <c r="AK1587" s="455"/>
      <c r="AL1587" s="455"/>
      <c r="AM1587" s="455"/>
      <c r="AN1587" s="455"/>
      <c r="AO1587" s="455"/>
      <c r="AP1587" s="455"/>
      <c r="AQ1587" s="455"/>
      <c r="AR1587" s="455"/>
      <c r="AS1587" s="455"/>
      <c r="AT1587" s="455"/>
      <c r="AU1587" s="455"/>
      <c r="AV1587" s="455"/>
      <c r="AW1587" s="455"/>
      <c r="AX1587" s="455"/>
    </row>
    <row r="1588" spans="18:50" x14ac:dyDescent="0.25">
      <c r="R1588" s="509"/>
      <c r="S1588" s="508"/>
      <c r="T1588" s="508"/>
      <c r="U1588" s="508"/>
      <c r="V1588" s="508"/>
      <c r="W1588" s="508"/>
      <c r="X1588" s="508"/>
      <c r="Y1588" s="508"/>
      <c r="Z1588" s="508"/>
      <c r="AA1588" s="508"/>
      <c r="AB1588" s="508"/>
      <c r="AC1588" s="508"/>
      <c r="AD1588" s="508"/>
      <c r="AE1588" s="455"/>
      <c r="AF1588" s="455"/>
      <c r="AG1588" s="455"/>
      <c r="AH1588" s="455"/>
      <c r="AI1588" s="455"/>
      <c r="AJ1588" s="455"/>
      <c r="AK1588" s="455"/>
      <c r="AL1588" s="455"/>
      <c r="AM1588" s="455"/>
      <c r="AN1588" s="455"/>
      <c r="AO1588" s="455"/>
      <c r="AP1588" s="455"/>
      <c r="AQ1588" s="455"/>
      <c r="AR1588" s="455"/>
      <c r="AS1588" s="455"/>
      <c r="AT1588" s="455"/>
      <c r="AU1588" s="455"/>
      <c r="AV1588" s="455"/>
      <c r="AW1588" s="455"/>
      <c r="AX1588" s="455"/>
    </row>
    <row r="1589" spans="18:50" x14ac:dyDescent="0.25">
      <c r="R1589" s="509"/>
      <c r="S1589" s="508"/>
      <c r="T1589" s="508"/>
      <c r="U1589" s="508"/>
      <c r="V1589" s="508"/>
      <c r="W1589" s="508"/>
      <c r="X1589" s="508"/>
      <c r="Y1589" s="508"/>
      <c r="Z1589" s="508"/>
      <c r="AA1589" s="508"/>
      <c r="AB1589" s="508"/>
      <c r="AC1589" s="508"/>
      <c r="AD1589" s="508"/>
      <c r="AE1589" s="455"/>
      <c r="AF1589" s="455"/>
      <c r="AG1589" s="455"/>
      <c r="AH1589" s="455"/>
      <c r="AI1589" s="455"/>
      <c r="AJ1589" s="455"/>
      <c r="AK1589" s="455"/>
      <c r="AL1589" s="455"/>
      <c r="AM1589" s="455"/>
      <c r="AN1589" s="455"/>
      <c r="AO1589" s="455"/>
      <c r="AP1589" s="455"/>
      <c r="AQ1589" s="455"/>
      <c r="AR1589" s="455"/>
      <c r="AS1589" s="455"/>
      <c r="AT1589" s="455"/>
      <c r="AU1589" s="455"/>
      <c r="AV1589" s="455"/>
      <c r="AW1589" s="455"/>
      <c r="AX1589" s="455"/>
    </row>
    <row r="1590" spans="18:50" x14ac:dyDescent="0.25">
      <c r="R1590" s="509"/>
      <c r="S1590" s="508"/>
      <c r="T1590" s="508"/>
      <c r="U1590" s="508"/>
      <c r="V1590" s="508"/>
      <c r="W1590" s="508"/>
      <c r="X1590" s="508"/>
      <c r="Y1590" s="508"/>
      <c r="Z1590" s="508"/>
      <c r="AA1590" s="508"/>
      <c r="AB1590" s="508"/>
      <c r="AC1590" s="508"/>
      <c r="AD1590" s="508"/>
      <c r="AE1590" s="455"/>
      <c r="AF1590" s="455"/>
      <c r="AG1590" s="455"/>
      <c r="AH1590" s="455"/>
      <c r="AI1590" s="455"/>
      <c r="AJ1590" s="455"/>
      <c r="AK1590" s="455"/>
      <c r="AL1590" s="455"/>
      <c r="AM1590" s="455"/>
      <c r="AN1590" s="455"/>
      <c r="AO1590" s="455"/>
      <c r="AP1590" s="455"/>
      <c r="AQ1590" s="455"/>
      <c r="AR1590" s="455"/>
      <c r="AS1590" s="455"/>
      <c r="AT1590" s="455"/>
      <c r="AU1590" s="455"/>
      <c r="AV1590" s="455"/>
      <c r="AW1590" s="455"/>
      <c r="AX1590" s="455"/>
    </row>
    <row r="1591" spans="18:50" x14ac:dyDescent="0.25">
      <c r="R1591" s="509"/>
      <c r="S1591" s="508"/>
      <c r="T1591" s="508"/>
      <c r="U1591" s="508"/>
      <c r="V1591" s="508"/>
      <c r="W1591" s="508"/>
      <c r="X1591" s="508"/>
      <c r="Y1591" s="508"/>
      <c r="Z1591" s="508"/>
      <c r="AA1591" s="508"/>
      <c r="AB1591" s="508"/>
      <c r="AC1591" s="508"/>
      <c r="AD1591" s="508"/>
      <c r="AE1591" s="455"/>
      <c r="AF1591" s="455"/>
      <c r="AG1591" s="455"/>
      <c r="AH1591" s="455"/>
      <c r="AI1591" s="455"/>
      <c r="AJ1591" s="455"/>
      <c r="AK1591" s="455"/>
      <c r="AL1591" s="455"/>
      <c r="AM1591" s="455"/>
      <c r="AN1591" s="455"/>
      <c r="AO1591" s="455"/>
      <c r="AP1591" s="455"/>
      <c r="AQ1591" s="455"/>
      <c r="AR1591" s="455"/>
      <c r="AS1591" s="455"/>
      <c r="AT1591" s="455"/>
      <c r="AU1591" s="455"/>
      <c r="AV1591" s="455"/>
      <c r="AW1591" s="455"/>
      <c r="AX1591" s="455"/>
    </row>
    <row r="1592" spans="18:50" x14ac:dyDescent="0.25">
      <c r="R1592" s="509"/>
      <c r="S1592" s="508"/>
      <c r="T1592" s="508"/>
      <c r="U1592" s="508"/>
      <c r="V1592" s="508"/>
      <c r="W1592" s="508"/>
      <c r="X1592" s="508"/>
      <c r="Y1592" s="508"/>
      <c r="Z1592" s="508"/>
      <c r="AA1592" s="508"/>
      <c r="AB1592" s="508"/>
      <c r="AC1592" s="508"/>
      <c r="AD1592" s="508"/>
      <c r="AE1592" s="455"/>
      <c r="AF1592" s="455"/>
      <c r="AG1592" s="455"/>
      <c r="AH1592" s="455"/>
      <c r="AI1592" s="455"/>
      <c r="AJ1592" s="455"/>
      <c r="AK1592" s="455"/>
      <c r="AL1592" s="455"/>
      <c r="AM1592" s="455"/>
      <c r="AN1592" s="455"/>
      <c r="AO1592" s="455"/>
      <c r="AP1592" s="455"/>
      <c r="AQ1592" s="455"/>
      <c r="AR1592" s="455"/>
      <c r="AS1592" s="455"/>
      <c r="AT1592" s="455"/>
      <c r="AU1592" s="455"/>
      <c r="AV1592" s="455"/>
      <c r="AW1592" s="455"/>
      <c r="AX1592" s="455"/>
    </row>
    <row r="1593" spans="18:50" x14ac:dyDescent="0.25">
      <c r="R1593" s="509"/>
      <c r="S1593" s="508"/>
      <c r="T1593" s="508"/>
      <c r="U1593" s="508"/>
      <c r="V1593" s="508"/>
      <c r="W1593" s="508"/>
      <c r="X1593" s="508"/>
      <c r="Y1593" s="508"/>
      <c r="Z1593" s="508"/>
      <c r="AA1593" s="508"/>
      <c r="AB1593" s="508"/>
      <c r="AC1593" s="508"/>
      <c r="AD1593" s="508"/>
      <c r="AE1593" s="455"/>
      <c r="AF1593" s="455"/>
      <c r="AG1593" s="455"/>
      <c r="AH1593" s="455"/>
      <c r="AI1593" s="455"/>
      <c r="AJ1593" s="455"/>
      <c r="AK1593" s="455"/>
      <c r="AL1593" s="455"/>
      <c r="AM1593" s="455"/>
      <c r="AN1593" s="455"/>
      <c r="AO1593" s="455"/>
      <c r="AP1593" s="455"/>
      <c r="AQ1593" s="455"/>
      <c r="AR1593" s="455"/>
      <c r="AS1593" s="455"/>
      <c r="AT1593" s="455"/>
      <c r="AU1593" s="455"/>
      <c r="AV1593" s="455"/>
      <c r="AW1593" s="455"/>
      <c r="AX1593" s="455"/>
    </row>
    <row r="1594" spans="18:50" x14ac:dyDescent="0.25">
      <c r="R1594" s="509"/>
      <c r="S1594" s="508"/>
      <c r="T1594" s="508"/>
      <c r="U1594" s="508"/>
      <c r="V1594" s="508"/>
      <c r="W1594" s="508"/>
      <c r="X1594" s="508"/>
      <c r="Y1594" s="508"/>
      <c r="Z1594" s="508"/>
      <c r="AA1594" s="508"/>
      <c r="AB1594" s="508"/>
      <c r="AC1594" s="508"/>
      <c r="AD1594" s="508"/>
      <c r="AE1594" s="455"/>
      <c r="AF1594" s="455"/>
      <c r="AG1594" s="455"/>
      <c r="AH1594" s="455"/>
      <c r="AI1594" s="455"/>
      <c r="AJ1594" s="455"/>
      <c r="AK1594" s="455"/>
      <c r="AL1594" s="455"/>
      <c r="AM1594" s="455"/>
      <c r="AN1594" s="455"/>
      <c r="AO1594" s="455"/>
      <c r="AP1594" s="455"/>
      <c r="AQ1594" s="455"/>
      <c r="AR1594" s="455"/>
      <c r="AS1594" s="455"/>
      <c r="AT1594" s="455"/>
      <c r="AU1594" s="455"/>
      <c r="AV1594" s="455"/>
      <c r="AW1594" s="455"/>
      <c r="AX1594" s="455"/>
    </row>
    <row r="1595" spans="18:50" x14ac:dyDescent="0.25">
      <c r="R1595" s="509"/>
      <c r="S1595" s="508"/>
      <c r="T1595" s="508"/>
      <c r="U1595" s="508"/>
      <c r="V1595" s="508"/>
      <c r="W1595" s="508"/>
      <c r="X1595" s="508"/>
      <c r="Y1595" s="508"/>
      <c r="Z1595" s="508"/>
      <c r="AA1595" s="508"/>
      <c r="AB1595" s="508"/>
      <c r="AC1595" s="508"/>
      <c r="AD1595" s="508"/>
      <c r="AE1595" s="455"/>
      <c r="AF1595" s="455"/>
      <c r="AG1595" s="455"/>
      <c r="AH1595" s="455"/>
      <c r="AI1595" s="455"/>
      <c r="AJ1595" s="455"/>
      <c r="AK1595" s="455"/>
      <c r="AL1595" s="455"/>
      <c r="AM1595" s="455"/>
      <c r="AN1595" s="455"/>
      <c r="AO1595" s="455"/>
      <c r="AP1595" s="455"/>
      <c r="AQ1595" s="455"/>
      <c r="AR1595" s="455"/>
      <c r="AS1595" s="455"/>
      <c r="AT1595" s="455"/>
      <c r="AU1595" s="455"/>
      <c r="AV1595" s="455"/>
      <c r="AW1595" s="455"/>
      <c r="AX1595" s="455"/>
    </row>
    <row r="1596" spans="18:50" x14ac:dyDescent="0.25">
      <c r="R1596" s="509"/>
      <c r="S1596" s="508"/>
      <c r="T1596" s="508"/>
      <c r="U1596" s="508"/>
      <c r="V1596" s="508"/>
      <c r="W1596" s="508"/>
      <c r="X1596" s="508"/>
      <c r="Y1596" s="508"/>
      <c r="Z1596" s="508"/>
      <c r="AA1596" s="508"/>
      <c r="AB1596" s="508"/>
      <c r="AC1596" s="508"/>
      <c r="AD1596" s="508"/>
      <c r="AE1596" s="455"/>
      <c r="AF1596" s="455"/>
      <c r="AG1596" s="455"/>
      <c r="AH1596" s="455"/>
      <c r="AI1596" s="455"/>
      <c r="AJ1596" s="455"/>
      <c r="AK1596" s="455"/>
      <c r="AL1596" s="455"/>
      <c r="AM1596" s="455"/>
      <c r="AN1596" s="455"/>
      <c r="AO1596" s="455"/>
      <c r="AP1596" s="455"/>
      <c r="AQ1596" s="455"/>
      <c r="AR1596" s="455"/>
      <c r="AS1596" s="455"/>
      <c r="AT1596" s="455"/>
      <c r="AU1596" s="455"/>
      <c r="AV1596" s="455"/>
      <c r="AW1596" s="455"/>
      <c r="AX1596" s="455"/>
    </row>
    <row r="1597" spans="18:50" x14ac:dyDescent="0.25">
      <c r="R1597" s="509"/>
      <c r="S1597" s="508"/>
      <c r="T1597" s="508"/>
      <c r="U1597" s="508"/>
      <c r="V1597" s="508"/>
      <c r="W1597" s="508"/>
      <c r="X1597" s="508"/>
      <c r="Y1597" s="508"/>
      <c r="Z1597" s="508"/>
      <c r="AA1597" s="508"/>
      <c r="AB1597" s="508"/>
      <c r="AC1597" s="508"/>
      <c r="AD1597" s="508"/>
      <c r="AE1597" s="455"/>
      <c r="AF1597" s="455"/>
      <c r="AG1597" s="455"/>
      <c r="AH1597" s="455"/>
      <c r="AI1597" s="455"/>
      <c r="AJ1597" s="455"/>
      <c r="AK1597" s="455"/>
      <c r="AL1597" s="455"/>
      <c r="AM1597" s="455"/>
      <c r="AN1597" s="455"/>
      <c r="AO1597" s="455"/>
      <c r="AP1597" s="455"/>
      <c r="AQ1597" s="455"/>
      <c r="AR1597" s="455"/>
      <c r="AS1597" s="455"/>
      <c r="AT1597" s="455"/>
      <c r="AU1597" s="455"/>
      <c r="AV1597" s="455"/>
      <c r="AW1597" s="455"/>
      <c r="AX1597" s="455"/>
    </row>
    <row r="1598" spans="18:50" x14ac:dyDescent="0.25">
      <c r="R1598" s="509"/>
      <c r="S1598" s="508"/>
      <c r="T1598" s="508"/>
      <c r="U1598" s="508"/>
      <c r="V1598" s="508"/>
      <c r="W1598" s="508"/>
      <c r="X1598" s="508"/>
      <c r="Y1598" s="508"/>
      <c r="Z1598" s="508"/>
      <c r="AA1598" s="508"/>
      <c r="AB1598" s="508"/>
      <c r="AC1598" s="508"/>
      <c r="AD1598" s="508"/>
      <c r="AE1598" s="455"/>
      <c r="AF1598" s="455"/>
      <c r="AG1598" s="455"/>
      <c r="AH1598" s="455"/>
      <c r="AI1598" s="455"/>
      <c r="AJ1598" s="455"/>
      <c r="AK1598" s="455"/>
      <c r="AL1598" s="455"/>
      <c r="AM1598" s="455"/>
      <c r="AN1598" s="455"/>
      <c r="AO1598" s="455"/>
      <c r="AP1598" s="455"/>
      <c r="AQ1598" s="455"/>
      <c r="AR1598" s="455"/>
      <c r="AS1598" s="455"/>
      <c r="AT1598" s="455"/>
      <c r="AU1598" s="455"/>
      <c r="AV1598" s="455"/>
      <c r="AW1598" s="455"/>
      <c r="AX1598" s="455"/>
    </row>
    <row r="1599" spans="18:50" x14ac:dyDescent="0.25">
      <c r="R1599" s="509"/>
      <c r="S1599" s="508"/>
      <c r="T1599" s="508"/>
      <c r="U1599" s="508"/>
      <c r="V1599" s="508"/>
      <c r="W1599" s="508"/>
      <c r="X1599" s="508"/>
      <c r="Y1599" s="508"/>
      <c r="Z1599" s="508"/>
      <c r="AA1599" s="508"/>
      <c r="AB1599" s="508"/>
      <c r="AC1599" s="508"/>
      <c r="AD1599" s="508"/>
      <c r="AE1599" s="455"/>
      <c r="AF1599" s="455"/>
      <c r="AG1599" s="455"/>
      <c r="AH1599" s="455"/>
      <c r="AI1599" s="455"/>
      <c r="AJ1599" s="455"/>
      <c r="AK1599" s="455"/>
      <c r="AL1599" s="455"/>
      <c r="AM1599" s="455"/>
      <c r="AN1599" s="455"/>
      <c r="AO1599" s="455"/>
      <c r="AP1599" s="455"/>
      <c r="AQ1599" s="455"/>
      <c r="AR1599" s="455"/>
      <c r="AS1599" s="455"/>
      <c r="AT1599" s="455"/>
      <c r="AU1599" s="455"/>
      <c r="AV1599" s="455"/>
      <c r="AW1599" s="455"/>
      <c r="AX1599" s="455"/>
    </row>
    <row r="1600" spans="18:50" x14ac:dyDescent="0.25">
      <c r="R1600" s="509"/>
      <c r="S1600" s="508"/>
      <c r="T1600" s="508"/>
      <c r="U1600" s="508"/>
      <c r="V1600" s="508"/>
      <c r="W1600" s="508"/>
      <c r="X1600" s="508"/>
      <c r="Y1600" s="508"/>
      <c r="Z1600" s="508"/>
      <c r="AA1600" s="508"/>
      <c r="AB1600" s="508"/>
      <c r="AC1600" s="508"/>
      <c r="AD1600" s="508"/>
      <c r="AE1600" s="455"/>
      <c r="AF1600" s="455"/>
      <c r="AG1600" s="455"/>
      <c r="AH1600" s="455"/>
      <c r="AI1600" s="455"/>
      <c r="AJ1600" s="455"/>
      <c r="AK1600" s="455"/>
      <c r="AL1600" s="455"/>
      <c r="AM1600" s="455"/>
      <c r="AN1600" s="455"/>
      <c r="AO1600" s="455"/>
      <c r="AP1600" s="455"/>
      <c r="AQ1600" s="455"/>
      <c r="AR1600" s="455"/>
      <c r="AS1600" s="455"/>
      <c r="AT1600" s="455"/>
      <c r="AU1600" s="455"/>
      <c r="AV1600" s="455"/>
      <c r="AW1600" s="455"/>
      <c r="AX1600" s="455"/>
    </row>
    <row r="1601" spans="18:50" x14ac:dyDescent="0.25">
      <c r="R1601" s="509"/>
      <c r="S1601" s="508"/>
      <c r="T1601" s="508"/>
      <c r="U1601" s="508"/>
      <c r="V1601" s="508"/>
      <c r="W1601" s="508"/>
      <c r="X1601" s="508"/>
      <c r="Y1601" s="508"/>
      <c r="Z1601" s="508"/>
      <c r="AA1601" s="508"/>
      <c r="AB1601" s="508"/>
      <c r="AC1601" s="508"/>
      <c r="AD1601" s="508"/>
      <c r="AE1601" s="455"/>
      <c r="AF1601" s="455"/>
      <c r="AG1601" s="455"/>
      <c r="AH1601" s="455"/>
      <c r="AI1601" s="455"/>
      <c r="AJ1601" s="455"/>
      <c r="AK1601" s="455"/>
      <c r="AL1601" s="455"/>
      <c r="AM1601" s="455"/>
      <c r="AN1601" s="455"/>
      <c r="AO1601" s="455"/>
      <c r="AP1601" s="455"/>
      <c r="AQ1601" s="455"/>
      <c r="AR1601" s="455"/>
      <c r="AS1601" s="455"/>
      <c r="AT1601" s="455"/>
      <c r="AU1601" s="455"/>
      <c r="AV1601" s="455"/>
      <c r="AW1601" s="455"/>
      <c r="AX1601" s="455"/>
    </row>
    <row r="1602" spans="18:50" x14ac:dyDescent="0.25">
      <c r="R1602" s="509"/>
      <c r="S1602" s="508"/>
      <c r="T1602" s="508"/>
      <c r="U1602" s="508"/>
      <c r="V1602" s="508"/>
      <c r="W1602" s="508"/>
      <c r="X1602" s="508"/>
      <c r="Y1602" s="508"/>
      <c r="Z1602" s="508"/>
      <c r="AA1602" s="508"/>
      <c r="AB1602" s="508"/>
      <c r="AC1602" s="508"/>
      <c r="AD1602" s="508"/>
      <c r="AE1602" s="455"/>
      <c r="AF1602" s="455"/>
      <c r="AG1602" s="455"/>
      <c r="AH1602" s="455"/>
      <c r="AI1602" s="455"/>
      <c r="AJ1602" s="455"/>
      <c r="AK1602" s="455"/>
      <c r="AL1602" s="455"/>
      <c r="AM1602" s="455"/>
      <c r="AN1602" s="455"/>
      <c r="AO1602" s="455"/>
      <c r="AP1602" s="455"/>
      <c r="AQ1602" s="455"/>
      <c r="AR1602" s="455"/>
      <c r="AS1602" s="455"/>
      <c r="AT1602" s="455"/>
      <c r="AU1602" s="455"/>
      <c r="AV1602" s="455"/>
      <c r="AW1602" s="455"/>
      <c r="AX1602" s="455"/>
    </row>
    <row r="1603" spans="18:50" x14ac:dyDescent="0.25">
      <c r="R1603" s="509"/>
      <c r="S1603" s="508"/>
      <c r="T1603" s="508"/>
      <c r="U1603" s="508"/>
      <c r="V1603" s="508"/>
      <c r="W1603" s="508"/>
      <c r="X1603" s="508"/>
      <c r="Y1603" s="508"/>
      <c r="Z1603" s="508"/>
      <c r="AA1603" s="508"/>
      <c r="AB1603" s="508"/>
      <c r="AC1603" s="508"/>
      <c r="AD1603" s="508"/>
      <c r="AE1603" s="455"/>
      <c r="AF1603" s="455"/>
      <c r="AG1603" s="455"/>
      <c r="AH1603" s="455"/>
      <c r="AI1603" s="455"/>
      <c r="AJ1603" s="455"/>
      <c r="AK1603" s="455"/>
      <c r="AL1603" s="455"/>
      <c r="AM1603" s="455"/>
      <c r="AN1603" s="455"/>
      <c r="AO1603" s="455"/>
      <c r="AP1603" s="455"/>
      <c r="AQ1603" s="455"/>
      <c r="AR1603" s="455"/>
      <c r="AS1603" s="455"/>
      <c r="AT1603" s="455"/>
      <c r="AU1603" s="455"/>
      <c r="AV1603" s="455"/>
      <c r="AW1603" s="455"/>
      <c r="AX1603" s="455"/>
    </row>
    <row r="1604" spans="18:50" x14ac:dyDescent="0.25">
      <c r="R1604" s="509"/>
      <c r="S1604" s="508"/>
      <c r="T1604" s="508"/>
      <c r="U1604" s="508"/>
      <c r="V1604" s="508"/>
      <c r="W1604" s="508"/>
      <c r="X1604" s="508"/>
      <c r="Y1604" s="508"/>
      <c r="Z1604" s="508"/>
      <c r="AA1604" s="508"/>
      <c r="AB1604" s="508"/>
      <c r="AC1604" s="508"/>
      <c r="AD1604" s="508"/>
      <c r="AE1604" s="455"/>
      <c r="AF1604" s="455"/>
      <c r="AG1604" s="455"/>
      <c r="AH1604" s="455"/>
      <c r="AI1604" s="455"/>
      <c r="AJ1604" s="455"/>
      <c r="AK1604" s="455"/>
      <c r="AL1604" s="455"/>
      <c r="AM1604" s="455"/>
      <c r="AN1604" s="455"/>
      <c r="AO1604" s="455"/>
      <c r="AP1604" s="455"/>
      <c r="AQ1604" s="455"/>
      <c r="AR1604" s="455"/>
      <c r="AS1604" s="455"/>
      <c r="AT1604" s="455"/>
      <c r="AU1604" s="455"/>
      <c r="AV1604" s="455"/>
      <c r="AW1604" s="455"/>
      <c r="AX1604" s="455"/>
    </row>
    <row r="1605" spans="18:50" x14ac:dyDescent="0.25">
      <c r="R1605" s="509"/>
      <c r="S1605" s="508"/>
      <c r="T1605" s="508"/>
      <c r="U1605" s="508"/>
      <c r="V1605" s="508"/>
      <c r="W1605" s="508"/>
      <c r="X1605" s="508"/>
      <c r="Y1605" s="508"/>
      <c r="Z1605" s="508"/>
      <c r="AA1605" s="508"/>
      <c r="AB1605" s="508"/>
      <c r="AC1605" s="508"/>
      <c r="AD1605" s="508"/>
      <c r="AE1605" s="455"/>
      <c r="AF1605" s="455"/>
      <c r="AG1605" s="455"/>
      <c r="AH1605" s="455"/>
      <c r="AI1605" s="455"/>
      <c r="AJ1605" s="455"/>
      <c r="AK1605" s="455"/>
      <c r="AL1605" s="455"/>
      <c r="AM1605" s="455"/>
      <c r="AN1605" s="455"/>
      <c r="AO1605" s="455"/>
      <c r="AP1605" s="455"/>
      <c r="AQ1605" s="455"/>
      <c r="AR1605" s="455"/>
      <c r="AS1605" s="455"/>
      <c r="AT1605" s="455"/>
      <c r="AU1605" s="455"/>
      <c r="AV1605" s="455"/>
      <c r="AW1605" s="455"/>
      <c r="AX1605" s="455"/>
    </row>
    <row r="1606" spans="18:50" x14ac:dyDescent="0.25">
      <c r="R1606" s="509"/>
      <c r="S1606" s="508"/>
      <c r="T1606" s="508"/>
      <c r="U1606" s="508"/>
      <c r="V1606" s="508"/>
      <c r="W1606" s="508"/>
      <c r="X1606" s="508"/>
      <c r="Y1606" s="508"/>
      <c r="Z1606" s="508"/>
      <c r="AA1606" s="508"/>
      <c r="AB1606" s="508"/>
      <c r="AC1606" s="508"/>
      <c r="AD1606" s="508"/>
      <c r="AE1606" s="455"/>
      <c r="AF1606" s="455"/>
      <c r="AG1606" s="455"/>
      <c r="AH1606" s="455"/>
      <c r="AI1606" s="455"/>
      <c r="AJ1606" s="455"/>
      <c r="AK1606" s="455"/>
      <c r="AL1606" s="455"/>
      <c r="AM1606" s="455"/>
      <c r="AN1606" s="455"/>
      <c r="AO1606" s="455"/>
      <c r="AP1606" s="455"/>
      <c r="AQ1606" s="455"/>
      <c r="AR1606" s="455"/>
      <c r="AS1606" s="455"/>
      <c r="AT1606" s="455"/>
      <c r="AU1606" s="455"/>
      <c r="AV1606" s="455"/>
      <c r="AW1606" s="455"/>
      <c r="AX1606" s="455"/>
    </row>
    <row r="1607" spans="18:50" x14ac:dyDescent="0.25">
      <c r="R1607" s="509"/>
      <c r="S1607" s="508"/>
      <c r="T1607" s="508"/>
      <c r="U1607" s="508"/>
      <c r="V1607" s="508"/>
      <c r="W1607" s="508"/>
      <c r="X1607" s="508"/>
      <c r="Y1607" s="508"/>
      <c r="Z1607" s="508"/>
      <c r="AA1607" s="508"/>
      <c r="AB1607" s="508"/>
      <c r="AC1607" s="508"/>
      <c r="AD1607" s="508"/>
      <c r="AE1607" s="455"/>
      <c r="AF1607" s="455"/>
      <c r="AG1607" s="455"/>
      <c r="AH1607" s="455"/>
      <c r="AI1607" s="455"/>
      <c r="AJ1607" s="455"/>
      <c r="AK1607" s="455"/>
      <c r="AL1607" s="455"/>
      <c r="AM1607" s="455"/>
      <c r="AN1607" s="455"/>
      <c r="AO1607" s="455"/>
      <c r="AP1607" s="455"/>
      <c r="AQ1607" s="455"/>
      <c r="AR1607" s="455"/>
      <c r="AS1607" s="455"/>
      <c r="AT1607" s="455"/>
      <c r="AU1607" s="455"/>
      <c r="AV1607" s="455"/>
      <c r="AW1607" s="455"/>
      <c r="AX1607" s="455"/>
    </row>
    <row r="1608" spans="18:50" x14ac:dyDescent="0.25">
      <c r="R1608" s="509"/>
      <c r="S1608" s="508"/>
      <c r="T1608" s="508"/>
      <c r="U1608" s="508"/>
      <c r="V1608" s="508"/>
      <c r="W1608" s="508"/>
      <c r="X1608" s="508"/>
      <c r="Y1608" s="508"/>
      <c r="Z1608" s="508"/>
      <c r="AA1608" s="508"/>
      <c r="AB1608" s="508"/>
      <c r="AC1608" s="508"/>
      <c r="AD1608" s="508"/>
      <c r="AE1608" s="455"/>
      <c r="AF1608" s="455"/>
      <c r="AG1608" s="455"/>
      <c r="AH1608" s="455"/>
      <c r="AI1608" s="455"/>
      <c r="AJ1608" s="455"/>
      <c r="AK1608" s="455"/>
      <c r="AL1608" s="455"/>
      <c r="AM1608" s="455"/>
      <c r="AN1608" s="455"/>
      <c r="AO1608" s="455"/>
      <c r="AP1608" s="455"/>
      <c r="AQ1608" s="455"/>
      <c r="AR1608" s="455"/>
      <c r="AS1608" s="455"/>
      <c r="AT1608" s="455"/>
      <c r="AU1608" s="455"/>
      <c r="AV1608" s="455"/>
      <c r="AW1608" s="455"/>
      <c r="AX1608" s="455"/>
    </row>
    <row r="1609" spans="18:50" x14ac:dyDescent="0.25">
      <c r="R1609" s="509"/>
      <c r="S1609" s="508"/>
      <c r="T1609" s="508"/>
      <c r="U1609" s="508"/>
      <c r="V1609" s="508"/>
      <c r="W1609" s="508"/>
      <c r="X1609" s="508"/>
      <c r="Y1609" s="508"/>
      <c r="Z1609" s="508"/>
      <c r="AA1609" s="508"/>
      <c r="AB1609" s="508"/>
      <c r="AC1609" s="508"/>
      <c r="AD1609" s="508"/>
      <c r="AE1609" s="455"/>
      <c r="AF1609" s="455"/>
      <c r="AG1609" s="455"/>
      <c r="AH1609" s="455"/>
      <c r="AI1609" s="455"/>
      <c r="AJ1609" s="455"/>
      <c r="AK1609" s="455"/>
      <c r="AL1609" s="455"/>
      <c r="AM1609" s="455"/>
      <c r="AN1609" s="455"/>
      <c r="AO1609" s="455"/>
      <c r="AP1609" s="455"/>
      <c r="AQ1609" s="455"/>
      <c r="AR1609" s="455"/>
      <c r="AS1609" s="455"/>
      <c r="AT1609" s="455"/>
      <c r="AU1609" s="455"/>
      <c r="AV1609" s="455"/>
      <c r="AW1609" s="455"/>
      <c r="AX1609" s="455"/>
    </row>
    <row r="1610" spans="18:50" x14ac:dyDescent="0.25">
      <c r="R1610" s="509"/>
      <c r="S1610" s="508"/>
      <c r="T1610" s="508"/>
      <c r="U1610" s="508"/>
      <c r="V1610" s="508"/>
      <c r="W1610" s="508"/>
      <c r="X1610" s="508"/>
      <c r="Y1610" s="508"/>
      <c r="Z1610" s="508"/>
      <c r="AA1610" s="508"/>
      <c r="AB1610" s="508"/>
      <c r="AC1610" s="508"/>
      <c r="AD1610" s="508"/>
      <c r="AE1610" s="455"/>
      <c r="AF1610" s="455"/>
      <c r="AG1610" s="455"/>
      <c r="AH1610" s="455"/>
      <c r="AI1610" s="455"/>
      <c r="AJ1610" s="455"/>
      <c r="AK1610" s="455"/>
      <c r="AL1610" s="455"/>
      <c r="AM1610" s="455"/>
      <c r="AN1610" s="455"/>
      <c r="AO1610" s="455"/>
      <c r="AP1610" s="455"/>
      <c r="AQ1610" s="455"/>
      <c r="AR1610" s="455"/>
      <c r="AS1610" s="455"/>
      <c r="AT1610" s="455"/>
      <c r="AU1610" s="455"/>
      <c r="AV1610" s="455"/>
      <c r="AW1610" s="455"/>
      <c r="AX1610" s="455"/>
    </row>
    <row r="1611" spans="18:50" x14ac:dyDescent="0.25">
      <c r="R1611" s="509"/>
      <c r="S1611" s="508"/>
      <c r="T1611" s="508"/>
      <c r="U1611" s="508"/>
      <c r="V1611" s="508"/>
      <c r="W1611" s="508"/>
      <c r="X1611" s="508"/>
      <c r="Y1611" s="508"/>
      <c r="Z1611" s="508"/>
      <c r="AA1611" s="508"/>
      <c r="AB1611" s="508"/>
      <c r="AC1611" s="508"/>
      <c r="AD1611" s="508"/>
      <c r="AE1611" s="455"/>
      <c r="AF1611" s="455"/>
      <c r="AG1611" s="455"/>
      <c r="AH1611" s="455"/>
      <c r="AI1611" s="455"/>
      <c r="AJ1611" s="455"/>
      <c r="AK1611" s="455"/>
      <c r="AL1611" s="455"/>
      <c r="AM1611" s="455"/>
      <c r="AN1611" s="455"/>
      <c r="AO1611" s="455"/>
      <c r="AP1611" s="455"/>
      <c r="AQ1611" s="455"/>
      <c r="AR1611" s="455"/>
      <c r="AS1611" s="455"/>
      <c r="AT1611" s="455"/>
      <c r="AU1611" s="455"/>
      <c r="AV1611" s="455"/>
      <c r="AW1611" s="455"/>
      <c r="AX1611" s="455"/>
    </row>
    <row r="1612" spans="18:50" x14ac:dyDescent="0.25">
      <c r="R1612" s="509"/>
      <c r="S1612" s="508"/>
      <c r="T1612" s="508"/>
      <c r="U1612" s="508"/>
      <c r="V1612" s="508"/>
      <c r="W1612" s="508"/>
      <c r="X1612" s="508"/>
      <c r="Y1612" s="508"/>
      <c r="Z1612" s="508"/>
      <c r="AA1612" s="508"/>
      <c r="AB1612" s="508"/>
      <c r="AC1612" s="508"/>
      <c r="AD1612" s="508"/>
      <c r="AE1612" s="455"/>
      <c r="AF1612" s="455"/>
      <c r="AG1612" s="455"/>
      <c r="AH1612" s="455"/>
      <c r="AI1612" s="455"/>
      <c r="AJ1612" s="455"/>
      <c r="AK1612" s="455"/>
      <c r="AL1612" s="455"/>
      <c r="AM1612" s="455"/>
      <c r="AN1612" s="455"/>
      <c r="AO1612" s="455"/>
      <c r="AP1612" s="455"/>
      <c r="AQ1612" s="455"/>
      <c r="AR1612" s="455"/>
      <c r="AS1612" s="455"/>
      <c r="AT1612" s="455"/>
      <c r="AU1612" s="455"/>
      <c r="AV1612" s="455"/>
      <c r="AW1612" s="455"/>
      <c r="AX1612" s="455"/>
    </row>
    <row r="1613" spans="18:50" x14ac:dyDescent="0.25">
      <c r="R1613" s="509"/>
      <c r="S1613" s="508"/>
      <c r="T1613" s="508"/>
      <c r="U1613" s="508"/>
      <c r="V1613" s="508"/>
      <c r="W1613" s="508"/>
      <c r="X1613" s="508"/>
      <c r="Y1613" s="508"/>
      <c r="Z1613" s="508"/>
      <c r="AA1613" s="508"/>
      <c r="AB1613" s="508"/>
      <c r="AC1613" s="508"/>
      <c r="AD1613" s="508"/>
      <c r="AE1613" s="455"/>
      <c r="AF1613" s="455"/>
      <c r="AG1613" s="455"/>
      <c r="AH1613" s="455"/>
      <c r="AI1613" s="455"/>
      <c r="AJ1613" s="455"/>
      <c r="AK1613" s="455"/>
      <c r="AL1613" s="455"/>
      <c r="AM1613" s="455"/>
      <c r="AN1613" s="455"/>
      <c r="AO1613" s="455"/>
      <c r="AP1613" s="455"/>
      <c r="AQ1613" s="455"/>
      <c r="AR1613" s="455"/>
      <c r="AS1613" s="455"/>
      <c r="AT1613" s="455"/>
      <c r="AU1613" s="455"/>
      <c r="AV1613" s="455"/>
      <c r="AW1613" s="455"/>
      <c r="AX1613" s="455"/>
    </row>
    <row r="1614" spans="18:50" x14ac:dyDescent="0.25">
      <c r="R1614" s="509"/>
      <c r="S1614" s="508"/>
      <c r="T1614" s="508"/>
      <c r="U1614" s="508"/>
      <c r="V1614" s="508"/>
      <c r="W1614" s="508"/>
      <c r="X1614" s="508"/>
      <c r="Y1614" s="508"/>
      <c r="Z1614" s="508"/>
      <c r="AA1614" s="508"/>
      <c r="AB1614" s="508"/>
      <c r="AC1614" s="508"/>
      <c r="AD1614" s="508"/>
      <c r="AE1614" s="455"/>
      <c r="AF1614" s="455"/>
      <c r="AG1614" s="455"/>
      <c r="AH1614" s="455"/>
      <c r="AI1614" s="455"/>
      <c r="AJ1614" s="455"/>
      <c r="AK1614" s="455"/>
      <c r="AL1614" s="455"/>
      <c r="AM1614" s="455"/>
      <c r="AN1614" s="455"/>
      <c r="AO1614" s="455"/>
      <c r="AP1614" s="455"/>
      <c r="AQ1614" s="455"/>
      <c r="AR1614" s="455"/>
      <c r="AS1614" s="455"/>
      <c r="AT1614" s="455"/>
      <c r="AU1614" s="455"/>
      <c r="AV1614" s="455"/>
      <c r="AW1614" s="455"/>
      <c r="AX1614" s="455"/>
    </row>
    <row r="1615" spans="18:50" x14ac:dyDescent="0.25">
      <c r="R1615" s="509"/>
      <c r="S1615" s="508"/>
      <c r="T1615" s="508"/>
      <c r="U1615" s="508"/>
      <c r="V1615" s="508"/>
      <c r="W1615" s="508"/>
      <c r="X1615" s="508"/>
      <c r="Y1615" s="508"/>
      <c r="Z1615" s="508"/>
      <c r="AA1615" s="508"/>
      <c r="AB1615" s="508"/>
      <c r="AC1615" s="508"/>
      <c r="AD1615" s="508"/>
      <c r="AE1615" s="455"/>
      <c r="AF1615" s="455"/>
      <c r="AG1615" s="455"/>
      <c r="AH1615" s="455"/>
      <c r="AI1615" s="455"/>
      <c r="AJ1615" s="455"/>
      <c r="AK1615" s="455"/>
      <c r="AL1615" s="455"/>
      <c r="AM1615" s="455"/>
      <c r="AN1615" s="455"/>
      <c r="AO1615" s="455"/>
      <c r="AP1615" s="455"/>
      <c r="AQ1615" s="455"/>
      <c r="AR1615" s="455"/>
      <c r="AS1615" s="455"/>
      <c r="AT1615" s="455"/>
      <c r="AU1615" s="455"/>
      <c r="AV1615" s="455"/>
      <c r="AW1615" s="455"/>
      <c r="AX1615" s="455"/>
    </row>
    <row r="1616" spans="18:50" x14ac:dyDescent="0.25">
      <c r="R1616" s="509"/>
      <c r="S1616" s="508"/>
      <c r="T1616" s="508"/>
      <c r="U1616" s="508"/>
      <c r="V1616" s="508"/>
      <c r="W1616" s="508"/>
      <c r="X1616" s="508"/>
      <c r="Y1616" s="508"/>
      <c r="Z1616" s="508"/>
      <c r="AA1616" s="508"/>
      <c r="AB1616" s="508"/>
      <c r="AC1616" s="508"/>
      <c r="AD1616" s="508"/>
      <c r="AE1616" s="455"/>
      <c r="AF1616" s="455"/>
      <c r="AG1616" s="455"/>
      <c r="AH1616" s="455"/>
      <c r="AI1616" s="455"/>
      <c r="AJ1616" s="455"/>
      <c r="AK1616" s="455"/>
      <c r="AL1616" s="455"/>
      <c r="AM1616" s="455"/>
      <c r="AN1616" s="455"/>
      <c r="AO1616" s="455"/>
      <c r="AP1616" s="455"/>
      <c r="AQ1616" s="455"/>
      <c r="AR1616" s="455"/>
      <c r="AS1616" s="455"/>
      <c r="AT1616" s="455"/>
      <c r="AU1616" s="455"/>
      <c r="AV1616" s="455"/>
      <c r="AW1616" s="455"/>
      <c r="AX1616" s="455"/>
    </row>
    <row r="1617" spans="18:50" x14ac:dyDescent="0.25">
      <c r="R1617" s="509"/>
      <c r="S1617" s="508"/>
      <c r="T1617" s="508"/>
      <c r="U1617" s="508"/>
      <c r="V1617" s="508"/>
      <c r="W1617" s="508"/>
      <c r="X1617" s="508"/>
      <c r="Y1617" s="508"/>
      <c r="Z1617" s="508"/>
      <c r="AA1617" s="508"/>
      <c r="AB1617" s="508"/>
      <c r="AC1617" s="508"/>
      <c r="AD1617" s="508"/>
      <c r="AE1617" s="455"/>
      <c r="AF1617" s="455"/>
      <c r="AG1617" s="455"/>
      <c r="AH1617" s="455"/>
      <c r="AI1617" s="455"/>
      <c r="AJ1617" s="455"/>
      <c r="AK1617" s="455"/>
      <c r="AL1617" s="455"/>
      <c r="AM1617" s="455"/>
      <c r="AN1617" s="455"/>
      <c r="AO1617" s="455"/>
      <c r="AP1617" s="455"/>
      <c r="AQ1617" s="455"/>
      <c r="AR1617" s="455"/>
      <c r="AS1617" s="455"/>
      <c r="AT1617" s="455"/>
      <c r="AU1617" s="455"/>
      <c r="AV1617" s="455"/>
      <c r="AW1617" s="455"/>
      <c r="AX1617" s="455"/>
    </row>
    <row r="1618" spans="18:50" x14ac:dyDescent="0.25">
      <c r="R1618" s="509"/>
      <c r="S1618" s="508"/>
      <c r="T1618" s="508"/>
      <c r="U1618" s="508"/>
      <c r="V1618" s="508"/>
      <c r="W1618" s="508"/>
      <c r="X1618" s="508"/>
      <c r="Y1618" s="508"/>
      <c r="Z1618" s="508"/>
      <c r="AA1618" s="508"/>
      <c r="AB1618" s="508"/>
      <c r="AC1618" s="508"/>
      <c r="AD1618" s="508"/>
      <c r="AE1618" s="455"/>
      <c r="AF1618" s="455"/>
      <c r="AG1618" s="455"/>
      <c r="AH1618" s="455"/>
      <c r="AI1618" s="455"/>
      <c r="AJ1618" s="455"/>
      <c r="AK1618" s="455"/>
      <c r="AL1618" s="455"/>
      <c r="AM1618" s="455"/>
      <c r="AN1618" s="455"/>
      <c r="AO1618" s="455"/>
      <c r="AP1618" s="455"/>
      <c r="AQ1618" s="455"/>
      <c r="AR1618" s="455"/>
      <c r="AS1618" s="455"/>
      <c r="AT1618" s="455"/>
      <c r="AU1618" s="455"/>
      <c r="AV1618" s="455"/>
      <c r="AW1618" s="455"/>
      <c r="AX1618" s="455"/>
    </row>
    <row r="1619" spans="18:50" x14ac:dyDescent="0.25">
      <c r="R1619" s="509"/>
      <c r="S1619" s="508"/>
      <c r="T1619" s="508"/>
      <c r="U1619" s="508"/>
      <c r="V1619" s="508"/>
      <c r="W1619" s="508"/>
      <c r="X1619" s="508"/>
      <c r="Y1619" s="508"/>
      <c r="Z1619" s="508"/>
      <c r="AA1619" s="508"/>
      <c r="AB1619" s="508"/>
      <c r="AC1619" s="508"/>
      <c r="AD1619" s="508"/>
      <c r="AE1619" s="455"/>
      <c r="AF1619" s="455"/>
      <c r="AG1619" s="455"/>
      <c r="AH1619" s="455"/>
      <c r="AI1619" s="455"/>
      <c r="AJ1619" s="455"/>
      <c r="AK1619" s="455"/>
      <c r="AL1619" s="455"/>
      <c r="AM1619" s="455"/>
      <c r="AN1619" s="455"/>
      <c r="AO1619" s="455"/>
      <c r="AP1619" s="455"/>
      <c r="AQ1619" s="455"/>
      <c r="AR1619" s="455"/>
      <c r="AS1619" s="455"/>
      <c r="AT1619" s="455"/>
      <c r="AU1619" s="455"/>
      <c r="AV1619" s="455"/>
      <c r="AW1619" s="455"/>
      <c r="AX1619" s="455"/>
    </row>
    <row r="1620" spans="18:50" x14ac:dyDescent="0.25">
      <c r="R1620" s="509"/>
      <c r="S1620" s="508"/>
      <c r="T1620" s="508"/>
      <c r="U1620" s="508"/>
      <c r="V1620" s="508"/>
      <c r="W1620" s="508"/>
      <c r="X1620" s="508"/>
      <c r="Y1620" s="508"/>
      <c r="Z1620" s="508"/>
      <c r="AA1620" s="508"/>
      <c r="AB1620" s="508"/>
      <c r="AC1620" s="508"/>
      <c r="AD1620" s="508"/>
      <c r="AE1620" s="455"/>
      <c r="AF1620" s="455"/>
      <c r="AG1620" s="455"/>
      <c r="AH1620" s="455"/>
      <c r="AI1620" s="455"/>
      <c r="AJ1620" s="455"/>
      <c r="AK1620" s="455"/>
      <c r="AL1620" s="455"/>
      <c r="AM1620" s="455"/>
      <c r="AN1620" s="455"/>
      <c r="AO1620" s="455"/>
      <c r="AP1620" s="455"/>
      <c r="AQ1620" s="455"/>
      <c r="AR1620" s="455"/>
      <c r="AS1620" s="455"/>
      <c r="AT1620" s="455"/>
      <c r="AU1620" s="455"/>
      <c r="AV1620" s="455"/>
      <c r="AW1620" s="455"/>
      <c r="AX1620" s="455"/>
    </row>
    <row r="1621" spans="18:50" x14ac:dyDescent="0.25">
      <c r="R1621" s="509"/>
      <c r="S1621" s="508"/>
      <c r="T1621" s="508"/>
      <c r="U1621" s="508"/>
      <c r="V1621" s="508"/>
      <c r="W1621" s="508"/>
      <c r="X1621" s="508"/>
      <c r="Y1621" s="508"/>
      <c r="Z1621" s="508"/>
      <c r="AA1621" s="508"/>
      <c r="AB1621" s="508"/>
      <c r="AC1621" s="508"/>
      <c r="AD1621" s="508"/>
      <c r="AE1621" s="455"/>
      <c r="AF1621" s="455"/>
      <c r="AG1621" s="455"/>
      <c r="AH1621" s="455"/>
      <c r="AI1621" s="455"/>
      <c r="AJ1621" s="455"/>
      <c r="AK1621" s="455"/>
      <c r="AL1621" s="455"/>
      <c r="AM1621" s="455"/>
      <c r="AN1621" s="455"/>
      <c r="AO1621" s="455"/>
      <c r="AP1621" s="455"/>
      <c r="AQ1621" s="455"/>
      <c r="AR1621" s="455"/>
      <c r="AS1621" s="455"/>
      <c r="AT1621" s="455"/>
      <c r="AU1621" s="455"/>
      <c r="AV1621" s="455"/>
      <c r="AW1621" s="455"/>
      <c r="AX1621" s="455"/>
    </row>
    <row r="1622" spans="18:50" x14ac:dyDescent="0.25">
      <c r="R1622" s="509"/>
      <c r="S1622" s="508"/>
      <c r="T1622" s="508"/>
      <c r="U1622" s="508"/>
      <c r="V1622" s="508"/>
      <c r="W1622" s="508"/>
      <c r="X1622" s="508"/>
      <c r="Y1622" s="508"/>
      <c r="Z1622" s="508"/>
      <c r="AA1622" s="508"/>
      <c r="AB1622" s="508"/>
      <c r="AC1622" s="508"/>
      <c r="AD1622" s="508"/>
      <c r="AE1622" s="455"/>
      <c r="AF1622" s="455"/>
      <c r="AG1622" s="455"/>
      <c r="AH1622" s="455"/>
      <c r="AI1622" s="455"/>
      <c r="AJ1622" s="455"/>
      <c r="AK1622" s="455"/>
      <c r="AL1622" s="455"/>
      <c r="AM1622" s="455"/>
      <c r="AN1622" s="455"/>
      <c r="AO1622" s="455"/>
      <c r="AP1622" s="455"/>
      <c r="AQ1622" s="455"/>
      <c r="AR1622" s="455"/>
      <c r="AS1622" s="455"/>
      <c r="AT1622" s="455"/>
      <c r="AU1622" s="455"/>
      <c r="AV1622" s="455"/>
      <c r="AW1622" s="455"/>
      <c r="AX1622" s="455"/>
    </row>
    <row r="1623" spans="18:50" x14ac:dyDescent="0.25">
      <c r="R1623" s="509"/>
      <c r="S1623" s="508"/>
      <c r="T1623" s="508"/>
      <c r="U1623" s="508"/>
      <c r="V1623" s="508"/>
      <c r="W1623" s="508"/>
      <c r="X1623" s="508"/>
      <c r="Y1623" s="508"/>
      <c r="Z1623" s="508"/>
      <c r="AA1623" s="508"/>
      <c r="AB1623" s="508"/>
      <c r="AC1623" s="508"/>
      <c r="AD1623" s="508"/>
      <c r="AE1623" s="455"/>
      <c r="AF1623" s="455"/>
      <c r="AG1623" s="455"/>
      <c r="AH1623" s="455"/>
      <c r="AI1623" s="455"/>
      <c r="AJ1623" s="455"/>
      <c r="AK1623" s="455"/>
      <c r="AL1623" s="455"/>
      <c r="AM1623" s="455"/>
      <c r="AN1623" s="455"/>
      <c r="AO1623" s="455"/>
      <c r="AP1623" s="455"/>
      <c r="AQ1623" s="455"/>
      <c r="AR1623" s="455"/>
      <c r="AS1623" s="455"/>
      <c r="AT1623" s="455"/>
      <c r="AU1623" s="455"/>
      <c r="AV1623" s="455"/>
      <c r="AW1623" s="455"/>
      <c r="AX1623" s="455"/>
    </row>
    <row r="1624" spans="18:50" x14ac:dyDescent="0.25">
      <c r="R1624" s="509"/>
      <c r="S1624" s="508"/>
      <c r="T1624" s="508"/>
      <c r="U1624" s="508"/>
      <c r="V1624" s="508"/>
      <c r="W1624" s="508"/>
      <c r="X1624" s="508"/>
      <c r="Y1624" s="508"/>
      <c r="Z1624" s="508"/>
      <c r="AA1624" s="508"/>
      <c r="AB1624" s="508"/>
      <c r="AC1624" s="508"/>
      <c r="AD1624" s="508"/>
      <c r="AE1624" s="455"/>
      <c r="AF1624" s="455"/>
      <c r="AG1624" s="455"/>
      <c r="AH1624" s="455"/>
      <c r="AI1624" s="455"/>
      <c r="AJ1624" s="455"/>
      <c r="AK1624" s="455"/>
      <c r="AL1624" s="455"/>
      <c r="AM1624" s="455"/>
      <c r="AN1624" s="455"/>
      <c r="AO1624" s="455"/>
      <c r="AP1624" s="455"/>
      <c r="AQ1624" s="455"/>
      <c r="AR1624" s="455"/>
      <c r="AS1624" s="455"/>
      <c r="AT1624" s="455"/>
      <c r="AU1624" s="455"/>
      <c r="AV1624" s="455"/>
      <c r="AW1624" s="455"/>
      <c r="AX1624" s="455"/>
    </row>
    <row r="1625" spans="18:50" x14ac:dyDescent="0.25">
      <c r="R1625" s="509"/>
      <c r="S1625" s="508"/>
      <c r="T1625" s="508"/>
      <c r="U1625" s="508"/>
      <c r="V1625" s="508"/>
      <c r="W1625" s="508"/>
      <c r="X1625" s="508"/>
      <c r="Y1625" s="508"/>
      <c r="Z1625" s="508"/>
      <c r="AA1625" s="508"/>
      <c r="AB1625" s="508"/>
      <c r="AC1625" s="508"/>
      <c r="AD1625" s="508"/>
      <c r="AE1625" s="455"/>
      <c r="AF1625" s="455"/>
      <c r="AG1625" s="455"/>
      <c r="AH1625" s="455"/>
      <c r="AI1625" s="455"/>
      <c r="AJ1625" s="455"/>
      <c r="AK1625" s="455"/>
      <c r="AL1625" s="455"/>
      <c r="AM1625" s="455"/>
      <c r="AN1625" s="455"/>
      <c r="AO1625" s="455"/>
      <c r="AP1625" s="455"/>
      <c r="AQ1625" s="455"/>
      <c r="AR1625" s="455"/>
      <c r="AS1625" s="455"/>
      <c r="AT1625" s="455"/>
      <c r="AU1625" s="455"/>
      <c r="AV1625" s="455"/>
      <c r="AW1625" s="455"/>
      <c r="AX1625" s="455"/>
    </row>
    <row r="1626" spans="18:50" x14ac:dyDescent="0.25">
      <c r="R1626" s="509"/>
      <c r="S1626" s="508"/>
      <c r="T1626" s="508"/>
      <c r="U1626" s="508"/>
      <c r="V1626" s="508"/>
      <c r="W1626" s="508"/>
      <c r="X1626" s="508"/>
      <c r="Y1626" s="508"/>
      <c r="Z1626" s="508"/>
      <c r="AA1626" s="508"/>
      <c r="AB1626" s="508"/>
      <c r="AC1626" s="508"/>
      <c r="AD1626" s="508"/>
      <c r="AE1626" s="455"/>
      <c r="AF1626" s="455"/>
      <c r="AG1626" s="455"/>
      <c r="AH1626" s="455"/>
      <c r="AI1626" s="455"/>
      <c r="AJ1626" s="455"/>
      <c r="AK1626" s="455"/>
      <c r="AL1626" s="455"/>
      <c r="AM1626" s="455"/>
      <c r="AN1626" s="455"/>
      <c r="AO1626" s="455"/>
      <c r="AP1626" s="455"/>
      <c r="AQ1626" s="455"/>
      <c r="AR1626" s="455"/>
      <c r="AS1626" s="455"/>
      <c r="AT1626" s="455"/>
      <c r="AU1626" s="455"/>
      <c r="AV1626" s="455"/>
      <c r="AW1626" s="455"/>
      <c r="AX1626" s="455"/>
    </row>
    <row r="1627" spans="18:50" x14ac:dyDescent="0.25">
      <c r="R1627" s="509"/>
      <c r="S1627" s="508"/>
      <c r="T1627" s="508"/>
      <c r="U1627" s="508"/>
      <c r="V1627" s="508"/>
      <c r="W1627" s="508"/>
      <c r="X1627" s="508"/>
      <c r="Y1627" s="508"/>
      <c r="Z1627" s="508"/>
      <c r="AA1627" s="508"/>
      <c r="AB1627" s="508"/>
      <c r="AC1627" s="508"/>
      <c r="AD1627" s="508"/>
      <c r="AE1627" s="455"/>
      <c r="AF1627" s="455"/>
      <c r="AG1627" s="455"/>
      <c r="AH1627" s="455"/>
      <c r="AI1627" s="455"/>
      <c r="AJ1627" s="455"/>
      <c r="AK1627" s="455"/>
      <c r="AL1627" s="455"/>
      <c r="AM1627" s="455"/>
      <c r="AN1627" s="455"/>
      <c r="AO1627" s="455"/>
      <c r="AP1627" s="455"/>
      <c r="AQ1627" s="455"/>
      <c r="AR1627" s="455"/>
      <c r="AS1627" s="455"/>
      <c r="AT1627" s="455"/>
      <c r="AU1627" s="455"/>
      <c r="AV1627" s="455"/>
      <c r="AW1627" s="455"/>
      <c r="AX1627" s="455"/>
    </row>
    <row r="1628" spans="18:50" x14ac:dyDescent="0.25">
      <c r="R1628" s="509"/>
      <c r="S1628" s="508"/>
      <c r="T1628" s="508"/>
      <c r="U1628" s="508"/>
      <c r="V1628" s="508"/>
      <c r="W1628" s="508"/>
      <c r="X1628" s="508"/>
      <c r="Y1628" s="508"/>
      <c r="Z1628" s="508"/>
      <c r="AA1628" s="508"/>
      <c r="AB1628" s="508"/>
      <c r="AC1628" s="508"/>
      <c r="AD1628" s="508"/>
      <c r="AE1628" s="455"/>
      <c r="AF1628" s="455"/>
      <c r="AG1628" s="455"/>
      <c r="AH1628" s="455"/>
      <c r="AI1628" s="455"/>
      <c r="AJ1628" s="455"/>
      <c r="AK1628" s="455"/>
      <c r="AL1628" s="455"/>
      <c r="AM1628" s="455"/>
      <c r="AN1628" s="455"/>
      <c r="AO1628" s="455"/>
      <c r="AP1628" s="455"/>
      <c r="AQ1628" s="455"/>
      <c r="AR1628" s="455"/>
      <c r="AS1628" s="455"/>
      <c r="AT1628" s="455"/>
      <c r="AU1628" s="455"/>
      <c r="AV1628" s="455"/>
      <c r="AW1628" s="455"/>
      <c r="AX1628" s="455"/>
    </row>
    <row r="1629" spans="18:50" x14ac:dyDescent="0.25">
      <c r="R1629" s="509"/>
      <c r="S1629" s="508"/>
      <c r="T1629" s="508"/>
      <c r="U1629" s="508"/>
      <c r="V1629" s="508"/>
      <c r="W1629" s="508"/>
      <c r="X1629" s="508"/>
      <c r="Y1629" s="508"/>
      <c r="Z1629" s="508"/>
      <c r="AA1629" s="508"/>
      <c r="AB1629" s="508"/>
      <c r="AC1629" s="508"/>
      <c r="AD1629" s="508"/>
      <c r="AE1629" s="455"/>
      <c r="AF1629" s="455"/>
      <c r="AG1629" s="455"/>
      <c r="AH1629" s="455"/>
      <c r="AI1629" s="455"/>
      <c r="AJ1629" s="455"/>
      <c r="AK1629" s="455"/>
      <c r="AL1629" s="455"/>
      <c r="AM1629" s="455"/>
      <c r="AN1629" s="455"/>
      <c r="AO1629" s="455"/>
      <c r="AP1629" s="455"/>
      <c r="AQ1629" s="455"/>
      <c r="AR1629" s="455"/>
      <c r="AS1629" s="455"/>
      <c r="AT1629" s="455"/>
      <c r="AU1629" s="455"/>
      <c r="AV1629" s="455"/>
      <c r="AW1629" s="455"/>
      <c r="AX1629" s="455"/>
    </row>
    <row r="1630" spans="18:50" x14ac:dyDescent="0.25">
      <c r="R1630" s="509"/>
      <c r="S1630" s="508"/>
      <c r="T1630" s="508"/>
      <c r="U1630" s="508"/>
      <c r="V1630" s="508"/>
      <c r="W1630" s="508"/>
      <c r="X1630" s="508"/>
      <c r="Y1630" s="508"/>
      <c r="Z1630" s="508"/>
      <c r="AA1630" s="508"/>
      <c r="AB1630" s="508"/>
      <c r="AC1630" s="508"/>
      <c r="AD1630" s="508"/>
      <c r="AE1630" s="455"/>
      <c r="AF1630" s="455"/>
      <c r="AG1630" s="455"/>
      <c r="AH1630" s="455"/>
      <c r="AI1630" s="455"/>
      <c r="AJ1630" s="455"/>
      <c r="AK1630" s="455"/>
      <c r="AL1630" s="455"/>
      <c r="AM1630" s="455"/>
      <c r="AN1630" s="455"/>
      <c r="AO1630" s="455"/>
      <c r="AP1630" s="455"/>
      <c r="AQ1630" s="455"/>
      <c r="AR1630" s="455"/>
      <c r="AS1630" s="455"/>
      <c r="AT1630" s="455"/>
      <c r="AU1630" s="455"/>
      <c r="AV1630" s="455"/>
      <c r="AW1630" s="455"/>
      <c r="AX1630" s="455"/>
    </row>
    <row r="1631" spans="18:50" x14ac:dyDescent="0.25">
      <c r="R1631" s="509"/>
      <c r="S1631" s="508"/>
      <c r="T1631" s="508"/>
      <c r="U1631" s="508"/>
      <c r="V1631" s="508"/>
      <c r="W1631" s="508"/>
      <c r="X1631" s="508"/>
      <c r="Y1631" s="508"/>
      <c r="Z1631" s="508"/>
      <c r="AA1631" s="508"/>
      <c r="AB1631" s="508"/>
      <c r="AC1631" s="508"/>
      <c r="AD1631" s="508"/>
      <c r="AE1631" s="455"/>
      <c r="AF1631" s="455"/>
      <c r="AG1631" s="455"/>
      <c r="AH1631" s="455"/>
      <c r="AI1631" s="455"/>
      <c r="AJ1631" s="455"/>
      <c r="AK1631" s="455"/>
      <c r="AL1631" s="455"/>
      <c r="AM1631" s="455"/>
      <c r="AN1631" s="455"/>
      <c r="AO1631" s="455"/>
      <c r="AP1631" s="455"/>
      <c r="AQ1631" s="455"/>
      <c r="AR1631" s="455"/>
      <c r="AS1631" s="455"/>
      <c r="AT1631" s="455"/>
      <c r="AU1631" s="455"/>
      <c r="AV1631" s="455"/>
      <c r="AW1631" s="455"/>
      <c r="AX1631" s="455"/>
    </row>
    <row r="1632" spans="18:50" x14ac:dyDescent="0.25">
      <c r="R1632" s="509"/>
      <c r="S1632" s="508"/>
      <c r="T1632" s="508"/>
      <c r="U1632" s="508"/>
      <c r="V1632" s="508"/>
      <c r="W1632" s="508"/>
      <c r="X1632" s="508"/>
      <c r="Y1632" s="508"/>
      <c r="Z1632" s="508"/>
      <c r="AA1632" s="508"/>
      <c r="AB1632" s="508"/>
      <c r="AC1632" s="508"/>
      <c r="AD1632" s="508"/>
      <c r="AE1632" s="455"/>
      <c r="AF1632" s="455"/>
      <c r="AG1632" s="455"/>
      <c r="AH1632" s="455"/>
      <c r="AI1632" s="455"/>
      <c r="AJ1632" s="455"/>
      <c r="AK1632" s="455"/>
      <c r="AL1632" s="455"/>
      <c r="AM1632" s="455"/>
      <c r="AN1632" s="455"/>
      <c r="AO1632" s="455"/>
      <c r="AP1632" s="455"/>
      <c r="AQ1632" s="455"/>
      <c r="AR1632" s="455"/>
      <c r="AS1632" s="455"/>
      <c r="AT1632" s="455"/>
      <c r="AU1632" s="455"/>
      <c r="AV1632" s="455"/>
      <c r="AW1632" s="455"/>
      <c r="AX1632" s="455"/>
    </row>
    <row r="1633" spans="18:50" x14ac:dyDescent="0.25">
      <c r="R1633" s="509"/>
      <c r="S1633" s="508"/>
      <c r="T1633" s="508"/>
      <c r="U1633" s="508"/>
      <c r="V1633" s="508"/>
      <c r="W1633" s="508"/>
      <c r="X1633" s="508"/>
      <c r="Y1633" s="508"/>
      <c r="Z1633" s="508"/>
      <c r="AA1633" s="508"/>
      <c r="AB1633" s="508"/>
      <c r="AC1633" s="508"/>
      <c r="AD1633" s="508"/>
      <c r="AE1633" s="455"/>
      <c r="AF1633" s="455"/>
      <c r="AG1633" s="455"/>
      <c r="AH1633" s="455"/>
      <c r="AI1633" s="455"/>
      <c r="AJ1633" s="455"/>
      <c r="AK1633" s="455"/>
      <c r="AL1633" s="455"/>
      <c r="AM1633" s="455"/>
      <c r="AN1633" s="455"/>
      <c r="AO1633" s="455"/>
      <c r="AP1633" s="455"/>
      <c r="AQ1633" s="455"/>
      <c r="AR1633" s="455"/>
      <c r="AS1633" s="455"/>
      <c r="AT1633" s="455"/>
      <c r="AU1633" s="455"/>
      <c r="AV1633" s="455"/>
      <c r="AW1633" s="455"/>
      <c r="AX1633" s="455"/>
    </row>
    <row r="1634" spans="18:50" x14ac:dyDescent="0.25">
      <c r="R1634" s="509"/>
      <c r="S1634" s="508"/>
      <c r="T1634" s="508"/>
      <c r="U1634" s="508"/>
      <c r="V1634" s="508"/>
      <c r="W1634" s="508"/>
      <c r="X1634" s="508"/>
      <c r="Y1634" s="508"/>
      <c r="Z1634" s="508"/>
      <c r="AA1634" s="508"/>
      <c r="AB1634" s="508"/>
      <c r="AC1634" s="508"/>
      <c r="AD1634" s="508"/>
      <c r="AE1634" s="455"/>
      <c r="AF1634" s="455"/>
      <c r="AG1634" s="455"/>
      <c r="AH1634" s="455"/>
      <c r="AI1634" s="455"/>
      <c r="AJ1634" s="455"/>
      <c r="AK1634" s="455"/>
      <c r="AL1634" s="455"/>
      <c r="AM1634" s="455"/>
      <c r="AN1634" s="455"/>
      <c r="AO1634" s="455"/>
      <c r="AP1634" s="455"/>
      <c r="AQ1634" s="455"/>
      <c r="AR1634" s="455"/>
      <c r="AS1634" s="455"/>
      <c r="AT1634" s="455"/>
      <c r="AU1634" s="455"/>
      <c r="AV1634" s="455"/>
      <c r="AW1634" s="455"/>
      <c r="AX1634" s="455"/>
    </row>
    <row r="1635" spans="18:50" x14ac:dyDescent="0.25">
      <c r="R1635" s="509"/>
      <c r="S1635" s="508"/>
      <c r="T1635" s="508"/>
      <c r="U1635" s="508"/>
      <c r="V1635" s="508"/>
      <c r="W1635" s="508"/>
      <c r="X1635" s="508"/>
      <c r="Y1635" s="508"/>
      <c r="Z1635" s="508"/>
      <c r="AA1635" s="508"/>
      <c r="AB1635" s="508"/>
      <c r="AC1635" s="508"/>
      <c r="AD1635" s="508"/>
      <c r="AE1635" s="455"/>
      <c r="AF1635" s="455"/>
      <c r="AG1635" s="455"/>
      <c r="AH1635" s="455"/>
      <c r="AI1635" s="455"/>
      <c r="AJ1635" s="455"/>
      <c r="AK1635" s="455"/>
      <c r="AL1635" s="455"/>
      <c r="AM1635" s="455"/>
      <c r="AN1635" s="455"/>
      <c r="AO1635" s="455"/>
      <c r="AP1635" s="455"/>
      <c r="AQ1635" s="455"/>
      <c r="AR1635" s="455"/>
      <c r="AS1635" s="455"/>
      <c r="AT1635" s="455"/>
      <c r="AU1635" s="455"/>
      <c r="AV1635" s="455"/>
      <c r="AW1635" s="455"/>
      <c r="AX1635" s="455"/>
    </row>
    <row r="1636" spans="18:50" x14ac:dyDescent="0.25">
      <c r="R1636" s="509"/>
      <c r="S1636" s="508"/>
      <c r="T1636" s="508"/>
      <c r="U1636" s="508"/>
      <c r="V1636" s="508"/>
      <c r="W1636" s="508"/>
      <c r="X1636" s="508"/>
      <c r="Y1636" s="508"/>
      <c r="Z1636" s="508"/>
      <c r="AA1636" s="508"/>
      <c r="AB1636" s="508"/>
      <c r="AC1636" s="508"/>
      <c r="AD1636" s="508"/>
      <c r="AE1636" s="455"/>
      <c r="AF1636" s="455"/>
      <c r="AG1636" s="455"/>
      <c r="AH1636" s="455"/>
      <c r="AI1636" s="455"/>
      <c r="AJ1636" s="455"/>
      <c r="AK1636" s="455"/>
      <c r="AL1636" s="455"/>
      <c r="AM1636" s="455"/>
      <c r="AN1636" s="455"/>
      <c r="AO1636" s="455"/>
      <c r="AP1636" s="455"/>
      <c r="AQ1636" s="455"/>
      <c r="AR1636" s="455"/>
      <c r="AS1636" s="455"/>
      <c r="AT1636" s="455"/>
      <c r="AU1636" s="455"/>
      <c r="AV1636" s="455"/>
      <c r="AW1636" s="455"/>
      <c r="AX1636" s="455"/>
    </row>
    <row r="1637" spans="18:50" x14ac:dyDescent="0.25">
      <c r="R1637" s="509"/>
      <c r="S1637" s="508"/>
      <c r="T1637" s="508"/>
      <c r="U1637" s="508"/>
      <c r="V1637" s="508"/>
      <c r="W1637" s="508"/>
      <c r="X1637" s="508"/>
      <c r="Y1637" s="508"/>
      <c r="Z1637" s="508"/>
      <c r="AA1637" s="508"/>
      <c r="AB1637" s="508"/>
      <c r="AC1637" s="508"/>
      <c r="AD1637" s="508"/>
      <c r="AE1637" s="455"/>
      <c r="AF1637" s="455"/>
      <c r="AG1637" s="455"/>
      <c r="AH1637" s="455"/>
      <c r="AI1637" s="455"/>
      <c r="AJ1637" s="455"/>
      <c r="AK1637" s="455"/>
      <c r="AL1637" s="455"/>
      <c r="AM1637" s="455"/>
      <c r="AN1637" s="455"/>
      <c r="AO1637" s="455"/>
      <c r="AP1637" s="455"/>
      <c r="AQ1637" s="455"/>
      <c r="AR1637" s="455"/>
      <c r="AS1637" s="455"/>
      <c r="AT1637" s="455"/>
      <c r="AU1637" s="455"/>
      <c r="AV1637" s="455"/>
      <c r="AW1637" s="455"/>
      <c r="AX1637" s="455"/>
    </row>
    <row r="1638" spans="18:50" x14ac:dyDescent="0.25">
      <c r="R1638" s="509"/>
      <c r="S1638" s="508"/>
      <c r="T1638" s="508"/>
      <c r="U1638" s="508"/>
      <c r="V1638" s="508"/>
      <c r="W1638" s="508"/>
      <c r="X1638" s="508"/>
      <c r="Y1638" s="508"/>
      <c r="Z1638" s="508"/>
      <c r="AA1638" s="508"/>
      <c r="AB1638" s="508"/>
      <c r="AC1638" s="508"/>
      <c r="AD1638" s="508"/>
      <c r="AE1638" s="455"/>
      <c r="AF1638" s="455"/>
      <c r="AG1638" s="455"/>
      <c r="AH1638" s="455"/>
      <c r="AI1638" s="455"/>
      <c r="AJ1638" s="455"/>
      <c r="AK1638" s="455"/>
      <c r="AL1638" s="455"/>
      <c r="AM1638" s="455"/>
      <c r="AN1638" s="455"/>
      <c r="AO1638" s="455"/>
      <c r="AP1638" s="455"/>
      <c r="AQ1638" s="455"/>
      <c r="AR1638" s="455"/>
      <c r="AS1638" s="455"/>
      <c r="AT1638" s="455"/>
      <c r="AU1638" s="455"/>
      <c r="AV1638" s="455"/>
      <c r="AW1638" s="455"/>
      <c r="AX1638" s="455"/>
    </row>
    <row r="1639" spans="18:50" x14ac:dyDescent="0.25">
      <c r="R1639" s="509"/>
      <c r="S1639" s="508"/>
      <c r="T1639" s="508"/>
      <c r="U1639" s="508"/>
      <c r="V1639" s="508"/>
      <c r="W1639" s="508"/>
      <c r="X1639" s="508"/>
      <c r="Y1639" s="508"/>
      <c r="Z1639" s="508"/>
      <c r="AA1639" s="508"/>
      <c r="AB1639" s="508"/>
      <c r="AC1639" s="508"/>
      <c r="AD1639" s="508"/>
      <c r="AE1639" s="455"/>
      <c r="AF1639" s="455"/>
      <c r="AG1639" s="455"/>
      <c r="AH1639" s="455"/>
      <c r="AI1639" s="455"/>
      <c r="AJ1639" s="455"/>
      <c r="AK1639" s="455"/>
      <c r="AL1639" s="455"/>
      <c r="AM1639" s="455"/>
      <c r="AN1639" s="455"/>
      <c r="AO1639" s="455"/>
      <c r="AP1639" s="455"/>
      <c r="AQ1639" s="455"/>
      <c r="AR1639" s="455"/>
      <c r="AS1639" s="455"/>
      <c r="AT1639" s="455"/>
      <c r="AU1639" s="455"/>
      <c r="AV1639" s="455"/>
      <c r="AW1639" s="455"/>
      <c r="AX1639" s="455"/>
    </row>
    <row r="1640" spans="18:50" x14ac:dyDescent="0.25">
      <c r="R1640" s="509"/>
      <c r="S1640" s="508"/>
      <c r="T1640" s="508"/>
      <c r="U1640" s="508"/>
      <c r="V1640" s="508"/>
      <c r="W1640" s="508"/>
      <c r="X1640" s="508"/>
      <c r="Y1640" s="508"/>
      <c r="Z1640" s="508"/>
      <c r="AA1640" s="508"/>
      <c r="AB1640" s="508"/>
      <c r="AC1640" s="508"/>
      <c r="AD1640" s="508"/>
      <c r="AE1640" s="455"/>
      <c r="AF1640" s="455"/>
      <c r="AG1640" s="455"/>
      <c r="AH1640" s="455"/>
      <c r="AI1640" s="455"/>
      <c r="AJ1640" s="455"/>
      <c r="AK1640" s="455"/>
      <c r="AL1640" s="455"/>
      <c r="AM1640" s="455"/>
      <c r="AN1640" s="455"/>
      <c r="AO1640" s="455"/>
      <c r="AP1640" s="455"/>
      <c r="AQ1640" s="455"/>
      <c r="AR1640" s="455"/>
      <c r="AS1640" s="455"/>
      <c r="AT1640" s="455"/>
      <c r="AU1640" s="455"/>
      <c r="AV1640" s="455"/>
      <c r="AW1640" s="455"/>
      <c r="AX1640" s="455"/>
    </row>
    <row r="1641" spans="18:50" x14ac:dyDescent="0.25">
      <c r="R1641" s="509"/>
      <c r="S1641" s="508"/>
      <c r="T1641" s="508"/>
      <c r="U1641" s="508"/>
      <c r="V1641" s="508"/>
      <c r="W1641" s="508"/>
      <c r="X1641" s="508"/>
      <c r="Y1641" s="508"/>
      <c r="Z1641" s="508"/>
      <c r="AA1641" s="508"/>
      <c r="AB1641" s="508"/>
      <c r="AC1641" s="508"/>
      <c r="AD1641" s="508"/>
      <c r="AE1641" s="455"/>
      <c r="AF1641" s="455"/>
      <c r="AG1641" s="455"/>
      <c r="AH1641" s="455"/>
      <c r="AI1641" s="455"/>
      <c r="AJ1641" s="455"/>
      <c r="AK1641" s="455"/>
      <c r="AL1641" s="455"/>
      <c r="AM1641" s="455"/>
      <c r="AN1641" s="455"/>
      <c r="AO1641" s="455"/>
      <c r="AP1641" s="455"/>
      <c r="AQ1641" s="455"/>
      <c r="AR1641" s="455"/>
      <c r="AS1641" s="455"/>
      <c r="AT1641" s="455"/>
      <c r="AU1641" s="455"/>
      <c r="AV1641" s="455"/>
      <c r="AW1641" s="455"/>
      <c r="AX1641" s="455"/>
    </row>
    <row r="1642" spans="18:50" x14ac:dyDescent="0.25">
      <c r="R1642" s="509"/>
      <c r="S1642" s="508"/>
      <c r="T1642" s="508"/>
      <c r="U1642" s="508"/>
      <c r="V1642" s="508"/>
      <c r="W1642" s="508"/>
      <c r="X1642" s="508"/>
      <c r="Y1642" s="508"/>
      <c r="Z1642" s="508"/>
      <c r="AA1642" s="508"/>
      <c r="AB1642" s="508"/>
      <c r="AC1642" s="508"/>
      <c r="AD1642" s="508"/>
      <c r="AE1642" s="455"/>
      <c r="AF1642" s="455"/>
      <c r="AG1642" s="455"/>
      <c r="AH1642" s="455"/>
      <c r="AI1642" s="455"/>
      <c r="AJ1642" s="455"/>
      <c r="AK1642" s="455"/>
      <c r="AL1642" s="455"/>
      <c r="AM1642" s="455"/>
      <c r="AN1642" s="455"/>
      <c r="AO1642" s="455"/>
      <c r="AP1642" s="455"/>
      <c r="AQ1642" s="455"/>
      <c r="AR1642" s="455"/>
      <c r="AS1642" s="455"/>
      <c r="AT1642" s="455"/>
      <c r="AU1642" s="455"/>
      <c r="AV1642" s="455"/>
      <c r="AW1642" s="455"/>
      <c r="AX1642" s="455"/>
    </row>
    <row r="1643" spans="18:50" x14ac:dyDescent="0.25">
      <c r="R1643" s="509"/>
      <c r="S1643" s="508"/>
      <c r="T1643" s="508"/>
      <c r="U1643" s="508"/>
      <c r="V1643" s="508"/>
      <c r="W1643" s="508"/>
      <c r="X1643" s="508"/>
      <c r="Y1643" s="508"/>
      <c r="Z1643" s="508"/>
      <c r="AA1643" s="508"/>
      <c r="AB1643" s="508"/>
      <c r="AC1643" s="508"/>
      <c r="AD1643" s="508"/>
      <c r="AE1643" s="455"/>
      <c r="AF1643" s="455"/>
      <c r="AG1643" s="455"/>
      <c r="AH1643" s="455"/>
      <c r="AI1643" s="455"/>
      <c r="AJ1643" s="455"/>
      <c r="AK1643" s="455"/>
      <c r="AL1643" s="455"/>
      <c r="AM1643" s="455"/>
      <c r="AN1643" s="455"/>
      <c r="AO1643" s="455"/>
      <c r="AP1643" s="455"/>
      <c r="AQ1643" s="455"/>
      <c r="AR1643" s="455"/>
      <c r="AS1643" s="455"/>
      <c r="AT1643" s="455"/>
      <c r="AU1643" s="455"/>
      <c r="AV1643" s="455"/>
      <c r="AW1643" s="455"/>
      <c r="AX1643" s="455"/>
    </row>
    <row r="1644" spans="18:50" x14ac:dyDescent="0.25">
      <c r="R1644" s="509"/>
      <c r="S1644" s="508"/>
      <c r="T1644" s="508"/>
      <c r="U1644" s="508"/>
      <c r="V1644" s="508"/>
      <c r="W1644" s="508"/>
      <c r="X1644" s="508"/>
      <c r="Y1644" s="508"/>
      <c r="Z1644" s="508"/>
      <c r="AA1644" s="508"/>
      <c r="AB1644" s="508"/>
      <c r="AC1644" s="508"/>
      <c r="AD1644" s="508"/>
      <c r="AE1644" s="455"/>
      <c r="AF1644" s="455"/>
      <c r="AG1644" s="455"/>
      <c r="AH1644" s="455"/>
      <c r="AI1644" s="455"/>
      <c r="AJ1644" s="455"/>
      <c r="AK1644" s="455"/>
      <c r="AL1644" s="455"/>
      <c r="AM1644" s="455"/>
      <c r="AN1644" s="455"/>
      <c r="AO1644" s="455"/>
      <c r="AP1644" s="455"/>
      <c r="AQ1644" s="455"/>
      <c r="AR1644" s="455"/>
      <c r="AS1644" s="455"/>
      <c r="AT1644" s="455"/>
      <c r="AU1644" s="455"/>
      <c r="AV1644" s="455"/>
      <c r="AW1644" s="455"/>
      <c r="AX1644" s="455"/>
    </row>
    <row r="1645" spans="18:50" x14ac:dyDescent="0.25">
      <c r="R1645" s="509"/>
      <c r="S1645" s="508"/>
      <c r="T1645" s="508"/>
      <c r="U1645" s="508"/>
      <c r="V1645" s="508"/>
      <c r="W1645" s="508"/>
      <c r="X1645" s="508"/>
      <c r="Y1645" s="508"/>
      <c r="Z1645" s="508"/>
      <c r="AA1645" s="508"/>
      <c r="AB1645" s="508"/>
      <c r="AC1645" s="508"/>
      <c r="AD1645" s="508"/>
      <c r="AE1645" s="455"/>
      <c r="AF1645" s="455"/>
      <c r="AG1645" s="455"/>
      <c r="AH1645" s="455"/>
      <c r="AI1645" s="455"/>
      <c r="AJ1645" s="455"/>
      <c r="AK1645" s="455"/>
      <c r="AL1645" s="455"/>
      <c r="AM1645" s="455"/>
      <c r="AN1645" s="455"/>
      <c r="AO1645" s="455"/>
      <c r="AP1645" s="455"/>
      <c r="AQ1645" s="455"/>
      <c r="AR1645" s="455"/>
      <c r="AS1645" s="455"/>
      <c r="AT1645" s="455"/>
      <c r="AU1645" s="455"/>
      <c r="AV1645" s="455"/>
      <c r="AW1645" s="455"/>
      <c r="AX1645" s="455"/>
    </row>
    <row r="1646" spans="18:50" x14ac:dyDescent="0.25">
      <c r="R1646" s="509"/>
      <c r="S1646" s="508"/>
      <c r="T1646" s="508"/>
      <c r="U1646" s="508"/>
      <c r="V1646" s="508"/>
      <c r="W1646" s="508"/>
      <c r="X1646" s="508"/>
      <c r="Y1646" s="508"/>
      <c r="Z1646" s="508"/>
      <c r="AA1646" s="508"/>
      <c r="AB1646" s="508"/>
      <c r="AC1646" s="508"/>
      <c r="AD1646" s="508"/>
      <c r="AE1646" s="455"/>
      <c r="AF1646" s="455"/>
      <c r="AG1646" s="455"/>
      <c r="AH1646" s="455"/>
      <c r="AI1646" s="455"/>
      <c r="AJ1646" s="455"/>
      <c r="AK1646" s="455"/>
      <c r="AL1646" s="455"/>
      <c r="AM1646" s="455"/>
      <c r="AN1646" s="455"/>
      <c r="AO1646" s="455"/>
      <c r="AP1646" s="455"/>
      <c r="AQ1646" s="455"/>
      <c r="AR1646" s="455"/>
      <c r="AS1646" s="455"/>
      <c r="AT1646" s="455"/>
      <c r="AU1646" s="455"/>
      <c r="AV1646" s="455"/>
      <c r="AW1646" s="455"/>
      <c r="AX1646" s="455"/>
    </row>
    <row r="1647" spans="18:50" x14ac:dyDescent="0.25">
      <c r="R1647" s="509"/>
      <c r="S1647" s="508"/>
      <c r="T1647" s="508"/>
      <c r="U1647" s="508"/>
      <c r="V1647" s="508"/>
      <c r="W1647" s="508"/>
      <c r="X1647" s="508"/>
      <c r="Y1647" s="508"/>
      <c r="Z1647" s="508"/>
      <c r="AA1647" s="508"/>
      <c r="AB1647" s="508"/>
      <c r="AC1647" s="508"/>
      <c r="AD1647" s="508"/>
      <c r="AE1647" s="455"/>
      <c r="AF1647" s="455"/>
      <c r="AG1647" s="455"/>
      <c r="AH1647" s="455"/>
      <c r="AI1647" s="455"/>
      <c r="AJ1647" s="455"/>
      <c r="AK1647" s="455"/>
      <c r="AL1647" s="455"/>
      <c r="AM1647" s="455"/>
      <c r="AN1647" s="455"/>
      <c r="AO1647" s="455"/>
      <c r="AP1647" s="455"/>
      <c r="AQ1647" s="455"/>
      <c r="AR1647" s="455"/>
      <c r="AS1647" s="455"/>
      <c r="AT1647" s="455"/>
      <c r="AU1647" s="455"/>
      <c r="AV1647" s="455"/>
      <c r="AW1647" s="455"/>
      <c r="AX1647" s="455"/>
    </row>
    <row r="1648" spans="18:50" x14ac:dyDescent="0.25">
      <c r="R1648" s="509"/>
      <c r="S1648" s="508"/>
      <c r="T1648" s="508"/>
      <c r="U1648" s="508"/>
      <c r="V1648" s="508"/>
      <c r="W1648" s="508"/>
      <c r="X1648" s="508"/>
      <c r="Y1648" s="508"/>
      <c r="Z1648" s="508"/>
      <c r="AA1648" s="508"/>
      <c r="AB1648" s="508"/>
      <c r="AC1648" s="508"/>
      <c r="AD1648" s="508"/>
      <c r="AE1648" s="455"/>
      <c r="AF1648" s="455"/>
      <c r="AG1648" s="455"/>
      <c r="AH1648" s="455"/>
      <c r="AI1648" s="455"/>
      <c r="AJ1648" s="455"/>
      <c r="AK1648" s="455"/>
      <c r="AL1648" s="455"/>
      <c r="AM1648" s="455"/>
      <c r="AN1648" s="455"/>
      <c r="AO1648" s="455"/>
      <c r="AP1648" s="455"/>
      <c r="AQ1648" s="455"/>
      <c r="AR1648" s="455"/>
      <c r="AS1648" s="455"/>
      <c r="AT1648" s="455"/>
      <c r="AU1648" s="455"/>
      <c r="AV1648" s="455"/>
      <c r="AW1648" s="455"/>
      <c r="AX1648" s="455"/>
    </row>
    <row r="1649" spans="18:50" x14ac:dyDescent="0.25">
      <c r="R1649" s="509"/>
      <c r="S1649" s="508"/>
      <c r="T1649" s="508"/>
      <c r="U1649" s="508"/>
      <c r="V1649" s="508"/>
      <c r="W1649" s="508"/>
      <c r="X1649" s="508"/>
      <c r="Y1649" s="508"/>
      <c r="Z1649" s="508"/>
      <c r="AA1649" s="508"/>
      <c r="AB1649" s="508"/>
      <c r="AC1649" s="508"/>
      <c r="AD1649" s="508"/>
      <c r="AE1649" s="455"/>
      <c r="AF1649" s="455"/>
      <c r="AG1649" s="455"/>
      <c r="AH1649" s="455"/>
      <c r="AI1649" s="455"/>
      <c r="AJ1649" s="455"/>
      <c r="AK1649" s="455"/>
      <c r="AL1649" s="455"/>
      <c r="AM1649" s="455"/>
      <c r="AN1649" s="455"/>
      <c r="AO1649" s="455"/>
      <c r="AP1649" s="455"/>
      <c r="AQ1649" s="455"/>
      <c r="AR1649" s="455"/>
      <c r="AS1649" s="455"/>
      <c r="AT1649" s="455"/>
      <c r="AU1649" s="455"/>
      <c r="AV1649" s="455"/>
      <c r="AW1649" s="455"/>
      <c r="AX1649" s="455"/>
    </row>
    <row r="1650" spans="18:50" x14ac:dyDescent="0.25">
      <c r="R1650" s="509"/>
      <c r="S1650" s="508"/>
      <c r="T1650" s="508"/>
      <c r="U1650" s="508"/>
      <c r="V1650" s="508"/>
      <c r="W1650" s="508"/>
      <c r="X1650" s="508"/>
      <c r="Y1650" s="508"/>
      <c r="Z1650" s="508"/>
      <c r="AA1650" s="508"/>
      <c r="AB1650" s="508"/>
      <c r="AC1650" s="508"/>
      <c r="AD1650" s="508"/>
      <c r="AE1650" s="455"/>
      <c r="AF1650" s="455"/>
      <c r="AG1650" s="455"/>
      <c r="AH1650" s="455"/>
      <c r="AI1650" s="455"/>
      <c r="AJ1650" s="455"/>
      <c r="AK1650" s="455"/>
      <c r="AL1650" s="455"/>
      <c r="AM1650" s="455"/>
      <c r="AN1650" s="455"/>
      <c r="AO1650" s="455"/>
      <c r="AP1650" s="455"/>
      <c r="AQ1650" s="455"/>
      <c r="AR1650" s="455"/>
      <c r="AS1650" s="455"/>
      <c r="AT1650" s="455"/>
      <c r="AU1650" s="455"/>
      <c r="AV1650" s="455"/>
      <c r="AW1650" s="455"/>
      <c r="AX1650" s="455"/>
    </row>
    <row r="1651" spans="18:50" x14ac:dyDescent="0.25">
      <c r="R1651" s="509"/>
      <c r="S1651" s="508"/>
      <c r="T1651" s="508"/>
      <c r="U1651" s="508"/>
      <c r="V1651" s="508"/>
      <c r="W1651" s="508"/>
      <c r="X1651" s="508"/>
      <c r="Y1651" s="508"/>
      <c r="Z1651" s="508"/>
      <c r="AA1651" s="508"/>
      <c r="AB1651" s="508"/>
      <c r="AC1651" s="508"/>
      <c r="AD1651" s="508"/>
      <c r="AE1651" s="455"/>
      <c r="AF1651" s="455"/>
      <c r="AG1651" s="455"/>
      <c r="AH1651" s="455"/>
      <c r="AI1651" s="455"/>
      <c r="AJ1651" s="455"/>
      <c r="AK1651" s="455"/>
      <c r="AL1651" s="455"/>
      <c r="AM1651" s="455"/>
      <c r="AN1651" s="455"/>
      <c r="AO1651" s="455"/>
      <c r="AP1651" s="455"/>
      <c r="AQ1651" s="455"/>
      <c r="AR1651" s="455"/>
      <c r="AS1651" s="455"/>
      <c r="AT1651" s="455"/>
      <c r="AU1651" s="455"/>
      <c r="AV1651" s="455"/>
      <c r="AW1651" s="455"/>
      <c r="AX1651" s="455"/>
    </row>
    <row r="1652" spans="18:50" x14ac:dyDescent="0.25">
      <c r="R1652" s="509"/>
      <c r="S1652" s="508"/>
      <c r="T1652" s="508"/>
      <c r="U1652" s="508"/>
      <c r="V1652" s="508"/>
      <c r="W1652" s="508"/>
      <c r="X1652" s="508"/>
      <c r="Y1652" s="508"/>
      <c r="Z1652" s="508"/>
      <c r="AA1652" s="508"/>
      <c r="AB1652" s="508"/>
      <c r="AC1652" s="508"/>
      <c r="AD1652" s="508"/>
      <c r="AE1652" s="455"/>
      <c r="AF1652" s="455"/>
      <c r="AG1652" s="455"/>
      <c r="AH1652" s="455"/>
      <c r="AI1652" s="455"/>
      <c r="AJ1652" s="455"/>
      <c r="AK1652" s="455"/>
      <c r="AL1652" s="455"/>
      <c r="AM1652" s="455"/>
      <c r="AN1652" s="455"/>
      <c r="AO1652" s="455"/>
      <c r="AP1652" s="455"/>
      <c r="AQ1652" s="455"/>
      <c r="AR1652" s="455"/>
      <c r="AS1652" s="455"/>
      <c r="AT1652" s="455"/>
      <c r="AU1652" s="455"/>
      <c r="AV1652" s="455"/>
      <c r="AW1652" s="455"/>
      <c r="AX1652" s="455"/>
    </row>
    <row r="1653" spans="18:50" x14ac:dyDescent="0.25">
      <c r="R1653" s="509"/>
      <c r="S1653" s="508"/>
      <c r="T1653" s="508"/>
      <c r="U1653" s="508"/>
      <c r="V1653" s="508"/>
      <c r="W1653" s="508"/>
      <c r="X1653" s="508"/>
      <c r="Y1653" s="508"/>
      <c r="Z1653" s="508"/>
      <c r="AA1653" s="508"/>
      <c r="AB1653" s="508"/>
      <c r="AC1653" s="508"/>
      <c r="AD1653" s="508"/>
      <c r="AE1653" s="455"/>
      <c r="AF1653" s="455"/>
      <c r="AG1653" s="455"/>
      <c r="AH1653" s="455"/>
      <c r="AI1653" s="455"/>
      <c r="AJ1653" s="455"/>
      <c r="AK1653" s="455"/>
      <c r="AL1653" s="455"/>
      <c r="AM1653" s="455"/>
      <c r="AN1653" s="455"/>
      <c r="AO1653" s="455"/>
      <c r="AP1653" s="455"/>
      <c r="AQ1653" s="455"/>
      <c r="AR1653" s="455"/>
      <c r="AS1653" s="455"/>
      <c r="AT1653" s="455"/>
      <c r="AU1653" s="455"/>
      <c r="AV1653" s="455"/>
      <c r="AW1653" s="455"/>
      <c r="AX1653" s="455"/>
    </row>
    <row r="1654" spans="18:50" x14ac:dyDescent="0.25">
      <c r="R1654" s="509"/>
      <c r="S1654" s="508"/>
      <c r="T1654" s="508"/>
      <c r="U1654" s="508"/>
      <c r="V1654" s="508"/>
      <c r="W1654" s="508"/>
      <c r="X1654" s="508"/>
      <c r="Y1654" s="508"/>
      <c r="Z1654" s="508"/>
      <c r="AA1654" s="508"/>
      <c r="AB1654" s="508"/>
      <c r="AC1654" s="508"/>
      <c r="AD1654" s="508"/>
      <c r="AE1654" s="455"/>
      <c r="AF1654" s="455"/>
      <c r="AG1654" s="455"/>
      <c r="AH1654" s="455"/>
      <c r="AI1654" s="455"/>
      <c r="AJ1654" s="455"/>
      <c r="AK1654" s="455"/>
      <c r="AL1654" s="455"/>
      <c r="AM1654" s="455"/>
      <c r="AN1654" s="455"/>
      <c r="AO1654" s="455"/>
      <c r="AP1654" s="455"/>
      <c r="AQ1654" s="455"/>
      <c r="AR1654" s="455"/>
      <c r="AS1654" s="455"/>
      <c r="AT1654" s="455"/>
      <c r="AU1654" s="455"/>
      <c r="AV1654" s="455"/>
      <c r="AW1654" s="455"/>
      <c r="AX1654" s="455"/>
    </row>
    <row r="1655" spans="18:50" x14ac:dyDescent="0.25">
      <c r="R1655" s="509"/>
      <c r="S1655" s="508"/>
      <c r="T1655" s="508"/>
      <c r="U1655" s="508"/>
      <c r="V1655" s="508"/>
      <c r="W1655" s="508"/>
      <c r="X1655" s="508"/>
      <c r="Y1655" s="508"/>
      <c r="Z1655" s="508"/>
      <c r="AA1655" s="508"/>
      <c r="AB1655" s="508"/>
      <c r="AC1655" s="508"/>
      <c r="AD1655" s="508"/>
      <c r="AE1655" s="455"/>
      <c r="AF1655" s="455"/>
      <c r="AG1655" s="455"/>
      <c r="AH1655" s="455"/>
      <c r="AI1655" s="455"/>
      <c r="AJ1655" s="455"/>
      <c r="AK1655" s="455"/>
      <c r="AL1655" s="455"/>
      <c r="AM1655" s="455"/>
      <c r="AN1655" s="455"/>
      <c r="AO1655" s="455"/>
      <c r="AP1655" s="455"/>
      <c r="AQ1655" s="455"/>
      <c r="AR1655" s="455"/>
      <c r="AS1655" s="455"/>
      <c r="AT1655" s="455"/>
      <c r="AU1655" s="455"/>
      <c r="AV1655" s="455"/>
      <c r="AW1655" s="455"/>
      <c r="AX1655" s="455"/>
    </row>
    <row r="1656" spans="18:50" x14ac:dyDescent="0.25">
      <c r="R1656" s="509"/>
      <c r="S1656" s="508"/>
      <c r="T1656" s="508"/>
      <c r="U1656" s="508"/>
      <c r="V1656" s="508"/>
      <c r="W1656" s="508"/>
      <c r="X1656" s="508"/>
      <c r="Y1656" s="508"/>
      <c r="Z1656" s="508"/>
      <c r="AA1656" s="508"/>
      <c r="AB1656" s="508"/>
      <c r="AC1656" s="508"/>
      <c r="AD1656" s="508"/>
      <c r="AE1656" s="455"/>
      <c r="AF1656" s="455"/>
      <c r="AG1656" s="455"/>
      <c r="AH1656" s="455"/>
      <c r="AI1656" s="455"/>
      <c r="AJ1656" s="455"/>
      <c r="AK1656" s="455"/>
      <c r="AL1656" s="455"/>
      <c r="AM1656" s="455"/>
      <c r="AN1656" s="455"/>
      <c r="AO1656" s="455"/>
      <c r="AP1656" s="455"/>
      <c r="AQ1656" s="455"/>
      <c r="AR1656" s="455"/>
      <c r="AS1656" s="455"/>
      <c r="AT1656" s="455"/>
      <c r="AU1656" s="455"/>
      <c r="AV1656" s="455"/>
      <c r="AW1656" s="455"/>
      <c r="AX1656" s="455"/>
    </row>
    <row r="1657" spans="18:50" x14ac:dyDescent="0.25">
      <c r="R1657" s="509"/>
      <c r="S1657" s="508"/>
      <c r="T1657" s="508"/>
      <c r="U1657" s="508"/>
      <c r="V1657" s="508"/>
      <c r="W1657" s="508"/>
      <c r="X1657" s="508"/>
      <c r="Y1657" s="508"/>
      <c r="Z1657" s="508"/>
      <c r="AA1657" s="508"/>
      <c r="AB1657" s="508"/>
      <c r="AC1657" s="508"/>
      <c r="AD1657" s="508"/>
      <c r="AE1657" s="455"/>
      <c r="AF1657" s="455"/>
      <c r="AG1657" s="455"/>
      <c r="AH1657" s="455"/>
      <c r="AI1657" s="455"/>
      <c r="AJ1657" s="455"/>
      <c r="AK1657" s="455"/>
      <c r="AL1657" s="455"/>
      <c r="AM1657" s="455"/>
      <c r="AN1657" s="455"/>
      <c r="AO1657" s="455"/>
      <c r="AP1657" s="455"/>
      <c r="AQ1657" s="455"/>
      <c r="AR1657" s="455"/>
      <c r="AS1657" s="455"/>
      <c r="AT1657" s="455"/>
      <c r="AU1657" s="455"/>
      <c r="AV1657" s="455"/>
      <c r="AW1657" s="455"/>
      <c r="AX1657" s="455"/>
    </row>
    <row r="1658" spans="18:50" x14ac:dyDescent="0.25">
      <c r="R1658" s="509"/>
      <c r="S1658" s="508"/>
      <c r="T1658" s="508"/>
      <c r="U1658" s="508"/>
      <c r="V1658" s="508"/>
      <c r="W1658" s="508"/>
      <c r="X1658" s="508"/>
      <c r="Y1658" s="508"/>
      <c r="Z1658" s="508"/>
      <c r="AA1658" s="508"/>
      <c r="AB1658" s="508"/>
      <c r="AC1658" s="508"/>
      <c r="AD1658" s="508"/>
      <c r="AE1658" s="455"/>
      <c r="AF1658" s="455"/>
      <c r="AG1658" s="455"/>
      <c r="AH1658" s="455"/>
      <c r="AI1658" s="455"/>
      <c r="AJ1658" s="455"/>
      <c r="AK1658" s="455"/>
      <c r="AL1658" s="455"/>
      <c r="AM1658" s="455"/>
      <c r="AN1658" s="455"/>
      <c r="AO1658" s="455"/>
      <c r="AP1658" s="455"/>
      <c r="AQ1658" s="455"/>
      <c r="AR1658" s="455"/>
      <c r="AS1658" s="455"/>
      <c r="AT1658" s="455"/>
      <c r="AU1658" s="455"/>
      <c r="AV1658" s="455"/>
      <c r="AW1658" s="455"/>
      <c r="AX1658" s="455"/>
    </row>
    <row r="1659" spans="18:50" x14ac:dyDescent="0.25">
      <c r="R1659" s="509"/>
      <c r="S1659" s="508"/>
      <c r="T1659" s="508"/>
      <c r="U1659" s="508"/>
      <c r="V1659" s="508"/>
      <c r="W1659" s="508"/>
      <c r="X1659" s="508"/>
      <c r="Y1659" s="508"/>
      <c r="Z1659" s="508"/>
      <c r="AA1659" s="508"/>
      <c r="AB1659" s="508"/>
      <c r="AC1659" s="508"/>
      <c r="AD1659" s="508"/>
      <c r="AE1659" s="455"/>
      <c r="AF1659" s="455"/>
      <c r="AG1659" s="455"/>
      <c r="AH1659" s="455"/>
      <c r="AI1659" s="455"/>
      <c r="AJ1659" s="455"/>
      <c r="AK1659" s="455"/>
      <c r="AL1659" s="455"/>
      <c r="AM1659" s="455"/>
      <c r="AN1659" s="455"/>
      <c r="AO1659" s="455"/>
      <c r="AP1659" s="455"/>
      <c r="AQ1659" s="455"/>
      <c r="AR1659" s="455"/>
      <c r="AS1659" s="455"/>
      <c r="AT1659" s="455"/>
      <c r="AU1659" s="455"/>
      <c r="AV1659" s="455"/>
      <c r="AW1659" s="455"/>
      <c r="AX1659" s="455"/>
    </row>
    <row r="1660" spans="18:50" x14ac:dyDescent="0.25">
      <c r="R1660" s="509"/>
      <c r="S1660" s="508"/>
      <c r="T1660" s="508"/>
      <c r="U1660" s="508"/>
      <c r="V1660" s="508"/>
      <c r="W1660" s="508"/>
      <c r="X1660" s="508"/>
      <c r="Y1660" s="508"/>
      <c r="Z1660" s="508"/>
      <c r="AA1660" s="508"/>
      <c r="AB1660" s="508"/>
      <c r="AC1660" s="508"/>
      <c r="AD1660" s="508"/>
      <c r="AE1660" s="455"/>
      <c r="AF1660" s="455"/>
      <c r="AG1660" s="455"/>
      <c r="AH1660" s="455"/>
      <c r="AI1660" s="455"/>
      <c r="AJ1660" s="455"/>
      <c r="AK1660" s="455"/>
      <c r="AL1660" s="455"/>
      <c r="AM1660" s="455"/>
      <c r="AN1660" s="455"/>
      <c r="AO1660" s="455"/>
      <c r="AP1660" s="455"/>
      <c r="AQ1660" s="455"/>
      <c r="AR1660" s="455"/>
      <c r="AS1660" s="455"/>
      <c r="AT1660" s="455"/>
      <c r="AU1660" s="455"/>
      <c r="AV1660" s="455"/>
      <c r="AW1660" s="455"/>
      <c r="AX1660" s="455"/>
    </row>
    <row r="1661" spans="18:50" x14ac:dyDescent="0.25">
      <c r="R1661" s="509"/>
      <c r="S1661" s="508"/>
      <c r="T1661" s="508"/>
      <c r="U1661" s="508"/>
      <c r="V1661" s="508"/>
      <c r="W1661" s="508"/>
      <c r="X1661" s="508"/>
      <c r="Y1661" s="508"/>
      <c r="Z1661" s="508"/>
      <c r="AA1661" s="508"/>
      <c r="AB1661" s="508"/>
      <c r="AC1661" s="508"/>
      <c r="AD1661" s="508"/>
      <c r="AE1661" s="455"/>
      <c r="AF1661" s="455"/>
      <c r="AG1661" s="455"/>
      <c r="AH1661" s="455"/>
      <c r="AI1661" s="455"/>
      <c r="AJ1661" s="455"/>
      <c r="AK1661" s="455"/>
      <c r="AL1661" s="455"/>
      <c r="AM1661" s="455"/>
      <c r="AN1661" s="455"/>
      <c r="AO1661" s="455"/>
      <c r="AP1661" s="455"/>
      <c r="AQ1661" s="455"/>
      <c r="AR1661" s="455"/>
      <c r="AS1661" s="455"/>
      <c r="AT1661" s="455"/>
      <c r="AU1661" s="455"/>
      <c r="AV1661" s="455"/>
      <c r="AW1661" s="455"/>
      <c r="AX1661" s="455"/>
    </row>
    <row r="1662" spans="18:50" x14ac:dyDescent="0.25">
      <c r="R1662" s="509"/>
      <c r="S1662" s="508"/>
      <c r="T1662" s="508"/>
      <c r="U1662" s="508"/>
      <c r="V1662" s="508"/>
      <c r="W1662" s="508"/>
      <c r="X1662" s="508"/>
      <c r="Y1662" s="508"/>
      <c r="Z1662" s="508"/>
      <c r="AA1662" s="508"/>
      <c r="AB1662" s="508"/>
      <c r="AC1662" s="508"/>
      <c r="AD1662" s="508"/>
      <c r="AE1662" s="455"/>
      <c r="AF1662" s="455"/>
      <c r="AG1662" s="455"/>
      <c r="AH1662" s="455"/>
      <c r="AI1662" s="455"/>
      <c r="AJ1662" s="455"/>
      <c r="AK1662" s="455"/>
      <c r="AL1662" s="455"/>
      <c r="AM1662" s="455"/>
      <c r="AN1662" s="455"/>
      <c r="AO1662" s="455"/>
      <c r="AP1662" s="455"/>
      <c r="AQ1662" s="455"/>
      <c r="AR1662" s="455"/>
      <c r="AS1662" s="455"/>
      <c r="AT1662" s="455"/>
      <c r="AU1662" s="455"/>
      <c r="AV1662" s="455"/>
      <c r="AW1662" s="455"/>
      <c r="AX1662" s="455"/>
    </row>
    <row r="1663" spans="18:50" x14ac:dyDescent="0.25">
      <c r="R1663" s="509"/>
      <c r="S1663" s="508"/>
      <c r="T1663" s="508"/>
      <c r="U1663" s="508"/>
      <c r="V1663" s="508"/>
      <c r="W1663" s="508"/>
      <c r="X1663" s="508"/>
      <c r="Y1663" s="508"/>
      <c r="Z1663" s="508"/>
      <c r="AA1663" s="508"/>
      <c r="AB1663" s="508"/>
      <c r="AC1663" s="508"/>
      <c r="AD1663" s="508"/>
      <c r="AE1663" s="455"/>
      <c r="AF1663" s="455"/>
      <c r="AG1663" s="455"/>
      <c r="AH1663" s="455"/>
      <c r="AI1663" s="455"/>
      <c r="AJ1663" s="455"/>
      <c r="AK1663" s="455"/>
      <c r="AL1663" s="455"/>
      <c r="AM1663" s="455"/>
      <c r="AN1663" s="455"/>
      <c r="AO1663" s="455"/>
      <c r="AP1663" s="455"/>
      <c r="AQ1663" s="455"/>
      <c r="AR1663" s="455"/>
      <c r="AS1663" s="455"/>
      <c r="AT1663" s="455"/>
      <c r="AU1663" s="455"/>
      <c r="AV1663" s="455"/>
      <c r="AW1663" s="455"/>
      <c r="AX1663" s="455"/>
    </row>
    <row r="1664" spans="18:50" x14ac:dyDescent="0.25">
      <c r="R1664" s="509"/>
      <c r="S1664" s="508"/>
      <c r="T1664" s="508"/>
      <c r="U1664" s="508"/>
      <c r="V1664" s="508"/>
      <c r="W1664" s="508"/>
      <c r="X1664" s="508"/>
      <c r="Y1664" s="508"/>
      <c r="Z1664" s="508"/>
      <c r="AA1664" s="508"/>
      <c r="AB1664" s="508"/>
      <c r="AC1664" s="508"/>
      <c r="AD1664" s="508"/>
      <c r="AE1664" s="455"/>
      <c r="AF1664" s="455"/>
      <c r="AG1664" s="455"/>
      <c r="AH1664" s="455"/>
      <c r="AI1664" s="455"/>
      <c r="AJ1664" s="455"/>
      <c r="AK1664" s="455"/>
      <c r="AL1664" s="455"/>
      <c r="AM1664" s="455"/>
      <c r="AN1664" s="455"/>
      <c r="AO1664" s="455"/>
      <c r="AP1664" s="455"/>
      <c r="AQ1664" s="455"/>
      <c r="AR1664" s="455"/>
      <c r="AS1664" s="455"/>
      <c r="AT1664" s="455"/>
      <c r="AU1664" s="455"/>
      <c r="AV1664" s="455"/>
      <c r="AW1664" s="455"/>
      <c r="AX1664" s="455"/>
    </row>
    <row r="1665" spans="18:50" x14ac:dyDescent="0.25">
      <c r="R1665" s="509"/>
      <c r="S1665" s="508"/>
      <c r="T1665" s="508"/>
      <c r="U1665" s="508"/>
      <c r="V1665" s="508"/>
      <c r="W1665" s="508"/>
      <c r="X1665" s="508"/>
      <c r="Y1665" s="508"/>
      <c r="Z1665" s="508"/>
      <c r="AA1665" s="508"/>
      <c r="AB1665" s="508"/>
      <c r="AC1665" s="508"/>
      <c r="AD1665" s="508"/>
      <c r="AE1665" s="455"/>
      <c r="AF1665" s="455"/>
      <c r="AG1665" s="455"/>
      <c r="AH1665" s="455"/>
      <c r="AI1665" s="455"/>
      <c r="AJ1665" s="455"/>
      <c r="AK1665" s="455"/>
      <c r="AL1665" s="455"/>
      <c r="AM1665" s="455"/>
      <c r="AN1665" s="455"/>
      <c r="AO1665" s="455"/>
      <c r="AP1665" s="455"/>
      <c r="AQ1665" s="455"/>
      <c r="AR1665" s="455"/>
      <c r="AS1665" s="455"/>
      <c r="AT1665" s="455"/>
      <c r="AU1665" s="455"/>
      <c r="AV1665" s="455"/>
      <c r="AW1665" s="455"/>
      <c r="AX1665" s="455"/>
    </row>
    <row r="1666" spans="18:50" x14ac:dyDescent="0.25">
      <c r="R1666" s="509"/>
      <c r="S1666" s="508"/>
      <c r="T1666" s="508"/>
      <c r="U1666" s="508"/>
      <c r="V1666" s="508"/>
      <c r="W1666" s="508"/>
      <c r="X1666" s="508"/>
      <c r="Y1666" s="508"/>
      <c r="Z1666" s="508"/>
      <c r="AA1666" s="508"/>
      <c r="AB1666" s="508"/>
      <c r="AC1666" s="508"/>
      <c r="AD1666" s="508"/>
      <c r="AE1666" s="455"/>
      <c r="AF1666" s="455"/>
      <c r="AG1666" s="455"/>
      <c r="AH1666" s="455"/>
      <c r="AI1666" s="455"/>
      <c r="AJ1666" s="455"/>
      <c r="AK1666" s="455"/>
      <c r="AL1666" s="455"/>
      <c r="AM1666" s="455"/>
      <c r="AN1666" s="455"/>
      <c r="AO1666" s="455"/>
      <c r="AP1666" s="455"/>
      <c r="AQ1666" s="455"/>
      <c r="AR1666" s="455"/>
      <c r="AS1666" s="455"/>
      <c r="AT1666" s="455"/>
      <c r="AU1666" s="455"/>
      <c r="AV1666" s="455"/>
      <c r="AW1666" s="455"/>
      <c r="AX1666" s="455"/>
    </row>
    <row r="1667" spans="18:50" x14ac:dyDescent="0.25">
      <c r="R1667" s="509"/>
      <c r="S1667" s="508"/>
      <c r="T1667" s="508"/>
      <c r="U1667" s="508"/>
      <c r="V1667" s="508"/>
      <c r="W1667" s="508"/>
      <c r="X1667" s="508"/>
      <c r="Y1667" s="508"/>
      <c r="Z1667" s="508"/>
      <c r="AA1667" s="508"/>
      <c r="AB1667" s="508"/>
      <c r="AC1667" s="508"/>
      <c r="AD1667" s="508"/>
      <c r="AE1667" s="455"/>
      <c r="AF1667" s="455"/>
      <c r="AG1667" s="455"/>
      <c r="AH1667" s="455"/>
      <c r="AI1667" s="455"/>
      <c r="AJ1667" s="455"/>
      <c r="AK1667" s="455"/>
      <c r="AL1667" s="455"/>
      <c r="AM1667" s="455"/>
      <c r="AN1667" s="455"/>
      <c r="AO1667" s="455"/>
      <c r="AP1667" s="455"/>
      <c r="AQ1667" s="455"/>
      <c r="AR1667" s="455"/>
      <c r="AS1667" s="455"/>
      <c r="AT1667" s="455"/>
      <c r="AU1667" s="455"/>
      <c r="AV1667" s="455"/>
      <c r="AW1667" s="455"/>
      <c r="AX1667" s="455"/>
    </row>
    <row r="1668" spans="18:50" x14ac:dyDescent="0.25">
      <c r="R1668" s="509"/>
      <c r="S1668" s="508"/>
      <c r="T1668" s="508"/>
      <c r="U1668" s="508"/>
      <c r="V1668" s="508"/>
      <c r="W1668" s="508"/>
      <c r="X1668" s="508"/>
      <c r="Y1668" s="508"/>
      <c r="Z1668" s="508"/>
      <c r="AA1668" s="508"/>
      <c r="AB1668" s="508"/>
      <c r="AC1668" s="508"/>
      <c r="AD1668" s="508"/>
      <c r="AE1668" s="455"/>
      <c r="AF1668" s="455"/>
      <c r="AG1668" s="455"/>
      <c r="AH1668" s="455"/>
      <c r="AI1668" s="455"/>
      <c r="AJ1668" s="455"/>
      <c r="AK1668" s="455"/>
      <c r="AL1668" s="455"/>
      <c r="AM1668" s="455"/>
      <c r="AN1668" s="455"/>
      <c r="AO1668" s="455"/>
      <c r="AP1668" s="455"/>
      <c r="AQ1668" s="455"/>
      <c r="AR1668" s="455"/>
      <c r="AS1668" s="455"/>
      <c r="AT1668" s="455"/>
      <c r="AU1668" s="455"/>
      <c r="AV1668" s="455"/>
      <c r="AW1668" s="455"/>
      <c r="AX1668" s="455"/>
    </row>
    <row r="1669" spans="18:50" x14ac:dyDescent="0.25">
      <c r="R1669" s="509"/>
      <c r="S1669" s="508"/>
      <c r="T1669" s="508"/>
      <c r="U1669" s="508"/>
      <c r="V1669" s="508"/>
      <c r="W1669" s="508"/>
      <c r="X1669" s="508"/>
      <c r="Y1669" s="508"/>
      <c r="Z1669" s="508"/>
      <c r="AA1669" s="508"/>
      <c r="AB1669" s="508"/>
      <c r="AC1669" s="508"/>
      <c r="AD1669" s="508"/>
      <c r="AE1669" s="455"/>
      <c r="AF1669" s="455"/>
      <c r="AG1669" s="455"/>
      <c r="AH1669" s="455"/>
      <c r="AI1669" s="455"/>
      <c r="AJ1669" s="455"/>
      <c r="AK1669" s="455"/>
      <c r="AL1669" s="455"/>
      <c r="AM1669" s="455"/>
      <c r="AN1669" s="455"/>
      <c r="AO1669" s="455"/>
      <c r="AP1669" s="455"/>
      <c r="AQ1669" s="455"/>
      <c r="AR1669" s="455"/>
      <c r="AS1669" s="455"/>
      <c r="AT1669" s="455"/>
      <c r="AU1669" s="455"/>
      <c r="AV1669" s="455"/>
      <c r="AW1669" s="455"/>
      <c r="AX1669" s="455"/>
    </row>
    <row r="1670" spans="18:50" x14ac:dyDescent="0.25">
      <c r="R1670" s="509"/>
      <c r="S1670" s="508"/>
      <c r="T1670" s="508"/>
      <c r="U1670" s="508"/>
      <c r="V1670" s="508"/>
      <c r="W1670" s="508"/>
      <c r="X1670" s="508"/>
      <c r="Y1670" s="508"/>
      <c r="Z1670" s="508"/>
      <c r="AA1670" s="508"/>
      <c r="AB1670" s="508"/>
      <c r="AC1670" s="508"/>
      <c r="AD1670" s="508"/>
      <c r="AE1670" s="455"/>
      <c r="AF1670" s="455"/>
      <c r="AG1670" s="455"/>
      <c r="AH1670" s="455"/>
      <c r="AI1670" s="455"/>
      <c r="AJ1670" s="455"/>
      <c r="AK1670" s="455"/>
      <c r="AL1670" s="455"/>
      <c r="AM1670" s="455"/>
      <c r="AN1670" s="455"/>
      <c r="AO1670" s="455"/>
      <c r="AP1670" s="455"/>
      <c r="AQ1670" s="455"/>
      <c r="AR1670" s="455"/>
      <c r="AS1670" s="455"/>
      <c r="AT1670" s="455"/>
      <c r="AU1670" s="455"/>
      <c r="AV1670" s="455"/>
      <c r="AW1670" s="455"/>
      <c r="AX1670" s="455"/>
    </row>
    <row r="1671" spans="18:50" x14ac:dyDescent="0.25">
      <c r="R1671" s="509"/>
      <c r="S1671" s="508"/>
      <c r="T1671" s="508"/>
      <c r="U1671" s="508"/>
      <c r="V1671" s="508"/>
      <c r="W1671" s="508"/>
      <c r="X1671" s="508"/>
      <c r="Y1671" s="508"/>
      <c r="Z1671" s="508"/>
      <c r="AA1671" s="508"/>
      <c r="AB1671" s="508"/>
      <c r="AC1671" s="508"/>
      <c r="AD1671" s="508"/>
      <c r="AE1671" s="455"/>
      <c r="AF1671" s="455"/>
      <c r="AG1671" s="455"/>
      <c r="AH1671" s="455"/>
      <c r="AI1671" s="455"/>
      <c r="AJ1671" s="455"/>
      <c r="AK1671" s="455"/>
      <c r="AL1671" s="455"/>
      <c r="AM1671" s="455"/>
      <c r="AN1671" s="455"/>
      <c r="AO1671" s="455"/>
      <c r="AP1671" s="455"/>
      <c r="AQ1671" s="455"/>
      <c r="AR1671" s="455"/>
      <c r="AS1671" s="455"/>
      <c r="AT1671" s="455"/>
      <c r="AU1671" s="455"/>
      <c r="AV1671" s="455"/>
      <c r="AW1671" s="455"/>
      <c r="AX1671" s="455"/>
    </row>
    <row r="1672" spans="18:50" x14ac:dyDescent="0.25">
      <c r="R1672" s="509"/>
      <c r="S1672" s="508"/>
      <c r="T1672" s="508"/>
      <c r="U1672" s="508"/>
      <c r="V1672" s="508"/>
      <c r="W1672" s="508"/>
      <c r="X1672" s="508"/>
      <c r="Y1672" s="508"/>
      <c r="Z1672" s="508"/>
      <c r="AA1672" s="508"/>
      <c r="AB1672" s="508"/>
      <c r="AC1672" s="508"/>
      <c r="AD1672" s="508"/>
      <c r="AE1672" s="455"/>
      <c r="AF1672" s="455"/>
      <c r="AG1672" s="455"/>
      <c r="AH1672" s="455"/>
      <c r="AI1672" s="455"/>
      <c r="AJ1672" s="455"/>
      <c r="AK1672" s="455"/>
      <c r="AL1672" s="455"/>
      <c r="AM1672" s="455"/>
      <c r="AN1672" s="455"/>
      <c r="AO1672" s="455"/>
      <c r="AP1672" s="455"/>
      <c r="AQ1672" s="455"/>
      <c r="AR1672" s="455"/>
      <c r="AS1672" s="455"/>
      <c r="AT1672" s="455"/>
      <c r="AU1672" s="455"/>
      <c r="AV1672" s="455"/>
      <c r="AW1672" s="455"/>
      <c r="AX1672" s="455"/>
    </row>
    <row r="1673" spans="18:50" x14ac:dyDescent="0.25">
      <c r="R1673" s="509"/>
      <c r="S1673" s="508"/>
      <c r="T1673" s="508"/>
      <c r="U1673" s="508"/>
      <c r="V1673" s="508"/>
      <c r="W1673" s="508"/>
      <c r="X1673" s="508"/>
      <c r="Y1673" s="508"/>
      <c r="Z1673" s="508"/>
      <c r="AA1673" s="508"/>
      <c r="AB1673" s="508"/>
      <c r="AC1673" s="508"/>
      <c r="AD1673" s="508"/>
      <c r="AE1673" s="455"/>
      <c r="AF1673" s="455"/>
      <c r="AG1673" s="455"/>
      <c r="AH1673" s="455"/>
      <c r="AI1673" s="455"/>
      <c r="AJ1673" s="455"/>
      <c r="AK1673" s="455"/>
      <c r="AL1673" s="455"/>
      <c r="AM1673" s="455"/>
      <c r="AN1673" s="455"/>
      <c r="AO1673" s="455"/>
      <c r="AP1673" s="455"/>
      <c r="AQ1673" s="455"/>
      <c r="AR1673" s="455"/>
      <c r="AS1673" s="455"/>
      <c r="AT1673" s="455"/>
      <c r="AU1673" s="455"/>
      <c r="AV1673" s="455"/>
      <c r="AW1673" s="455"/>
      <c r="AX1673" s="455"/>
    </row>
    <row r="1674" spans="18:50" x14ac:dyDescent="0.25">
      <c r="R1674" s="509"/>
      <c r="S1674" s="508"/>
      <c r="T1674" s="508"/>
      <c r="U1674" s="508"/>
      <c r="V1674" s="508"/>
      <c r="W1674" s="508"/>
      <c r="X1674" s="508"/>
      <c r="Y1674" s="508"/>
      <c r="Z1674" s="508"/>
      <c r="AA1674" s="508"/>
      <c r="AB1674" s="508"/>
      <c r="AC1674" s="508"/>
      <c r="AD1674" s="508"/>
      <c r="AE1674" s="455"/>
      <c r="AF1674" s="455"/>
      <c r="AG1674" s="455"/>
      <c r="AH1674" s="455"/>
      <c r="AI1674" s="455"/>
      <c r="AJ1674" s="455"/>
      <c r="AK1674" s="455"/>
      <c r="AL1674" s="455"/>
      <c r="AM1674" s="455"/>
      <c r="AN1674" s="455"/>
      <c r="AO1674" s="455"/>
      <c r="AP1674" s="455"/>
      <c r="AQ1674" s="455"/>
      <c r="AR1674" s="455"/>
      <c r="AS1674" s="455"/>
      <c r="AT1674" s="455"/>
      <c r="AU1674" s="455"/>
      <c r="AV1674" s="455"/>
      <c r="AW1674" s="455"/>
      <c r="AX1674" s="455"/>
    </row>
    <row r="1675" spans="18:50" x14ac:dyDescent="0.25">
      <c r="R1675" s="509"/>
      <c r="S1675" s="508"/>
      <c r="T1675" s="508"/>
      <c r="U1675" s="508"/>
      <c r="V1675" s="508"/>
      <c r="W1675" s="508"/>
      <c r="X1675" s="508"/>
      <c r="Y1675" s="508"/>
      <c r="Z1675" s="508"/>
      <c r="AA1675" s="508"/>
      <c r="AB1675" s="508"/>
      <c r="AC1675" s="508"/>
      <c r="AD1675" s="508"/>
      <c r="AE1675" s="455"/>
      <c r="AF1675" s="455"/>
      <c r="AG1675" s="455"/>
      <c r="AH1675" s="455"/>
      <c r="AI1675" s="455"/>
      <c r="AJ1675" s="455"/>
      <c r="AK1675" s="455"/>
      <c r="AL1675" s="455"/>
      <c r="AM1675" s="455"/>
      <c r="AN1675" s="455"/>
      <c r="AO1675" s="455"/>
      <c r="AP1675" s="455"/>
      <c r="AQ1675" s="455"/>
      <c r="AR1675" s="455"/>
      <c r="AS1675" s="455"/>
      <c r="AT1675" s="455"/>
      <c r="AU1675" s="455"/>
      <c r="AV1675" s="455"/>
      <c r="AW1675" s="455"/>
      <c r="AX1675" s="455"/>
    </row>
    <row r="1676" spans="18:50" x14ac:dyDescent="0.25">
      <c r="R1676" s="509"/>
      <c r="S1676" s="508"/>
      <c r="T1676" s="508"/>
      <c r="U1676" s="508"/>
      <c r="V1676" s="508"/>
      <c r="W1676" s="508"/>
      <c r="X1676" s="508"/>
      <c r="Y1676" s="508"/>
      <c r="Z1676" s="508"/>
      <c r="AA1676" s="508"/>
      <c r="AB1676" s="508"/>
      <c r="AC1676" s="508"/>
      <c r="AD1676" s="508"/>
      <c r="AE1676" s="455"/>
      <c r="AF1676" s="455"/>
      <c r="AG1676" s="455"/>
      <c r="AH1676" s="455"/>
      <c r="AI1676" s="455"/>
      <c r="AJ1676" s="455"/>
      <c r="AK1676" s="455"/>
      <c r="AL1676" s="455"/>
      <c r="AM1676" s="455"/>
      <c r="AN1676" s="455"/>
      <c r="AO1676" s="455"/>
      <c r="AP1676" s="455"/>
      <c r="AQ1676" s="455"/>
      <c r="AR1676" s="455"/>
      <c r="AS1676" s="455"/>
      <c r="AT1676" s="455"/>
      <c r="AU1676" s="455"/>
      <c r="AV1676" s="455"/>
      <c r="AW1676" s="455"/>
      <c r="AX1676" s="455"/>
    </row>
    <row r="1677" spans="18:50" x14ac:dyDescent="0.25">
      <c r="R1677" s="509"/>
      <c r="S1677" s="508"/>
      <c r="T1677" s="508"/>
      <c r="U1677" s="508"/>
      <c r="V1677" s="508"/>
      <c r="W1677" s="508"/>
      <c r="X1677" s="508"/>
      <c r="Y1677" s="508"/>
      <c r="Z1677" s="508"/>
      <c r="AA1677" s="508"/>
      <c r="AB1677" s="508"/>
      <c r="AC1677" s="508"/>
      <c r="AD1677" s="508"/>
      <c r="AE1677" s="455"/>
      <c r="AF1677" s="455"/>
      <c r="AG1677" s="455"/>
      <c r="AH1677" s="455"/>
      <c r="AI1677" s="455"/>
      <c r="AJ1677" s="455"/>
      <c r="AK1677" s="455"/>
      <c r="AL1677" s="455"/>
      <c r="AM1677" s="455"/>
      <c r="AN1677" s="455"/>
      <c r="AO1677" s="455"/>
      <c r="AP1677" s="455"/>
      <c r="AQ1677" s="455"/>
      <c r="AR1677" s="455"/>
      <c r="AS1677" s="455"/>
      <c r="AT1677" s="455"/>
      <c r="AU1677" s="455"/>
      <c r="AV1677" s="455"/>
      <c r="AW1677" s="455"/>
      <c r="AX1677" s="455"/>
    </row>
    <row r="1678" spans="18:50" x14ac:dyDescent="0.25">
      <c r="R1678" s="509"/>
      <c r="S1678" s="508"/>
      <c r="T1678" s="508"/>
      <c r="U1678" s="508"/>
      <c r="V1678" s="508"/>
      <c r="W1678" s="508"/>
      <c r="X1678" s="508"/>
      <c r="Y1678" s="508"/>
      <c r="Z1678" s="508"/>
      <c r="AA1678" s="508"/>
      <c r="AB1678" s="508"/>
      <c r="AC1678" s="508"/>
      <c r="AD1678" s="508"/>
      <c r="AE1678" s="455"/>
      <c r="AF1678" s="455"/>
      <c r="AG1678" s="455"/>
      <c r="AH1678" s="455"/>
      <c r="AI1678" s="455"/>
      <c r="AJ1678" s="455"/>
      <c r="AK1678" s="455"/>
      <c r="AL1678" s="455"/>
      <c r="AM1678" s="455"/>
      <c r="AN1678" s="455"/>
      <c r="AO1678" s="455"/>
      <c r="AP1678" s="455"/>
      <c r="AQ1678" s="455"/>
      <c r="AR1678" s="455"/>
      <c r="AS1678" s="455"/>
      <c r="AT1678" s="455"/>
      <c r="AU1678" s="455"/>
      <c r="AV1678" s="455"/>
      <c r="AW1678" s="455"/>
      <c r="AX1678" s="455"/>
    </row>
    <row r="1679" spans="18:50" x14ac:dyDescent="0.25">
      <c r="R1679" s="509"/>
      <c r="S1679" s="508"/>
      <c r="T1679" s="508"/>
      <c r="U1679" s="508"/>
      <c r="V1679" s="508"/>
      <c r="W1679" s="508"/>
      <c r="X1679" s="508"/>
      <c r="Y1679" s="508"/>
      <c r="Z1679" s="508"/>
      <c r="AA1679" s="508"/>
      <c r="AB1679" s="508"/>
      <c r="AC1679" s="508"/>
      <c r="AD1679" s="508"/>
      <c r="AE1679" s="455"/>
      <c r="AF1679" s="455"/>
      <c r="AG1679" s="455"/>
      <c r="AH1679" s="455"/>
      <c r="AI1679" s="455"/>
      <c r="AJ1679" s="455"/>
      <c r="AK1679" s="455"/>
      <c r="AL1679" s="455"/>
      <c r="AM1679" s="455"/>
      <c r="AN1679" s="455"/>
      <c r="AO1679" s="455"/>
      <c r="AP1679" s="455"/>
      <c r="AQ1679" s="455"/>
      <c r="AR1679" s="455"/>
      <c r="AS1679" s="455"/>
      <c r="AT1679" s="455"/>
      <c r="AU1679" s="455"/>
      <c r="AV1679" s="455"/>
      <c r="AW1679" s="455"/>
      <c r="AX1679" s="455"/>
    </row>
    <row r="1680" spans="18:50" x14ac:dyDescent="0.25">
      <c r="R1680" s="509"/>
      <c r="S1680" s="508"/>
      <c r="T1680" s="508"/>
      <c r="U1680" s="508"/>
      <c r="V1680" s="508"/>
      <c r="W1680" s="508"/>
      <c r="X1680" s="508"/>
      <c r="Y1680" s="508"/>
      <c r="Z1680" s="508"/>
      <c r="AA1680" s="508"/>
      <c r="AB1680" s="508"/>
      <c r="AC1680" s="508"/>
      <c r="AD1680" s="508"/>
      <c r="AE1680" s="455"/>
      <c r="AF1680" s="455"/>
      <c r="AG1680" s="455"/>
      <c r="AH1680" s="455"/>
      <c r="AI1680" s="455"/>
      <c r="AJ1680" s="455"/>
      <c r="AK1680" s="455"/>
      <c r="AL1680" s="455"/>
      <c r="AM1680" s="455"/>
      <c r="AN1680" s="455"/>
      <c r="AO1680" s="455"/>
      <c r="AP1680" s="455"/>
      <c r="AQ1680" s="455"/>
      <c r="AR1680" s="455"/>
      <c r="AS1680" s="455"/>
      <c r="AT1680" s="455"/>
      <c r="AU1680" s="455"/>
      <c r="AV1680" s="455"/>
      <c r="AW1680" s="455"/>
      <c r="AX1680" s="455"/>
    </row>
    <row r="1681" spans="18:50" x14ac:dyDescent="0.25">
      <c r="R1681" s="509"/>
      <c r="S1681" s="508"/>
      <c r="T1681" s="508"/>
      <c r="U1681" s="508"/>
      <c r="V1681" s="508"/>
      <c r="W1681" s="508"/>
      <c r="X1681" s="508"/>
      <c r="Y1681" s="508"/>
      <c r="Z1681" s="508"/>
      <c r="AA1681" s="508"/>
      <c r="AB1681" s="508"/>
      <c r="AC1681" s="508"/>
      <c r="AD1681" s="508"/>
      <c r="AE1681" s="455"/>
      <c r="AF1681" s="455"/>
      <c r="AG1681" s="455"/>
      <c r="AH1681" s="455"/>
      <c r="AI1681" s="455"/>
      <c r="AJ1681" s="455"/>
      <c r="AK1681" s="455"/>
      <c r="AL1681" s="455"/>
      <c r="AM1681" s="455"/>
      <c r="AN1681" s="455"/>
      <c r="AO1681" s="455"/>
      <c r="AP1681" s="455"/>
      <c r="AQ1681" s="455"/>
      <c r="AR1681" s="455"/>
      <c r="AS1681" s="455"/>
      <c r="AT1681" s="455"/>
      <c r="AU1681" s="455"/>
      <c r="AV1681" s="455"/>
      <c r="AW1681" s="455"/>
      <c r="AX1681" s="455"/>
    </row>
    <row r="1682" spans="18:50" x14ac:dyDescent="0.25">
      <c r="R1682" s="509"/>
      <c r="S1682" s="508"/>
      <c r="T1682" s="508"/>
      <c r="U1682" s="508"/>
      <c r="V1682" s="508"/>
      <c r="W1682" s="508"/>
      <c r="X1682" s="508"/>
      <c r="Y1682" s="508"/>
      <c r="Z1682" s="508"/>
      <c r="AA1682" s="508"/>
      <c r="AB1682" s="508"/>
      <c r="AC1682" s="508"/>
      <c r="AD1682" s="508"/>
      <c r="AE1682" s="455"/>
      <c r="AF1682" s="455"/>
      <c r="AG1682" s="455"/>
      <c r="AH1682" s="455"/>
      <c r="AI1682" s="455"/>
      <c r="AJ1682" s="455"/>
      <c r="AK1682" s="455"/>
      <c r="AL1682" s="455"/>
      <c r="AM1682" s="455"/>
      <c r="AN1682" s="455"/>
      <c r="AO1682" s="455"/>
      <c r="AP1682" s="455"/>
      <c r="AQ1682" s="455"/>
      <c r="AR1682" s="455"/>
      <c r="AS1682" s="455"/>
      <c r="AT1682" s="455"/>
      <c r="AU1682" s="455"/>
      <c r="AV1682" s="455"/>
      <c r="AW1682" s="455"/>
      <c r="AX1682" s="455"/>
    </row>
    <row r="1683" spans="18:50" x14ac:dyDescent="0.25">
      <c r="R1683" s="509"/>
      <c r="S1683" s="508"/>
      <c r="T1683" s="508"/>
      <c r="U1683" s="508"/>
      <c r="V1683" s="508"/>
      <c r="W1683" s="508"/>
      <c r="X1683" s="508"/>
      <c r="Y1683" s="508"/>
      <c r="Z1683" s="508"/>
      <c r="AA1683" s="508"/>
      <c r="AB1683" s="508"/>
      <c r="AC1683" s="508"/>
      <c r="AD1683" s="508"/>
      <c r="AE1683" s="455"/>
      <c r="AF1683" s="455"/>
      <c r="AG1683" s="455"/>
      <c r="AH1683" s="455"/>
      <c r="AI1683" s="455"/>
      <c r="AJ1683" s="455"/>
      <c r="AK1683" s="455"/>
      <c r="AL1683" s="455"/>
      <c r="AM1683" s="455"/>
      <c r="AN1683" s="455"/>
      <c r="AO1683" s="455"/>
      <c r="AP1683" s="455"/>
      <c r="AQ1683" s="455"/>
      <c r="AR1683" s="455"/>
      <c r="AS1683" s="455"/>
      <c r="AT1683" s="455"/>
      <c r="AU1683" s="455"/>
      <c r="AV1683" s="455"/>
      <c r="AW1683" s="455"/>
      <c r="AX1683" s="455"/>
    </row>
    <row r="1684" spans="18:50" x14ac:dyDescent="0.25">
      <c r="R1684" s="509"/>
      <c r="S1684" s="508"/>
      <c r="T1684" s="508"/>
      <c r="U1684" s="508"/>
      <c r="V1684" s="508"/>
      <c r="W1684" s="508"/>
      <c r="X1684" s="508"/>
      <c r="Y1684" s="508"/>
      <c r="Z1684" s="508"/>
      <c r="AA1684" s="508"/>
      <c r="AB1684" s="508"/>
      <c r="AC1684" s="508"/>
      <c r="AD1684" s="508"/>
      <c r="AE1684" s="455"/>
      <c r="AF1684" s="455"/>
      <c r="AG1684" s="455"/>
      <c r="AH1684" s="455"/>
      <c r="AI1684" s="455"/>
      <c r="AJ1684" s="455"/>
      <c r="AK1684" s="455"/>
      <c r="AL1684" s="455"/>
      <c r="AM1684" s="455"/>
      <c r="AN1684" s="455"/>
      <c r="AO1684" s="455"/>
      <c r="AP1684" s="455"/>
      <c r="AQ1684" s="455"/>
      <c r="AR1684" s="455"/>
      <c r="AS1684" s="455"/>
      <c r="AT1684" s="455"/>
      <c r="AU1684" s="455"/>
      <c r="AV1684" s="455"/>
      <c r="AW1684" s="455"/>
      <c r="AX1684" s="455"/>
    </row>
    <row r="1685" spans="18:50" x14ac:dyDescent="0.25">
      <c r="R1685" s="509"/>
      <c r="S1685" s="508"/>
      <c r="T1685" s="508"/>
      <c r="U1685" s="508"/>
      <c r="V1685" s="508"/>
      <c r="W1685" s="508"/>
      <c r="X1685" s="508"/>
      <c r="Y1685" s="508"/>
      <c r="Z1685" s="508"/>
      <c r="AA1685" s="508"/>
      <c r="AB1685" s="508"/>
      <c r="AC1685" s="508"/>
      <c r="AD1685" s="508"/>
      <c r="AE1685" s="455"/>
      <c r="AF1685" s="455"/>
      <c r="AG1685" s="455"/>
      <c r="AH1685" s="455"/>
      <c r="AI1685" s="455"/>
      <c r="AJ1685" s="455"/>
      <c r="AK1685" s="455"/>
      <c r="AL1685" s="455"/>
      <c r="AM1685" s="455"/>
      <c r="AN1685" s="455"/>
      <c r="AO1685" s="455"/>
      <c r="AP1685" s="455"/>
      <c r="AQ1685" s="455"/>
      <c r="AR1685" s="455"/>
      <c r="AS1685" s="455"/>
      <c r="AT1685" s="455"/>
      <c r="AU1685" s="455"/>
      <c r="AV1685" s="455"/>
      <c r="AW1685" s="455"/>
      <c r="AX1685" s="455"/>
    </row>
    <row r="1686" spans="18:50" x14ac:dyDescent="0.25">
      <c r="R1686" s="509"/>
      <c r="S1686" s="508"/>
      <c r="T1686" s="508"/>
      <c r="U1686" s="508"/>
      <c r="V1686" s="508"/>
      <c r="W1686" s="508"/>
      <c r="X1686" s="508"/>
      <c r="Y1686" s="508"/>
      <c r="Z1686" s="508"/>
      <c r="AA1686" s="508"/>
      <c r="AB1686" s="508"/>
      <c r="AC1686" s="508"/>
      <c r="AD1686" s="508"/>
      <c r="AE1686" s="455"/>
      <c r="AF1686" s="455"/>
      <c r="AG1686" s="455"/>
      <c r="AH1686" s="455"/>
      <c r="AI1686" s="455"/>
      <c r="AJ1686" s="455"/>
      <c r="AK1686" s="455"/>
      <c r="AL1686" s="455"/>
      <c r="AM1686" s="455"/>
      <c r="AN1686" s="455"/>
      <c r="AO1686" s="455"/>
      <c r="AP1686" s="455"/>
      <c r="AQ1686" s="455"/>
      <c r="AR1686" s="455"/>
      <c r="AS1686" s="455"/>
      <c r="AT1686" s="455"/>
      <c r="AU1686" s="455"/>
      <c r="AV1686" s="455"/>
      <c r="AW1686" s="455"/>
      <c r="AX1686" s="455"/>
    </row>
    <row r="1687" spans="18:50" x14ac:dyDescent="0.25">
      <c r="R1687" s="509"/>
      <c r="S1687" s="508"/>
      <c r="T1687" s="508"/>
      <c r="U1687" s="508"/>
      <c r="V1687" s="508"/>
      <c r="W1687" s="508"/>
      <c r="X1687" s="508"/>
      <c r="Y1687" s="508"/>
      <c r="Z1687" s="508"/>
      <c r="AA1687" s="508"/>
      <c r="AB1687" s="508"/>
      <c r="AC1687" s="508"/>
      <c r="AD1687" s="508"/>
      <c r="AE1687" s="455"/>
      <c r="AF1687" s="455"/>
      <c r="AG1687" s="455"/>
      <c r="AH1687" s="455"/>
      <c r="AI1687" s="455"/>
      <c r="AJ1687" s="455"/>
      <c r="AK1687" s="455"/>
      <c r="AL1687" s="455"/>
      <c r="AM1687" s="455"/>
      <c r="AN1687" s="455"/>
      <c r="AO1687" s="455"/>
      <c r="AP1687" s="455"/>
      <c r="AQ1687" s="455"/>
      <c r="AR1687" s="455"/>
      <c r="AS1687" s="455"/>
      <c r="AT1687" s="455"/>
      <c r="AU1687" s="455"/>
      <c r="AV1687" s="455"/>
      <c r="AW1687" s="455"/>
      <c r="AX1687" s="455"/>
    </row>
    <row r="1688" spans="18:50" x14ac:dyDescent="0.25">
      <c r="R1688" s="509"/>
      <c r="S1688" s="508"/>
      <c r="T1688" s="508"/>
      <c r="U1688" s="508"/>
      <c r="V1688" s="508"/>
      <c r="W1688" s="508"/>
      <c r="X1688" s="508"/>
      <c r="Y1688" s="508"/>
      <c r="Z1688" s="508"/>
      <c r="AA1688" s="508"/>
      <c r="AB1688" s="508"/>
      <c r="AC1688" s="508"/>
      <c r="AD1688" s="508"/>
      <c r="AE1688" s="455"/>
      <c r="AF1688" s="455"/>
      <c r="AG1688" s="455"/>
      <c r="AH1688" s="455"/>
      <c r="AI1688" s="455"/>
      <c r="AJ1688" s="455"/>
      <c r="AK1688" s="455"/>
      <c r="AL1688" s="455"/>
      <c r="AM1688" s="455"/>
      <c r="AN1688" s="455"/>
      <c r="AO1688" s="455"/>
      <c r="AP1688" s="455"/>
      <c r="AQ1688" s="455"/>
      <c r="AR1688" s="455"/>
      <c r="AS1688" s="455"/>
      <c r="AT1688" s="455"/>
      <c r="AU1688" s="455"/>
      <c r="AV1688" s="455"/>
      <c r="AW1688" s="455"/>
      <c r="AX1688" s="455"/>
    </row>
    <row r="1689" spans="18:50" x14ac:dyDescent="0.25">
      <c r="R1689" s="509"/>
      <c r="S1689" s="508"/>
      <c r="T1689" s="508"/>
      <c r="U1689" s="508"/>
      <c r="V1689" s="508"/>
      <c r="W1689" s="508"/>
      <c r="X1689" s="508"/>
      <c r="Y1689" s="508"/>
      <c r="Z1689" s="508"/>
      <c r="AA1689" s="508"/>
      <c r="AB1689" s="508"/>
      <c r="AC1689" s="508"/>
      <c r="AD1689" s="508"/>
      <c r="AE1689" s="455"/>
      <c r="AF1689" s="455"/>
      <c r="AG1689" s="455"/>
      <c r="AH1689" s="455"/>
      <c r="AI1689" s="455"/>
      <c r="AJ1689" s="455"/>
      <c r="AK1689" s="455"/>
      <c r="AL1689" s="455"/>
      <c r="AM1689" s="455"/>
      <c r="AN1689" s="455"/>
      <c r="AO1689" s="455"/>
      <c r="AP1689" s="455"/>
      <c r="AQ1689" s="455"/>
      <c r="AR1689" s="455"/>
      <c r="AS1689" s="455"/>
      <c r="AT1689" s="455"/>
      <c r="AU1689" s="455"/>
      <c r="AV1689" s="455"/>
      <c r="AW1689" s="455"/>
      <c r="AX1689" s="455"/>
    </row>
    <row r="1690" spans="18:50" x14ac:dyDescent="0.25">
      <c r="R1690" s="509"/>
      <c r="S1690" s="508"/>
      <c r="T1690" s="508"/>
      <c r="U1690" s="508"/>
      <c r="V1690" s="508"/>
      <c r="W1690" s="508"/>
      <c r="X1690" s="508"/>
      <c r="Y1690" s="508"/>
      <c r="Z1690" s="508"/>
      <c r="AA1690" s="508"/>
      <c r="AB1690" s="508"/>
      <c r="AC1690" s="508"/>
      <c r="AD1690" s="508"/>
      <c r="AE1690" s="455"/>
      <c r="AF1690" s="455"/>
      <c r="AG1690" s="455"/>
      <c r="AH1690" s="455"/>
      <c r="AI1690" s="455"/>
      <c r="AJ1690" s="455"/>
      <c r="AK1690" s="455"/>
      <c r="AL1690" s="455"/>
      <c r="AM1690" s="455"/>
      <c r="AN1690" s="455"/>
      <c r="AO1690" s="455"/>
      <c r="AP1690" s="455"/>
      <c r="AQ1690" s="455"/>
      <c r="AR1690" s="455"/>
      <c r="AS1690" s="455"/>
      <c r="AT1690" s="455"/>
      <c r="AU1690" s="455"/>
      <c r="AV1690" s="455"/>
      <c r="AW1690" s="455"/>
      <c r="AX1690" s="455"/>
    </row>
    <row r="1691" spans="18:50" x14ac:dyDescent="0.25">
      <c r="R1691" s="509"/>
      <c r="S1691" s="508"/>
      <c r="T1691" s="508"/>
      <c r="U1691" s="508"/>
      <c r="V1691" s="508"/>
      <c r="W1691" s="508"/>
      <c r="X1691" s="508"/>
      <c r="Y1691" s="508"/>
      <c r="Z1691" s="508"/>
      <c r="AA1691" s="508"/>
      <c r="AB1691" s="508"/>
      <c r="AC1691" s="508"/>
      <c r="AD1691" s="508"/>
      <c r="AE1691" s="455"/>
      <c r="AF1691" s="455"/>
      <c r="AG1691" s="455"/>
      <c r="AH1691" s="455"/>
      <c r="AI1691" s="455"/>
      <c r="AJ1691" s="455"/>
      <c r="AK1691" s="455"/>
      <c r="AL1691" s="455"/>
      <c r="AM1691" s="455"/>
      <c r="AN1691" s="455"/>
      <c r="AO1691" s="455"/>
      <c r="AP1691" s="455"/>
      <c r="AQ1691" s="455"/>
      <c r="AR1691" s="455"/>
      <c r="AS1691" s="455"/>
      <c r="AT1691" s="455"/>
      <c r="AU1691" s="455"/>
      <c r="AV1691" s="455"/>
      <c r="AW1691" s="455"/>
      <c r="AX1691" s="455"/>
    </row>
    <row r="1692" spans="18:50" x14ac:dyDescent="0.25">
      <c r="R1692" s="509"/>
      <c r="S1692" s="508"/>
      <c r="T1692" s="508"/>
      <c r="U1692" s="508"/>
      <c r="V1692" s="508"/>
      <c r="W1692" s="508"/>
      <c r="X1692" s="508"/>
      <c r="Y1692" s="508"/>
      <c r="Z1692" s="508"/>
      <c r="AA1692" s="508"/>
      <c r="AB1692" s="508"/>
      <c r="AC1692" s="508"/>
      <c r="AD1692" s="508"/>
      <c r="AE1692" s="455"/>
      <c r="AF1692" s="455"/>
      <c r="AG1692" s="455"/>
      <c r="AH1692" s="455"/>
      <c r="AI1692" s="455"/>
      <c r="AJ1692" s="455"/>
      <c r="AK1692" s="455"/>
      <c r="AL1692" s="455"/>
      <c r="AM1692" s="455"/>
      <c r="AN1692" s="455"/>
      <c r="AO1692" s="455"/>
      <c r="AP1692" s="455"/>
      <c r="AQ1692" s="455"/>
      <c r="AR1692" s="455"/>
      <c r="AS1692" s="455"/>
      <c r="AT1692" s="455"/>
      <c r="AU1692" s="455"/>
      <c r="AV1692" s="455"/>
      <c r="AW1692" s="455"/>
      <c r="AX1692" s="455"/>
    </row>
    <row r="1693" spans="18:50" x14ac:dyDescent="0.25">
      <c r="R1693" s="509"/>
      <c r="S1693" s="508"/>
      <c r="T1693" s="508"/>
      <c r="U1693" s="508"/>
      <c r="V1693" s="508"/>
      <c r="W1693" s="508"/>
      <c r="X1693" s="508"/>
      <c r="Y1693" s="508"/>
      <c r="Z1693" s="508"/>
      <c r="AA1693" s="508"/>
      <c r="AB1693" s="508"/>
      <c r="AC1693" s="508"/>
      <c r="AD1693" s="508"/>
      <c r="AE1693" s="455"/>
      <c r="AF1693" s="455"/>
      <c r="AG1693" s="455"/>
      <c r="AH1693" s="455"/>
      <c r="AI1693" s="455"/>
      <c r="AJ1693" s="455"/>
      <c r="AK1693" s="455"/>
      <c r="AL1693" s="455"/>
      <c r="AM1693" s="455"/>
      <c r="AN1693" s="455"/>
      <c r="AO1693" s="455"/>
      <c r="AP1693" s="455"/>
      <c r="AQ1693" s="455"/>
      <c r="AR1693" s="455"/>
      <c r="AS1693" s="455"/>
      <c r="AT1693" s="455"/>
      <c r="AU1693" s="455"/>
      <c r="AV1693" s="455"/>
      <c r="AW1693" s="455"/>
      <c r="AX1693" s="455"/>
    </row>
    <row r="1694" spans="18:50" x14ac:dyDescent="0.25">
      <c r="R1694" s="509"/>
      <c r="S1694" s="508"/>
      <c r="T1694" s="508"/>
      <c r="U1694" s="508"/>
      <c r="V1694" s="508"/>
      <c r="W1694" s="508"/>
      <c r="X1694" s="508"/>
      <c r="Y1694" s="508"/>
      <c r="Z1694" s="508"/>
      <c r="AA1694" s="508"/>
      <c r="AB1694" s="508"/>
      <c r="AC1694" s="508"/>
      <c r="AD1694" s="508"/>
      <c r="AE1694" s="455"/>
      <c r="AF1694" s="455"/>
      <c r="AG1694" s="455"/>
      <c r="AH1694" s="455"/>
      <c r="AI1694" s="455"/>
      <c r="AJ1694" s="455"/>
      <c r="AK1694" s="455"/>
      <c r="AL1694" s="455"/>
      <c r="AM1694" s="455"/>
      <c r="AN1694" s="455"/>
      <c r="AO1694" s="455"/>
      <c r="AP1694" s="455"/>
      <c r="AQ1694" s="455"/>
      <c r="AR1694" s="455"/>
      <c r="AS1694" s="455"/>
      <c r="AT1694" s="455"/>
      <c r="AU1694" s="455"/>
      <c r="AV1694" s="455"/>
      <c r="AW1694" s="455"/>
      <c r="AX1694" s="455"/>
    </row>
    <row r="1695" spans="18:50" x14ac:dyDescent="0.25">
      <c r="R1695" s="509"/>
      <c r="S1695" s="508"/>
      <c r="T1695" s="508"/>
      <c r="U1695" s="508"/>
      <c r="V1695" s="508"/>
      <c r="W1695" s="508"/>
      <c r="X1695" s="508"/>
      <c r="Y1695" s="508"/>
      <c r="Z1695" s="508"/>
      <c r="AA1695" s="508"/>
      <c r="AB1695" s="508"/>
      <c r="AC1695" s="508"/>
      <c r="AD1695" s="508"/>
      <c r="AE1695" s="455"/>
      <c r="AF1695" s="455"/>
      <c r="AG1695" s="455"/>
      <c r="AH1695" s="455"/>
      <c r="AI1695" s="455"/>
      <c r="AJ1695" s="455"/>
      <c r="AK1695" s="455"/>
      <c r="AL1695" s="455"/>
      <c r="AM1695" s="455"/>
      <c r="AN1695" s="455"/>
      <c r="AO1695" s="455"/>
      <c r="AP1695" s="455"/>
      <c r="AQ1695" s="455"/>
      <c r="AR1695" s="455"/>
      <c r="AS1695" s="455"/>
      <c r="AT1695" s="455"/>
      <c r="AU1695" s="455"/>
      <c r="AV1695" s="455"/>
      <c r="AW1695" s="455"/>
      <c r="AX1695" s="455"/>
    </row>
    <row r="1696" spans="18:50" x14ac:dyDescent="0.25">
      <c r="R1696" s="509"/>
      <c r="S1696" s="508"/>
      <c r="T1696" s="508"/>
      <c r="U1696" s="508"/>
      <c r="V1696" s="508"/>
      <c r="W1696" s="508"/>
      <c r="X1696" s="508"/>
      <c r="Y1696" s="508"/>
      <c r="Z1696" s="508"/>
      <c r="AA1696" s="508"/>
      <c r="AB1696" s="508"/>
      <c r="AC1696" s="508"/>
      <c r="AD1696" s="508"/>
      <c r="AE1696" s="455"/>
      <c r="AF1696" s="455"/>
      <c r="AG1696" s="455"/>
      <c r="AH1696" s="455"/>
      <c r="AI1696" s="455"/>
      <c r="AJ1696" s="455"/>
      <c r="AK1696" s="455"/>
      <c r="AL1696" s="455"/>
      <c r="AM1696" s="455"/>
      <c r="AN1696" s="455"/>
      <c r="AO1696" s="455"/>
      <c r="AP1696" s="455"/>
      <c r="AQ1696" s="455"/>
      <c r="AR1696" s="455"/>
      <c r="AS1696" s="455"/>
      <c r="AT1696" s="455"/>
      <c r="AU1696" s="455"/>
      <c r="AV1696" s="455"/>
      <c r="AW1696" s="455"/>
      <c r="AX1696" s="455"/>
    </row>
    <row r="1697" spans="18:50" x14ac:dyDescent="0.25">
      <c r="R1697" s="509"/>
      <c r="S1697" s="508"/>
      <c r="T1697" s="508"/>
      <c r="U1697" s="508"/>
      <c r="V1697" s="508"/>
      <c r="W1697" s="508"/>
      <c r="X1697" s="508"/>
      <c r="Y1697" s="508"/>
      <c r="Z1697" s="508"/>
      <c r="AA1697" s="508"/>
      <c r="AB1697" s="508"/>
      <c r="AC1697" s="508"/>
      <c r="AD1697" s="508"/>
      <c r="AE1697" s="455"/>
      <c r="AF1697" s="455"/>
      <c r="AG1697" s="455"/>
      <c r="AH1697" s="455"/>
      <c r="AI1697" s="455"/>
      <c r="AJ1697" s="455"/>
      <c r="AK1697" s="455"/>
      <c r="AL1697" s="455"/>
      <c r="AM1697" s="455"/>
      <c r="AN1697" s="455"/>
      <c r="AO1697" s="455"/>
      <c r="AP1697" s="455"/>
      <c r="AQ1697" s="455"/>
      <c r="AR1697" s="455"/>
      <c r="AS1697" s="455"/>
      <c r="AT1697" s="455"/>
      <c r="AU1697" s="455"/>
      <c r="AV1697" s="455"/>
      <c r="AW1697" s="455"/>
      <c r="AX1697" s="455"/>
    </row>
    <row r="1698" spans="18:50" x14ac:dyDescent="0.25">
      <c r="R1698" s="509"/>
      <c r="S1698" s="508"/>
      <c r="T1698" s="508"/>
      <c r="U1698" s="508"/>
      <c r="V1698" s="508"/>
      <c r="W1698" s="508"/>
      <c r="X1698" s="508"/>
      <c r="Y1698" s="508"/>
      <c r="Z1698" s="508"/>
      <c r="AA1698" s="508"/>
      <c r="AB1698" s="508"/>
      <c r="AC1698" s="508"/>
      <c r="AD1698" s="508"/>
      <c r="AE1698" s="455"/>
      <c r="AF1698" s="455"/>
      <c r="AG1698" s="455"/>
      <c r="AH1698" s="455"/>
      <c r="AI1698" s="455"/>
      <c r="AJ1698" s="455"/>
      <c r="AK1698" s="455"/>
      <c r="AL1698" s="455"/>
      <c r="AM1698" s="455"/>
      <c r="AN1698" s="455"/>
      <c r="AO1698" s="455"/>
      <c r="AP1698" s="455"/>
      <c r="AQ1698" s="455"/>
      <c r="AR1698" s="455"/>
      <c r="AS1698" s="455"/>
      <c r="AT1698" s="455"/>
      <c r="AU1698" s="455"/>
      <c r="AV1698" s="455"/>
      <c r="AW1698" s="455"/>
      <c r="AX1698" s="455"/>
    </row>
    <row r="1699" spans="18:50" x14ac:dyDescent="0.25">
      <c r="R1699" s="509"/>
      <c r="S1699" s="508"/>
      <c r="T1699" s="508"/>
      <c r="U1699" s="508"/>
      <c r="V1699" s="508"/>
      <c r="W1699" s="508"/>
      <c r="X1699" s="508"/>
      <c r="Y1699" s="508"/>
      <c r="Z1699" s="508"/>
      <c r="AA1699" s="508"/>
      <c r="AB1699" s="508"/>
      <c r="AC1699" s="508"/>
      <c r="AD1699" s="508"/>
      <c r="AE1699" s="455"/>
      <c r="AF1699" s="455"/>
      <c r="AG1699" s="455"/>
      <c r="AH1699" s="455"/>
      <c r="AI1699" s="455"/>
      <c r="AJ1699" s="455"/>
      <c r="AK1699" s="455"/>
      <c r="AL1699" s="455"/>
      <c r="AM1699" s="455"/>
      <c r="AN1699" s="455"/>
      <c r="AO1699" s="455"/>
      <c r="AP1699" s="455"/>
      <c r="AQ1699" s="455"/>
      <c r="AR1699" s="455"/>
      <c r="AS1699" s="455"/>
      <c r="AT1699" s="455"/>
      <c r="AU1699" s="455"/>
      <c r="AV1699" s="455"/>
      <c r="AW1699" s="455"/>
      <c r="AX1699" s="455"/>
    </row>
    <row r="1700" spans="18:50" x14ac:dyDescent="0.25">
      <c r="R1700" s="509"/>
      <c r="S1700" s="508"/>
      <c r="T1700" s="508"/>
      <c r="U1700" s="508"/>
      <c r="V1700" s="508"/>
      <c r="W1700" s="508"/>
      <c r="X1700" s="508"/>
      <c r="Y1700" s="508"/>
      <c r="Z1700" s="508"/>
      <c r="AA1700" s="508"/>
      <c r="AB1700" s="508"/>
      <c r="AC1700" s="508"/>
      <c r="AD1700" s="508"/>
      <c r="AE1700" s="455"/>
      <c r="AF1700" s="455"/>
      <c r="AG1700" s="455"/>
      <c r="AH1700" s="455"/>
      <c r="AI1700" s="455"/>
      <c r="AJ1700" s="455"/>
      <c r="AK1700" s="455"/>
      <c r="AL1700" s="455"/>
      <c r="AM1700" s="455"/>
      <c r="AN1700" s="455"/>
      <c r="AO1700" s="455"/>
      <c r="AP1700" s="455"/>
      <c r="AQ1700" s="455"/>
      <c r="AR1700" s="455"/>
      <c r="AS1700" s="455"/>
      <c r="AT1700" s="455"/>
      <c r="AU1700" s="455"/>
      <c r="AV1700" s="455"/>
      <c r="AW1700" s="455"/>
      <c r="AX1700" s="455"/>
    </row>
    <row r="1701" spans="18:50" x14ac:dyDescent="0.25">
      <c r="R1701" s="509"/>
      <c r="S1701" s="508"/>
      <c r="T1701" s="508"/>
      <c r="U1701" s="508"/>
      <c r="V1701" s="508"/>
      <c r="W1701" s="508"/>
      <c r="X1701" s="508"/>
      <c r="Y1701" s="508"/>
      <c r="Z1701" s="508"/>
      <c r="AA1701" s="508"/>
      <c r="AB1701" s="508"/>
      <c r="AC1701" s="508"/>
      <c r="AD1701" s="508"/>
      <c r="AE1701" s="455"/>
      <c r="AF1701" s="455"/>
      <c r="AG1701" s="455"/>
      <c r="AH1701" s="455"/>
      <c r="AI1701" s="455"/>
      <c r="AJ1701" s="455"/>
      <c r="AK1701" s="455"/>
      <c r="AL1701" s="455"/>
      <c r="AM1701" s="455"/>
      <c r="AN1701" s="455"/>
      <c r="AO1701" s="455"/>
      <c r="AP1701" s="455"/>
      <c r="AQ1701" s="455"/>
      <c r="AR1701" s="455"/>
      <c r="AS1701" s="455"/>
      <c r="AT1701" s="455"/>
      <c r="AU1701" s="455"/>
      <c r="AV1701" s="455"/>
      <c r="AW1701" s="455"/>
      <c r="AX1701" s="455"/>
    </row>
    <row r="1702" spans="18:50" x14ac:dyDescent="0.25">
      <c r="R1702" s="509"/>
      <c r="S1702" s="508"/>
      <c r="T1702" s="508"/>
      <c r="U1702" s="508"/>
      <c r="V1702" s="508"/>
      <c r="W1702" s="508"/>
      <c r="X1702" s="508"/>
      <c r="Y1702" s="508"/>
      <c r="Z1702" s="508"/>
      <c r="AA1702" s="508"/>
      <c r="AB1702" s="508"/>
      <c r="AC1702" s="508"/>
      <c r="AD1702" s="508"/>
      <c r="AE1702" s="455"/>
      <c r="AF1702" s="455"/>
      <c r="AG1702" s="455"/>
      <c r="AH1702" s="455"/>
      <c r="AI1702" s="455"/>
      <c r="AJ1702" s="455"/>
      <c r="AK1702" s="455"/>
      <c r="AL1702" s="455"/>
      <c r="AM1702" s="455"/>
      <c r="AN1702" s="455"/>
      <c r="AO1702" s="455"/>
      <c r="AP1702" s="455"/>
      <c r="AQ1702" s="455"/>
      <c r="AR1702" s="455"/>
      <c r="AS1702" s="455"/>
      <c r="AT1702" s="455"/>
      <c r="AU1702" s="455"/>
      <c r="AV1702" s="455"/>
      <c r="AW1702" s="455"/>
      <c r="AX1702" s="455"/>
    </row>
    <row r="1703" spans="18:50" x14ac:dyDescent="0.25">
      <c r="R1703" s="509"/>
      <c r="S1703" s="508"/>
      <c r="T1703" s="508"/>
      <c r="U1703" s="508"/>
      <c r="V1703" s="508"/>
      <c r="W1703" s="508"/>
      <c r="X1703" s="508"/>
      <c r="Y1703" s="508"/>
      <c r="Z1703" s="508"/>
      <c r="AA1703" s="508"/>
      <c r="AB1703" s="508"/>
      <c r="AC1703" s="508"/>
      <c r="AD1703" s="508"/>
      <c r="AE1703" s="455"/>
      <c r="AF1703" s="455"/>
      <c r="AG1703" s="455"/>
      <c r="AH1703" s="455"/>
      <c r="AI1703" s="455"/>
      <c r="AJ1703" s="455"/>
      <c r="AK1703" s="455"/>
      <c r="AL1703" s="455"/>
      <c r="AM1703" s="455"/>
      <c r="AN1703" s="455"/>
      <c r="AO1703" s="455"/>
      <c r="AP1703" s="455"/>
      <c r="AQ1703" s="455"/>
      <c r="AR1703" s="455"/>
      <c r="AS1703" s="455"/>
      <c r="AT1703" s="455"/>
      <c r="AU1703" s="455"/>
      <c r="AV1703" s="455"/>
      <c r="AW1703" s="455"/>
      <c r="AX1703" s="455"/>
    </row>
    <row r="1704" spans="18:50" x14ac:dyDescent="0.25">
      <c r="R1704" s="509"/>
      <c r="S1704" s="508"/>
      <c r="T1704" s="508"/>
      <c r="U1704" s="508"/>
      <c r="V1704" s="508"/>
      <c r="W1704" s="508"/>
      <c r="X1704" s="508"/>
      <c r="Y1704" s="508"/>
      <c r="Z1704" s="508"/>
      <c r="AA1704" s="508"/>
      <c r="AB1704" s="508"/>
      <c r="AC1704" s="508"/>
      <c r="AD1704" s="508"/>
      <c r="AE1704" s="455"/>
      <c r="AF1704" s="455"/>
      <c r="AG1704" s="455"/>
      <c r="AH1704" s="455"/>
      <c r="AI1704" s="455"/>
      <c r="AJ1704" s="455"/>
      <c r="AK1704" s="455"/>
      <c r="AL1704" s="455"/>
      <c r="AM1704" s="455"/>
      <c r="AN1704" s="455"/>
      <c r="AO1704" s="455"/>
      <c r="AP1704" s="455"/>
      <c r="AQ1704" s="455"/>
      <c r="AR1704" s="455"/>
      <c r="AS1704" s="455"/>
      <c r="AT1704" s="455"/>
      <c r="AU1704" s="455"/>
      <c r="AV1704" s="455"/>
      <c r="AW1704" s="455"/>
      <c r="AX1704" s="455"/>
    </row>
    <row r="1705" spans="18:50" x14ac:dyDescent="0.25">
      <c r="R1705" s="509"/>
      <c r="S1705" s="508"/>
      <c r="T1705" s="508"/>
      <c r="U1705" s="508"/>
      <c r="V1705" s="508"/>
      <c r="W1705" s="508"/>
      <c r="X1705" s="508"/>
      <c r="Y1705" s="508"/>
      <c r="Z1705" s="508"/>
      <c r="AA1705" s="508"/>
      <c r="AB1705" s="508"/>
      <c r="AC1705" s="508"/>
      <c r="AD1705" s="508"/>
      <c r="AE1705" s="455"/>
      <c r="AF1705" s="455"/>
      <c r="AG1705" s="455"/>
      <c r="AH1705" s="455"/>
      <c r="AI1705" s="455"/>
      <c r="AJ1705" s="455"/>
      <c r="AK1705" s="455"/>
      <c r="AL1705" s="455"/>
      <c r="AM1705" s="455"/>
      <c r="AN1705" s="455"/>
      <c r="AO1705" s="455"/>
      <c r="AP1705" s="455"/>
      <c r="AQ1705" s="455"/>
      <c r="AR1705" s="455"/>
      <c r="AS1705" s="455"/>
      <c r="AT1705" s="455"/>
      <c r="AU1705" s="455"/>
      <c r="AV1705" s="455"/>
      <c r="AW1705" s="455"/>
      <c r="AX1705" s="455"/>
    </row>
    <row r="1706" spans="18:50" x14ac:dyDescent="0.25">
      <c r="R1706" s="509"/>
      <c r="S1706" s="508"/>
      <c r="T1706" s="508"/>
      <c r="U1706" s="508"/>
      <c r="V1706" s="508"/>
      <c r="W1706" s="508"/>
      <c r="X1706" s="508"/>
      <c r="Y1706" s="508"/>
      <c r="Z1706" s="508"/>
      <c r="AA1706" s="508"/>
      <c r="AB1706" s="508"/>
      <c r="AC1706" s="508"/>
      <c r="AD1706" s="508"/>
      <c r="AE1706" s="455"/>
      <c r="AF1706" s="455"/>
      <c r="AG1706" s="455"/>
      <c r="AH1706" s="455"/>
      <c r="AI1706" s="455"/>
      <c r="AJ1706" s="455"/>
      <c r="AK1706" s="455"/>
      <c r="AL1706" s="455"/>
      <c r="AM1706" s="455"/>
      <c r="AN1706" s="455"/>
      <c r="AO1706" s="455"/>
      <c r="AP1706" s="455"/>
      <c r="AQ1706" s="455"/>
      <c r="AR1706" s="455"/>
      <c r="AS1706" s="455"/>
      <c r="AT1706" s="455"/>
      <c r="AU1706" s="455"/>
      <c r="AV1706" s="455"/>
      <c r="AW1706" s="455"/>
      <c r="AX1706" s="455"/>
    </row>
    <row r="1707" spans="18:50" x14ac:dyDescent="0.25">
      <c r="R1707" s="509"/>
      <c r="S1707" s="508"/>
      <c r="T1707" s="508"/>
      <c r="U1707" s="508"/>
      <c r="V1707" s="508"/>
      <c r="W1707" s="508"/>
      <c r="X1707" s="508"/>
      <c r="Y1707" s="508"/>
      <c r="Z1707" s="508"/>
      <c r="AA1707" s="508"/>
      <c r="AB1707" s="508"/>
      <c r="AC1707" s="508"/>
      <c r="AD1707" s="508"/>
      <c r="AE1707" s="455"/>
      <c r="AF1707" s="455"/>
      <c r="AG1707" s="455"/>
      <c r="AH1707" s="455"/>
      <c r="AI1707" s="455"/>
      <c r="AJ1707" s="455"/>
      <c r="AK1707" s="455"/>
      <c r="AL1707" s="455"/>
      <c r="AM1707" s="455"/>
      <c r="AN1707" s="455"/>
      <c r="AO1707" s="455"/>
      <c r="AP1707" s="455"/>
      <c r="AQ1707" s="455"/>
      <c r="AR1707" s="455"/>
      <c r="AS1707" s="455"/>
      <c r="AT1707" s="455"/>
      <c r="AU1707" s="455"/>
      <c r="AV1707" s="455"/>
      <c r="AW1707" s="455"/>
      <c r="AX1707" s="455"/>
    </row>
    <row r="1708" spans="18:50" x14ac:dyDescent="0.25">
      <c r="R1708" s="509"/>
      <c r="S1708" s="508"/>
      <c r="T1708" s="508"/>
      <c r="U1708" s="508"/>
      <c r="V1708" s="508"/>
      <c r="W1708" s="508"/>
      <c r="X1708" s="508"/>
      <c r="Y1708" s="508"/>
      <c r="Z1708" s="508"/>
      <c r="AA1708" s="508"/>
      <c r="AB1708" s="508"/>
      <c r="AC1708" s="508"/>
      <c r="AD1708" s="508"/>
      <c r="AE1708" s="455"/>
      <c r="AF1708" s="455"/>
      <c r="AG1708" s="455"/>
      <c r="AH1708" s="455"/>
      <c r="AI1708" s="455"/>
      <c r="AJ1708" s="455"/>
      <c r="AK1708" s="455"/>
      <c r="AL1708" s="455"/>
      <c r="AM1708" s="455"/>
      <c r="AN1708" s="455"/>
      <c r="AO1708" s="455"/>
      <c r="AP1708" s="455"/>
      <c r="AQ1708" s="455"/>
      <c r="AR1708" s="455"/>
      <c r="AS1708" s="455"/>
      <c r="AT1708" s="455"/>
      <c r="AU1708" s="455"/>
      <c r="AV1708" s="455"/>
      <c r="AW1708" s="455"/>
      <c r="AX1708" s="455"/>
    </row>
    <row r="1709" spans="18:50" x14ac:dyDescent="0.25">
      <c r="R1709" s="509"/>
      <c r="S1709" s="508"/>
      <c r="T1709" s="508"/>
      <c r="U1709" s="508"/>
      <c r="V1709" s="508"/>
      <c r="W1709" s="508"/>
      <c r="X1709" s="508"/>
      <c r="Y1709" s="508"/>
      <c r="Z1709" s="508"/>
      <c r="AA1709" s="508"/>
      <c r="AB1709" s="508"/>
      <c r="AC1709" s="508"/>
      <c r="AD1709" s="508"/>
      <c r="AE1709" s="455"/>
      <c r="AF1709" s="455"/>
      <c r="AG1709" s="455"/>
      <c r="AH1709" s="455"/>
      <c r="AI1709" s="455"/>
      <c r="AJ1709" s="455"/>
      <c r="AK1709" s="455"/>
      <c r="AL1709" s="455"/>
      <c r="AM1709" s="455"/>
      <c r="AN1709" s="455"/>
      <c r="AO1709" s="455"/>
      <c r="AP1709" s="455"/>
      <c r="AQ1709" s="455"/>
      <c r="AR1709" s="455"/>
      <c r="AS1709" s="455"/>
      <c r="AT1709" s="455"/>
      <c r="AU1709" s="455"/>
      <c r="AV1709" s="455"/>
      <c r="AW1709" s="455"/>
      <c r="AX1709" s="455"/>
    </row>
    <row r="1710" spans="18:50" x14ac:dyDescent="0.25">
      <c r="R1710" s="509"/>
      <c r="S1710" s="508"/>
      <c r="T1710" s="508"/>
      <c r="U1710" s="508"/>
      <c r="V1710" s="508"/>
      <c r="W1710" s="508"/>
      <c r="X1710" s="508"/>
      <c r="Y1710" s="508"/>
      <c r="Z1710" s="508"/>
      <c r="AA1710" s="508"/>
      <c r="AB1710" s="508"/>
      <c r="AC1710" s="508"/>
      <c r="AD1710" s="508"/>
      <c r="AE1710" s="455"/>
      <c r="AF1710" s="455"/>
      <c r="AG1710" s="455"/>
      <c r="AH1710" s="455"/>
      <c r="AI1710" s="455"/>
      <c r="AJ1710" s="455"/>
      <c r="AK1710" s="455"/>
      <c r="AL1710" s="455"/>
      <c r="AM1710" s="455"/>
      <c r="AN1710" s="455"/>
      <c r="AO1710" s="455"/>
      <c r="AP1710" s="455"/>
      <c r="AQ1710" s="455"/>
      <c r="AR1710" s="455"/>
      <c r="AS1710" s="455"/>
      <c r="AT1710" s="455"/>
      <c r="AU1710" s="455"/>
      <c r="AV1710" s="455"/>
      <c r="AW1710" s="455"/>
      <c r="AX1710" s="455"/>
    </row>
    <row r="1711" spans="18:50" x14ac:dyDescent="0.25">
      <c r="R1711" s="509"/>
      <c r="S1711" s="508"/>
      <c r="T1711" s="508"/>
      <c r="U1711" s="508"/>
      <c r="V1711" s="508"/>
      <c r="W1711" s="508"/>
      <c r="X1711" s="508"/>
      <c r="Y1711" s="508"/>
      <c r="Z1711" s="508"/>
      <c r="AA1711" s="508"/>
      <c r="AB1711" s="508"/>
      <c r="AC1711" s="508"/>
      <c r="AD1711" s="508"/>
      <c r="AE1711" s="455"/>
      <c r="AF1711" s="455"/>
      <c r="AG1711" s="455"/>
      <c r="AH1711" s="455"/>
      <c r="AI1711" s="455"/>
      <c r="AJ1711" s="455"/>
      <c r="AK1711" s="455"/>
      <c r="AL1711" s="455"/>
      <c r="AM1711" s="455"/>
      <c r="AN1711" s="455"/>
      <c r="AO1711" s="455"/>
      <c r="AP1711" s="455"/>
      <c r="AQ1711" s="455"/>
      <c r="AR1711" s="455"/>
      <c r="AS1711" s="455"/>
      <c r="AT1711" s="455"/>
      <c r="AU1711" s="455"/>
      <c r="AV1711" s="455"/>
      <c r="AW1711" s="455"/>
      <c r="AX1711" s="455"/>
    </row>
    <row r="1712" spans="18:50" x14ac:dyDescent="0.25">
      <c r="R1712" s="509"/>
      <c r="S1712" s="508"/>
      <c r="T1712" s="508"/>
      <c r="U1712" s="508"/>
      <c r="V1712" s="508"/>
      <c r="W1712" s="508"/>
      <c r="X1712" s="508"/>
      <c r="Y1712" s="508"/>
      <c r="Z1712" s="508"/>
      <c r="AA1712" s="508"/>
      <c r="AB1712" s="508"/>
      <c r="AC1712" s="508"/>
      <c r="AD1712" s="508"/>
      <c r="AE1712" s="455"/>
      <c r="AF1712" s="455"/>
      <c r="AG1712" s="455"/>
      <c r="AH1712" s="455"/>
      <c r="AI1712" s="455"/>
      <c r="AJ1712" s="455"/>
      <c r="AK1712" s="455"/>
      <c r="AL1712" s="455"/>
      <c r="AM1712" s="455"/>
      <c r="AN1712" s="455"/>
      <c r="AO1712" s="455"/>
      <c r="AP1712" s="455"/>
      <c r="AQ1712" s="455"/>
      <c r="AR1712" s="455"/>
      <c r="AS1712" s="455"/>
      <c r="AT1712" s="455"/>
      <c r="AU1712" s="455"/>
      <c r="AV1712" s="455"/>
      <c r="AW1712" s="455"/>
      <c r="AX1712" s="455"/>
    </row>
    <row r="1713" spans="18:50" x14ac:dyDescent="0.25">
      <c r="R1713" s="509"/>
      <c r="S1713" s="508"/>
      <c r="T1713" s="508"/>
      <c r="U1713" s="508"/>
      <c r="V1713" s="508"/>
      <c r="W1713" s="508"/>
      <c r="X1713" s="508"/>
      <c r="Y1713" s="508"/>
      <c r="Z1713" s="508"/>
      <c r="AA1713" s="508"/>
      <c r="AB1713" s="508"/>
      <c r="AC1713" s="508"/>
      <c r="AD1713" s="508"/>
      <c r="AE1713" s="455"/>
      <c r="AF1713" s="455"/>
      <c r="AG1713" s="455"/>
      <c r="AH1713" s="455"/>
      <c r="AI1713" s="455"/>
      <c r="AJ1713" s="455"/>
      <c r="AK1713" s="455"/>
      <c r="AL1713" s="455"/>
      <c r="AM1713" s="455"/>
      <c r="AN1713" s="455"/>
      <c r="AO1713" s="455"/>
      <c r="AP1713" s="455"/>
      <c r="AQ1713" s="455"/>
      <c r="AR1713" s="455"/>
      <c r="AS1713" s="455"/>
      <c r="AT1713" s="455"/>
      <c r="AU1713" s="455"/>
      <c r="AV1713" s="455"/>
      <c r="AW1713" s="455"/>
      <c r="AX1713" s="455"/>
    </row>
    <row r="1714" spans="18:50" x14ac:dyDescent="0.25">
      <c r="R1714" s="509"/>
      <c r="S1714" s="508"/>
      <c r="T1714" s="508"/>
      <c r="U1714" s="508"/>
      <c r="V1714" s="508"/>
      <c r="W1714" s="508"/>
      <c r="X1714" s="508"/>
      <c r="Y1714" s="508"/>
      <c r="Z1714" s="508"/>
      <c r="AA1714" s="508"/>
      <c r="AB1714" s="508"/>
      <c r="AC1714" s="508"/>
      <c r="AD1714" s="508"/>
      <c r="AE1714" s="455"/>
      <c r="AF1714" s="455"/>
      <c r="AG1714" s="455"/>
      <c r="AH1714" s="455"/>
      <c r="AI1714" s="455"/>
      <c r="AJ1714" s="455"/>
      <c r="AK1714" s="455"/>
      <c r="AL1714" s="455"/>
      <c r="AM1714" s="455"/>
      <c r="AN1714" s="455"/>
      <c r="AO1714" s="455"/>
      <c r="AP1714" s="455"/>
      <c r="AQ1714" s="455"/>
      <c r="AR1714" s="455"/>
      <c r="AS1714" s="455"/>
      <c r="AT1714" s="455"/>
      <c r="AU1714" s="455"/>
      <c r="AV1714" s="455"/>
      <c r="AW1714" s="455"/>
      <c r="AX1714" s="455"/>
    </row>
    <row r="1715" spans="18:50" x14ac:dyDescent="0.25">
      <c r="R1715" s="509"/>
      <c r="S1715" s="508"/>
      <c r="T1715" s="508"/>
      <c r="U1715" s="508"/>
      <c r="V1715" s="508"/>
      <c r="W1715" s="508"/>
      <c r="X1715" s="508"/>
      <c r="Y1715" s="508"/>
      <c r="Z1715" s="508"/>
      <c r="AA1715" s="508"/>
      <c r="AB1715" s="508"/>
      <c r="AC1715" s="508"/>
      <c r="AD1715" s="508"/>
      <c r="AE1715" s="455"/>
      <c r="AF1715" s="455"/>
      <c r="AG1715" s="455"/>
      <c r="AH1715" s="455"/>
      <c r="AI1715" s="455"/>
      <c r="AJ1715" s="455"/>
      <c r="AK1715" s="455"/>
      <c r="AL1715" s="455"/>
      <c r="AM1715" s="455"/>
      <c r="AN1715" s="455"/>
      <c r="AO1715" s="455"/>
      <c r="AP1715" s="455"/>
      <c r="AQ1715" s="455"/>
      <c r="AR1715" s="455"/>
      <c r="AS1715" s="455"/>
      <c r="AT1715" s="455"/>
      <c r="AU1715" s="455"/>
      <c r="AV1715" s="455"/>
      <c r="AW1715" s="455"/>
      <c r="AX1715" s="455"/>
    </row>
    <row r="1716" spans="18:50" x14ac:dyDescent="0.25">
      <c r="R1716" s="509"/>
      <c r="S1716" s="508"/>
      <c r="T1716" s="508"/>
      <c r="U1716" s="508"/>
      <c r="V1716" s="508"/>
      <c r="W1716" s="508"/>
      <c r="X1716" s="508"/>
      <c r="Y1716" s="508"/>
      <c r="Z1716" s="508"/>
      <c r="AA1716" s="508"/>
      <c r="AB1716" s="508"/>
      <c r="AC1716" s="508"/>
      <c r="AD1716" s="508"/>
      <c r="AE1716" s="455"/>
      <c r="AF1716" s="455"/>
      <c r="AG1716" s="455"/>
      <c r="AH1716" s="455"/>
      <c r="AI1716" s="455"/>
      <c r="AJ1716" s="455"/>
      <c r="AK1716" s="455"/>
      <c r="AL1716" s="455"/>
      <c r="AM1716" s="455"/>
      <c r="AN1716" s="455"/>
      <c r="AO1716" s="455"/>
      <c r="AP1716" s="455"/>
      <c r="AQ1716" s="455"/>
      <c r="AR1716" s="455"/>
      <c r="AS1716" s="455"/>
      <c r="AT1716" s="455"/>
      <c r="AU1716" s="455"/>
      <c r="AV1716" s="455"/>
      <c r="AW1716" s="455"/>
      <c r="AX1716" s="455"/>
    </row>
    <row r="1717" spans="18:50" x14ac:dyDescent="0.25">
      <c r="R1717" s="509"/>
      <c r="S1717" s="508"/>
      <c r="T1717" s="508"/>
      <c r="U1717" s="508"/>
      <c r="V1717" s="508"/>
      <c r="W1717" s="508"/>
      <c r="X1717" s="508"/>
      <c r="Y1717" s="508"/>
      <c r="Z1717" s="508"/>
      <c r="AA1717" s="508"/>
      <c r="AB1717" s="508"/>
      <c r="AC1717" s="508"/>
      <c r="AD1717" s="508"/>
      <c r="AE1717" s="455"/>
      <c r="AF1717" s="455"/>
      <c r="AG1717" s="455"/>
      <c r="AH1717" s="455"/>
      <c r="AI1717" s="455"/>
      <c r="AJ1717" s="455"/>
      <c r="AK1717" s="455"/>
      <c r="AL1717" s="455"/>
      <c r="AM1717" s="455"/>
      <c r="AN1717" s="455"/>
      <c r="AO1717" s="455"/>
      <c r="AP1717" s="455"/>
      <c r="AQ1717" s="455"/>
      <c r="AR1717" s="455"/>
      <c r="AS1717" s="455"/>
      <c r="AT1717" s="455"/>
      <c r="AU1717" s="455"/>
      <c r="AV1717" s="455"/>
      <c r="AW1717" s="455"/>
      <c r="AX1717" s="455"/>
    </row>
    <row r="1718" spans="18:50" x14ac:dyDescent="0.25">
      <c r="R1718" s="509"/>
      <c r="S1718" s="508"/>
      <c r="T1718" s="508"/>
      <c r="U1718" s="508"/>
      <c r="V1718" s="508"/>
      <c r="W1718" s="508"/>
      <c r="X1718" s="508"/>
      <c r="Y1718" s="508"/>
      <c r="Z1718" s="508"/>
      <c r="AA1718" s="508"/>
      <c r="AB1718" s="508"/>
      <c r="AC1718" s="508"/>
      <c r="AD1718" s="508"/>
      <c r="AE1718" s="455"/>
      <c r="AF1718" s="455"/>
      <c r="AG1718" s="455"/>
      <c r="AH1718" s="455"/>
      <c r="AI1718" s="455"/>
      <c r="AJ1718" s="455"/>
      <c r="AK1718" s="455"/>
      <c r="AL1718" s="455"/>
      <c r="AM1718" s="455"/>
      <c r="AN1718" s="455"/>
      <c r="AO1718" s="455"/>
      <c r="AP1718" s="455"/>
      <c r="AQ1718" s="455"/>
      <c r="AR1718" s="455"/>
      <c r="AS1718" s="455"/>
      <c r="AT1718" s="455"/>
      <c r="AU1718" s="455"/>
      <c r="AV1718" s="455"/>
      <c r="AW1718" s="455"/>
      <c r="AX1718" s="455"/>
    </row>
    <row r="1719" spans="18:50" x14ac:dyDescent="0.25">
      <c r="R1719" s="509"/>
      <c r="S1719" s="508"/>
      <c r="T1719" s="508"/>
      <c r="U1719" s="508"/>
      <c r="V1719" s="508"/>
      <c r="W1719" s="508"/>
      <c r="X1719" s="508"/>
      <c r="Y1719" s="508"/>
      <c r="Z1719" s="508"/>
      <c r="AA1719" s="508"/>
      <c r="AB1719" s="508"/>
      <c r="AC1719" s="508"/>
      <c r="AD1719" s="508"/>
      <c r="AE1719" s="455"/>
      <c r="AF1719" s="455"/>
      <c r="AG1719" s="455"/>
      <c r="AH1719" s="455"/>
      <c r="AI1719" s="455"/>
      <c r="AJ1719" s="455"/>
      <c r="AK1719" s="455"/>
      <c r="AL1719" s="455"/>
      <c r="AM1719" s="455"/>
      <c r="AN1719" s="455"/>
      <c r="AO1719" s="455"/>
      <c r="AP1719" s="455"/>
      <c r="AQ1719" s="455"/>
      <c r="AR1719" s="455"/>
      <c r="AS1719" s="455"/>
      <c r="AT1719" s="455"/>
      <c r="AU1719" s="455"/>
      <c r="AV1719" s="455"/>
      <c r="AW1719" s="455"/>
      <c r="AX1719" s="455"/>
    </row>
    <row r="1720" spans="18:50" x14ac:dyDescent="0.25">
      <c r="R1720" s="509"/>
      <c r="S1720" s="508"/>
      <c r="T1720" s="508"/>
      <c r="U1720" s="508"/>
      <c r="V1720" s="508"/>
      <c r="W1720" s="508"/>
      <c r="X1720" s="508"/>
      <c r="Y1720" s="508"/>
      <c r="Z1720" s="508"/>
      <c r="AA1720" s="508"/>
      <c r="AB1720" s="508"/>
      <c r="AC1720" s="508"/>
      <c r="AD1720" s="508"/>
      <c r="AE1720" s="455"/>
      <c r="AF1720" s="455"/>
      <c r="AG1720" s="455"/>
      <c r="AH1720" s="455"/>
      <c r="AI1720" s="455"/>
      <c r="AJ1720" s="455"/>
      <c r="AK1720" s="455"/>
      <c r="AL1720" s="455"/>
      <c r="AM1720" s="455"/>
      <c r="AN1720" s="455"/>
      <c r="AO1720" s="455"/>
      <c r="AP1720" s="455"/>
      <c r="AQ1720" s="455"/>
      <c r="AR1720" s="455"/>
      <c r="AS1720" s="455"/>
      <c r="AT1720" s="455"/>
      <c r="AU1720" s="455"/>
      <c r="AV1720" s="455"/>
      <c r="AW1720" s="455"/>
      <c r="AX1720" s="455"/>
    </row>
    <row r="1721" spans="18:50" x14ac:dyDescent="0.25">
      <c r="R1721" s="509"/>
      <c r="S1721" s="508"/>
      <c r="T1721" s="508"/>
      <c r="U1721" s="508"/>
      <c r="V1721" s="508"/>
      <c r="W1721" s="508"/>
      <c r="X1721" s="508"/>
      <c r="Y1721" s="508"/>
      <c r="Z1721" s="508"/>
      <c r="AA1721" s="508"/>
      <c r="AB1721" s="508"/>
      <c r="AC1721" s="508"/>
      <c r="AD1721" s="508"/>
      <c r="AE1721" s="455"/>
      <c r="AF1721" s="455"/>
      <c r="AG1721" s="455"/>
      <c r="AH1721" s="455"/>
      <c r="AI1721" s="455"/>
      <c r="AJ1721" s="455"/>
      <c r="AK1721" s="455"/>
      <c r="AL1721" s="455"/>
      <c r="AM1721" s="455"/>
      <c r="AN1721" s="455"/>
      <c r="AO1721" s="455"/>
      <c r="AP1721" s="455"/>
      <c r="AQ1721" s="455"/>
      <c r="AR1721" s="455"/>
      <c r="AS1721" s="455"/>
      <c r="AT1721" s="455"/>
      <c r="AU1721" s="455"/>
      <c r="AV1721" s="455"/>
      <c r="AW1721" s="455"/>
      <c r="AX1721" s="455"/>
    </row>
    <row r="1722" spans="18:50" x14ac:dyDescent="0.25">
      <c r="R1722" s="509"/>
      <c r="S1722" s="508"/>
      <c r="T1722" s="508"/>
      <c r="U1722" s="508"/>
      <c r="V1722" s="508"/>
      <c r="W1722" s="508"/>
      <c r="X1722" s="508"/>
      <c r="Y1722" s="508"/>
      <c r="Z1722" s="508"/>
      <c r="AA1722" s="508"/>
      <c r="AB1722" s="508"/>
      <c r="AC1722" s="508"/>
      <c r="AD1722" s="508"/>
      <c r="AE1722" s="455"/>
      <c r="AF1722" s="455"/>
      <c r="AG1722" s="455"/>
      <c r="AH1722" s="455"/>
      <c r="AI1722" s="455"/>
      <c r="AJ1722" s="455"/>
      <c r="AK1722" s="455"/>
      <c r="AL1722" s="455"/>
      <c r="AM1722" s="455"/>
      <c r="AN1722" s="455"/>
      <c r="AO1722" s="455"/>
      <c r="AP1722" s="455"/>
      <c r="AQ1722" s="455"/>
      <c r="AR1722" s="455"/>
      <c r="AS1722" s="455"/>
      <c r="AT1722" s="455"/>
      <c r="AU1722" s="455"/>
      <c r="AV1722" s="455"/>
      <c r="AW1722" s="455"/>
      <c r="AX1722" s="455"/>
    </row>
    <row r="1723" spans="18:50" x14ac:dyDescent="0.25">
      <c r="R1723" s="509"/>
      <c r="S1723" s="508"/>
      <c r="T1723" s="508"/>
      <c r="U1723" s="508"/>
      <c r="V1723" s="508"/>
      <c r="W1723" s="508"/>
      <c r="X1723" s="508"/>
      <c r="Y1723" s="508"/>
      <c r="Z1723" s="508"/>
      <c r="AA1723" s="508"/>
      <c r="AB1723" s="508"/>
      <c r="AC1723" s="508"/>
      <c r="AD1723" s="508"/>
      <c r="AE1723" s="455"/>
      <c r="AF1723" s="455"/>
      <c r="AG1723" s="455"/>
      <c r="AH1723" s="455"/>
      <c r="AI1723" s="455"/>
      <c r="AJ1723" s="455"/>
      <c r="AK1723" s="455"/>
      <c r="AL1723" s="455"/>
      <c r="AM1723" s="455"/>
      <c r="AN1723" s="455"/>
      <c r="AO1723" s="455"/>
      <c r="AP1723" s="455"/>
      <c r="AQ1723" s="455"/>
      <c r="AR1723" s="455"/>
      <c r="AS1723" s="455"/>
      <c r="AT1723" s="455"/>
      <c r="AU1723" s="455"/>
      <c r="AV1723" s="455"/>
      <c r="AW1723" s="455"/>
      <c r="AX1723" s="455"/>
    </row>
    <row r="1724" spans="18:50" x14ac:dyDescent="0.25">
      <c r="R1724" s="509"/>
      <c r="S1724" s="508"/>
      <c r="T1724" s="508"/>
      <c r="U1724" s="508"/>
      <c r="V1724" s="508"/>
      <c r="W1724" s="508"/>
      <c r="X1724" s="508"/>
      <c r="Y1724" s="508"/>
      <c r="Z1724" s="508"/>
      <c r="AA1724" s="508"/>
      <c r="AB1724" s="508"/>
      <c r="AC1724" s="508"/>
      <c r="AD1724" s="508"/>
      <c r="AE1724" s="455"/>
      <c r="AF1724" s="455"/>
      <c r="AG1724" s="455"/>
      <c r="AH1724" s="455"/>
      <c r="AI1724" s="455"/>
      <c r="AJ1724" s="455"/>
      <c r="AK1724" s="455"/>
      <c r="AL1724" s="455"/>
      <c r="AM1724" s="455"/>
      <c r="AN1724" s="455"/>
      <c r="AO1724" s="455"/>
      <c r="AP1724" s="455"/>
      <c r="AQ1724" s="455"/>
      <c r="AR1724" s="455"/>
      <c r="AS1724" s="455"/>
      <c r="AT1724" s="455"/>
      <c r="AU1724" s="455"/>
      <c r="AV1724" s="455"/>
      <c r="AW1724" s="455"/>
      <c r="AX1724" s="455"/>
    </row>
    <row r="1725" spans="18:50" x14ac:dyDescent="0.25">
      <c r="R1725" s="509"/>
      <c r="S1725" s="508"/>
      <c r="T1725" s="508"/>
      <c r="U1725" s="508"/>
      <c r="V1725" s="508"/>
      <c r="W1725" s="508"/>
      <c r="X1725" s="508"/>
      <c r="Y1725" s="508"/>
      <c r="Z1725" s="508"/>
      <c r="AA1725" s="508"/>
      <c r="AB1725" s="508"/>
      <c r="AC1725" s="508"/>
      <c r="AD1725" s="508"/>
      <c r="AE1725" s="455"/>
      <c r="AF1725" s="455"/>
      <c r="AG1725" s="455"/>
      <c r="AH1725" s="455"/>
      <c r="AI1725" s="455"/>
      <c r="AJ1725" s="455"/>
      <c r="AK1725" s="455"/>
      <c r="AL1725" s="455"/>
      <c r="AM1725" s="455"/>
      <c r="AN1725" s="455"/>
      <c r="AO1725" s="455"/>
      <c r="AP1725" s="455"/>
      <c r="AQ1725" s="455"/>
      <c r="AR1725" s="455"/>
      <c r="AS1725" s="455"/>
      <c r="AT1725" s="455"/>
      <c r="AU1725" s="455"/>
      <c r="AV1725" s="455"/>
      <c r="AW1725" s="455"/>
      <c r="AX1725" s="455"/>
    </row>
    <row r="1726" spans="18:50" x14ac:dyDescent="0.25">
      <c r="R1726" s="509"/>
      <c r="S1726" s="508"/>
      <c r="T1726" s="508"/>
      <c r="U1726" s="508"/>
      <c r="V1726" s="508"/>
      <c r="W1726" s="508"/>
      <c r="X1726" s="508"/>
      <c r="Y1726" s="508"/>
      <c r="Z1726" s="508"/>
      <c r="AA1726" s="508"/>
      <c r="AB1726" s="508"/>
      <c r="AC1726" s="508"/>
      <c r="AD1726" s="508"/>
      <c r="AE1726" s="455"/>
      <c r="AF1726" s="455"/>
      <c r="AG1726" s="455"/>
      <c r="AH1726" s="455"/>
      <c r="AI1726" s="455"/>
      <c r="AJ1726" s="455"/>
      <c r="AK1726" s="455"/>
      <c r="AL1726" s="455"/>
      <c r="AM1726" s="455"/>
      <c r="AN1726" s="455"/>
      <c r="AO1726" s="455"/>
      <c r="AP1726" s="455"/>
      <c r="AQ1726" s="455"/>
      <c r="AR1726" s="455"/>
      <c r="AS1726" s="455"/>
      <c r="AT1726" s="455"/>
      <c r="AU1726" s="455"/>
      <c r="AV1726" s="455"/>
      <c r="AW1726" s="455"/>
      <c r="AX1726" s="455"/>
    </row>
    <row r="1727" spans="18:50" x14ac:dyDescent="0.25">
      <c r="R1727" s="509"/>
      <c r="S1727" s="508"/>
      <c r="T1727" s="508"/>
      <c r="U1727" s="508"/>
      <c r="V1727" s="508"/>
      <c r="W1727" s="508"/>
      <c r="X1727" s="508"/>
      <c r="Y1727" s="508"/>
      <c r="Z1727" s="508"/>
      <c r="AA1727" s="508"/>
      <c r="AB1727" s="508"/>
      <c r="AC1727" s="508"/>
      <c r="AD1727" s="508"/>
      <c r="AE1727" s="455"/>
      <c r="AF1727" s="455"/>
      <c r="AG1727" s="455"/>
      <c r="AH1727" s="455"/>
      <c r="AI1727" s="455"/>
      <c r="AJ1727" s="455"/>
      <c r="AK1727" s="455"/>
      <c r="AL1727" s="455"/>
      <c r="AM1727" s="455"/>
      <c r="AN1727" s="455"/>
      <c r="AO1727" s="455"/>
      <c r="AP1727" s="455"/>
      <c r="AQ1727" s="455"/>
      <c r="AR1727" s="455"/>
      <c r="AS1727" s="455"/>
      <c r="AT1727" s="455"/>
      <c r="AU1727" s="455"/>
      <c r="AV1727" s="455"/>
      <c r="AW1727" s="455"/>
      <c r="AX1727" s="455"/>
    </row>
    <row r="1728" spans="18:50" x14ac:dyDescent="0.25">
      <c r="R1728" s="509"/>
      <c r="S1728" s="508"/>
      <c r="T1728" s="508"/>
      <c r="U1728" s="508"/>
      <c r="V1728" s="508"/>
      <c r="W1728" s="508"/>
      <c r="X1728" s="508"/>
      <c r="Y1728" s="508"/>
      <c r="Z1728" s="508"/>
      <c r="AA1728" s="508"/>
      <c r="AB1728" s="508"/>
      <c r="AC1728" s="508"/>
      <c r="AD1728" s="508"/>
      <c r="AE1728" s="455"/>
      <c r="AF1728" s="455"/>
      <c r="AG1728" s="455"/>
      <c r="AH1728" s="455"/>
      <c r="AI1728" s="455"/>
      <c r="AJ1728" s="455"/>
      <c r="AK1728" s="455"/>
      <c r="AL1728" s="455"/>
      <c r="AM1728" s="455"/>
      <c r="AN1728" s="455"/>
      <c r="AO1728" s="455"/>
      <c r="AP1728" s="455"/>
      <c r="AQ1728" s="455"/>
      <c r="AR1728" s="455"/>
      <c r="AS1728" s="455"/>
      <c r="AT1728" s="455"/>
      <c r="AU1728" s="455"/>
      <c r="AV1728" s="455"/>
      <c r="AW1728" s="455"/>
      <c r="AX1728" s="455"/>
    </row>
    <row r="1729" spans="18:50" x14ac:dyDescent="0.25">
      <c r="R1729" s="509"/>
      <c r="S1729" s="508"/>
      <c r="T1729" s="508"/>
      <c r="U1729" s="508"/>
      <c r="V1729" s="508"/>
      <c r="W1729" s="508"/>
      <c r="X1729" s="508"/>
      <c r="Y1729" s="508"/>
      <c r="Z1729" s="508"/>
      <c r="AA1729" s="508"/>
      <c r="AB1729" s="508"/>
      <c r="AC1729" s="508"/>
      <c r="AD1729" s="508"/>
      <c r="AE1729" s="455"/>
      <c r="AF1729" s="455"/>
      <c r="AG1729" s="455"/>
      <c r="AH1729" s="455"/>
      <c r="AI1729" s="455"/>
      <c r="AJ1729" s="455"/>
      <c r="AK1729" s="455"/>
      <c r="AL1729" s="455"/>
      <c r="AM1729" s="455"/>
      <c r="AN1729" s="455"/>
      <c r="AO1729" s="455"/>
      <c r="AP1729" s="455"/>
      <c r="AQ1729" s="455"/>
      <c r="AR1729" s="455"/>
      <c r="AS1729" s="455"/>
      <c r="AT1729" s="455"/>
      <c r="AU1729" s="455"/>
      <c r="AV1729" s="455"/>
      <c r="AW1729" s="455"/>
      <c r="AX1729" s="455"/>
    </row>
    <row r="1730" spans="18:50" x14ac:dyDescent="0.25">
      <c r="R1730" s="509"/>
      <c r="S1730" s="508"/>
      <c r="T1730" s="508"/>
      <c r="U1730" s="508"/>
      <c r="V1730" s="508"/>
      <c r="W1730" s="508"/>
      <c r="X1730" s="508"/>
      <c r="Y1730" s="508"/>
      <c r="Z1730" s="508"/>
      <c r="AA1730" s="508"/>
      <c r="AB1730" s="508"/>
      <c r="AC1730" s="508"/>
      <c r="AD1730" s="508"/>
      <c r="AE1730" s="455"/>
      <c r="AF1730" s="455"/>
      <c r="AG1730" s="455"/>
      <c r="AH1730" s="455"/>
      <c r="AI1730" s="455"/>
      <c r="AJ1730" s="455"/>
      <c r="AK1730" s="455"/>
      <c r="AL1730" s="455"/>
      <c r="AM1730" s="455"/>
      <c r="AN1730" s="455"/>
      <c r="AO1730" s="455"/>
      <c r="AP1730" s="455"/>
      <c r="AQ1730" s="455"/>
      <c r="AR1730" s="455"/>
      <c r="AS1730" s="455"/>
      <c r="AT1730" s="455"/>
      <c r="AU1730" s="455"/>
      <c r="AV1730" s="455"/>
      <c r="AW1730" s="455"/>
      <c r="AX1730" s="455"/>
    </row>
    <row r="1731" spans="18:50" x14ac:dyDescent="0.25">
      <c r="R1731" s="509"/>
      <c r="S1731" s="508"/>
      <c r="T1731" s="508"/>
      <c r="U1731" s="508"/>
      <c r="V1731" s="508"/>
      <c r="W1731" s="508"/>
      <c r="X1731" s="508"/>
      <c r="Y1731" s="508"/>
      <c r="Z1731" s="508"/>
      <c r="AA1731" s="508"/>
      <c r="AB1731" s="508"/>
      <c r="AC1731" s="508"/>
      <c r="AD1731" s="508"/>
      <c r="AE1731" s="455"/>
      <c r="AF1731" s="455"/>
      <c r="AG1731" s="455"/>
      <c r="AH1731" s="455"/>
      <c r="AI1731" s="455"/>
      <c r="AJ1731" s="455"/>
      <c r="AK1731" s="455"/>
      <c r="AL1731" s="455"/>
      <c r="AM1731" s="455"/>
      <c r="AN1731" s="455"/>
      <c r="AO1731" s="455"/>
      <c r="AP1731" s="455"/>
      <c r="AQ1731" s="455"/>
      <c r="AR1731" s="455"/>
      <c r="AS1731" s="455"/>
      <c r="AT1731" s="455"/>
      <c r="AU1731" s="455"/>
      <c r="AV1731" s="455"/>
      <c r="AW1731" s="455"/>
      <c r="AX1731" s="455"/>
    </row>
    <row r="1732" spans="18:50" x14ac:dyDescent="0.25">
      <c r="R1732" s="509"/>
      <c r="S1732" s="508"/>
      <c r="T1732" s="508"/>
      <c r="U1732" s="508"/>
      <c r="V1732" s="508"/>
      <c r="W1732" s="508"/>
      <c r="X1732" s="508"/>
      <c r="Y1732" s="508"/>
      <c r="Z1732" s="508"/>
      <c r="AA1732" s="508"/>
      <c r="AB1732" s="508"/>
      <c r="AC1732" s="508"/>
      <c r="AD1732" s="508"/>
      <c r="AE1732" s="455"/>
      <c r="AF1732" s="455"/>
      <c r="AG1732" s="455"/>
      <c r="AH1732" s="455"/>
      <c r="AI1732" s="455"/>
      <c r="AJ1732" s="455"/>
      <c r="AK1732" s="455"/>
      <c r="AL1732" s="455"/>
      <c r="AM1732" s="455"/>
      <c r="AN1732" s="455"/>
      <c r="AO1732" s="455"/>
      <c r="AP1732" s="455"/>
      <c r="AQ1732" s="455"/>
      <c r="AR1732" s="455"/>
      <c r="AS1732" s="455"/>
      <c r="AT1732" s="455"/>
      <c r="AU1732" s="455"/>
      <c r="AV1732" s="455"/>
      <c r="AW1732" s="455"/>
      <c r="AX1732" s="455"/>
    </row>
    <row r="1733" spans="18:50" x14ac:dyDescent="0.25">
      <c r="R1733" s="509"/>
      <c r="S1733" s="508"/>
      <c r="T1733" s="508"/>
      <c r="U1733" s="508"/>
      <c r="V1733" s="508"/>
      <c r="W1733" s="508"/>
      <c r="X1733" s="508"/>
      <c r="Y1733" s="508"/>
      <c r="Z1733" s="508"/>
      <c r="AA1733" s="508"/>
      <c r="AB1733" s="508"/>
      <c r="AC1733" s="508"/>
      <c r="AD1733" s="508"/>
      <c r="AE1733" s="455"/>
      <c r="AF1733" s="455"/>
      <c r="AG1733" s="455"/>
      <c r="AH1733" s="455"/>
      <c r="AI1733" s="455"/>
      <c r="AJ1733" s="455"/>
      <c r="AK1733" s="455"/>
      <c r="AL1733" s="455"/>
      <c r="AM1733" s="455"/>
      <c r="AN1733" s="455"/>
      <c r="AO1733" s="455"/>
      <c r="AP1733" s="455"/>
      <c r="AQ1733" s="455"/>
      <c r="AR1733" s="455"/>
      <c r="AS1733" s="455"/>
      <c r="AT1733" s="455"/>
      <c r="AU1733" s="455"/>
      <c r="AV1733" s="455"/>
      <c r="AW1733" s="455"/>
      <c r="AX1733" s="455"/>
    </row>
    <row r="1734" spans="18:50" x14ac:dyDescent="0.25">
      <c r="R1734" s="509"/>
      <c r="S1734" s="508"/>
      <c r="T1734" s="508"/>
      <c r="U1734" s="508"/>
      <c r="V1734" s="508"/>
      <c r="W1734" s="508"/>
      <c r="X1734" s="508"/>
      <c r="Y1734" s="508"/>
      <c r="Z1734" s="508"/>
      <c r="AA1734" s="508"/>
      <c r="AB1734" s="508"/>
      <c r="AC1734" s="508"/>
      <c r="AD1734" s="508"/>
      <c r="AE1734" s="455"/>
      <c r="AF1734" s="455"/>
      <c r="AG1734" s="455"/>
      <c r="AH1734" s="455"/>
      <c r="AI1734" s="455"/>
      <c r="AJ1734" s="455"/>
      <c r="AK1734" s="455"/>
      <c r="AL1734" s="455"/>
      <c r="AM1734" s="455"/>
      <c r="AN1734" s="455"/>
      <c r="AO1734" s="455"/>
      <c r="AP1734" s="455"/>
      <c r="AQ1734" s="455"/>
      <c r="AR1734" s="455"/>
      <c r="AS1734" s="455"/>
      <c r="AT1734" s="455"/>
      <c r="AU1734" s="455"/>
      <c r="AV1734" s="455"/>
      <c r="AW1734" s="455"/>
      <c r="AX1734" s="455"/>
    </row>
    <row r="1735" spans="18:50" x14ac:dyDescent="0.25">
      <c r="R1735" s="509"/>
      <c r="S1735" s="508"/>
      <c r="T1735" s="508"/>
      <c r="U1735" s="508"/>
      <c r="V1735" s="508"/>
      <c r="W1735" s="508"/>
      <c r="X1735" s="508"/>
      <c r="Y1735" s="508"/>
      <c r="Z1735" s="508"/>
      <c r="AA1735" s="508"/>
      <c r="AB1735" s="508"/>
      <c r="AC1735" s="508"/>
      <c r="AD1735" s="508"/>
      <c r="AE1735" s="455"/>
      <c r="AF1735" s="455"/>
      <c r="AG1735" s="455"/>
      <c r="AH1735" s="455"/>
      <c r="AI1735" s="455"/>
      <c r="AJ1735" s="455"/>
      <c r="AK1735" s="455"/>
      <c r="AL1735" s="455"/>
      <c r="AM1735" s="455"/>
      <c r="AN1735" s="455"/>
      <c r="AO1735" s="455"/>
      <c r="AP1735" s="455"/>
      <c r="AQ1735" s="455"/>
      <c r="AR1735" s="455"/>
      <c r="AS1735" s="455"/>
      <c r="AT1735" s="455"/>
      <c r="AU1735" s="455"/>
      <c r="AV1735" s="455"/>
      <c r="AW1735" s="455"/>
      <c r="AX1735" s="455"/>
    </row>
    <row r="1736" spans="18:50" x14ac:dyDescent="0.25">
      <c r="R1736" s="509"/>
      <c r="S1736" s="508"/>
      <c r="T1736" s="508"/>
      <c r="U1736" s="508"/>
      <c r="V1736" s="508"/>
      <c r="W1736" s="508"/>
      <c r="X1736" s="508"/>
      <c r="Y1736" s="508"/>
      <c r="Z1736" s="508"/>
      <c r="AA1736" s="508"/>
      <c r="AB1736" s="508"/>
      <c r="AC1736" s="508"/>
      <c r="AD1736" s="508"/>
      <c r="AE1736" s="455"/>
      <c r="AF1736" s="455"/>
      <c r="AG1736" s="455"/>
      <c r="AH1736" s="455"/>
      <c r="AI1736" s="455"/>
      <c r="AJ1736" s="455"/>
      <c r="AK1736" s="455"/>
      <c r="AL1736" s="455"/>
      <c r="AM1736" s="455"/>
      <c r="AN1736" s="455"/>
      <c r="AO1736" s="455"/>
      <c r="AP1736" s="455"/>
      <c r="AQ1736" s="455"/>
      <c r="AR1736" s="455"/>
      <c r="AS1736" s="455"/>
      <c r="AT1736" s="455"/>
      <c r="AU1736" s="455"/>
      <c r="AV1736" s="455"/>
      <c r="AW1736" s="455"/>
      <c r="AX1736" s="455"/>
    </row>
    <row r="1737" spans="18:50" x14ac:dyDescent="0.25">
      <c r="R1737" s="509"/>
      <c r="S1737" s="508"/>
      <c r="T1737" s="508"/>
      <c r="U1737" s="508"/>
      <c r="V1737" s="508"/>
      <c r="W1737" s="508"/>
      <c r="X1737" s="508"/>
      <c r="Y1737" s="508"/>
      <c r="Z1737" s="508"/>
      <c r="AA1737" s="508"/>
      <c r="AB1737" s="508"/>
      <c r="AC1737" s="508"/>
      <c r="AD1737" s="508"/>
      <c r="AE1737" s="455"/>
      <c r="AF1737" s="455"/>
      <c r="AG1737" s="455"/>
      <c r="AH1737" s="455"/>
      <c r="AI1737" s="455"/>
      <c r="AJ1737" s="455"/>
      <c r="AK1737" s="455"/>
      <c r="AL1737" s="455"/>
      <c r="AM1737" s="455"/>
      <c r="AN1737" s="455"/>
      <c r="AO1737" s="455"/>
      <c r="AP1737" s="455"/>
      <c r="AQ1737" s="455"/>
      <c r="AR1737" s="455"/>
      <c r="AS1737" s="455"/>
      <c r="AT1737" s="455"/>
      <c r="AU1737" s="455"/>
      <c r="AV1737" s="455"/>
      <c r="AW1737" s="455"/>
      <c r="AX1737" s="455"/>
    </row>
    <row r="1738" spans="18:50" x14ac:dyDescent="0.25">
      <c r="R1738" s="509"/>
      <c r="S1738" s="508"/>
      <c r="T1738" s="508"/>
      <c r="U1738" s="508"/>
      <c r="V1738" s="508"/>
      <c r="W1738" s="508"/>
      <c r="X1738" s="508"/>
      <c r="Y1738" s="508"/>
      <c r="Z1738" s="508"/>
      <c r="AA1738" s="508"/>
      <c r="AB1738" s="508"/>
      <c r="AC1738" s="508"/>
      <c r="AD1738" s="508"/>
      <c r="AE1738" s="455"/>
      <c r="AF1738" s="455"/>
      <c r="AG1738" s="455"/>
      <c r="AH1738" s="455"/>
      <c r="AI1738" s="455"/>
      <c r="AJ1738" s="455"/>
      <c r="AK1738" s="455"/>
      <c r="AL1738" s="455"/>
      <c r="AM1738" s="455"/>
      <c r="AN1738" s="455"/>
      <c r="AO1738" s="455"/>
      <c r="AP1738" s="455"/>
      <c r="AQ1738" s="455"/>
      <c r="AR1738" s="455"/>
      <c r="AS1738" s="455"/>
      <c r="AT1738" s="455"/>
      <c r="AU1738" s="455"/>
      <c r="AV1738" s="455"/>
      <c r="AW1738" s="455"/>
      <c r="AX1738" s="455"/>
    </row>
    <row r="1739" spans="18:50" x14ac:dyDescent="0.25">
      <c r="R1739" s="509"/>
      <c r="S1739" s="508"/>
      <c r="T1739" s="508"/>
      <c r="U1739" s="508"/>
      <c r="V1739" s="508"/>
      <c r="W1739" s="508"/>
      <c r="X1739" s="508"/>
      <c r="Y1739" s="508"/>
      <c r="Z1739" s="508"/>
      <c r="AA1739" s="508"/>
      <c r="AB1739" s="508"/>
      <c r="AC1739" s="508"/>
      <c r="AD1739" s="508"/>
      <c r="AE1739" s="455"/>
      <c r="AF1739" s="455"/>
      <c r="AG1739" s="455"/>
      <c r="AH1739" s="455"/>
      <c r="AI1739" s="455"/>
      <c r="AJ1739" s="455"/>
      <c r="AK1739" s="455"/>
      <c r="AL1739" s="455"/>
      <c r="AM1739" s="455"/>
      <c r="AN1739" s="455"/>
      <c r="AO1739" s="455"/>
      <c r="AP1739" s="455"/>
      <c r="AQ1739" s="455"/>
      <c r="AR1739" s="455"/>
      <c r="AS1739" s="455"/>
      <c r="AT1739" s="455"/>
      <c r="AU1739" s="455"/>
      <c r="AV1739" s="455"/>
      <c r="AW1739" s="455"/>
      <c r="AX1739" s="455"/>
    </row>
    <row r="1740" spans="18:50" x14ac:dyDescent="0.25">
      <c r="R1740" s="509"/>
      <c r="S1740" s="508"/>
      <c r="T1740" s="508"/>
      <c r="U1740" s="508"/>
      <c r="V1740" s="508"/>
      <c r="W1740" s="508"/>
      <c r="X1740" s="508"/>
      <c r="Y1740" s="508"/>
      <c r="Z1740" s="508"/>
      <c r="AA1740" s="508"/>
      <c r="AB1740" s="508"/>
      <c r="AC1740" s="508"/>
      <c r="AD1740" s="508"/>
      <c r="AE1740" s="455"/>
      <c r="AF1740" s="455"/>
      <c r="AG1740" s="455"/>
      <c r="AH1740" s="455"/>
      <c r="AI1740" s="455"/>
      <c r="AJ1740" s="455"/>
      <c r="AK1740" s="455"/>
      <c r="AL1740" s="455"/>
      <c r="AM1740" s="455"/>
      <c r="AN1740" s="455"/>
      <c r="AO1740" s="455"/>
      <c r="AP1740" s="455"/>
      <c r="AQ1740" s="455"/>
      <c r="AR1740" s="455"/>
      <c r="AS1740" s="455"/>
      <c r="AT1740" s="455"/>
      <c r="AU1740" s="455"/>
      <c r="AV1740" s="455"/>
      <c r="AW1740" s="455"/>
      <c r="AX1740" s="455"/>
    </row>
    <row r="1741" spans="18:50" x14ac:dyDescent="0.25">
      <c r="R1741" s="509"/>
      <c r="S1741" s="508"/>
      <c r="T1741" s="508"/>
      <c r="U1741" s="508"/>
      <c r="V1741" s="508"/>
      <c r="W1741" s="508"/>
      <c r="X1741" s="508"/>
      <c r="Y1741" s="508"/>
      <c r="Z1741" s="508"/>
      <c r="AA1741" s="508"/>
      <c r="AB1741" s="508"/>
      <c r="AC1741" s="508"/>
      <c r="AD1741" s="508"/>
      <c r="AE1741" s="455"/>
      <c r="AF1741" s="455"/>
      <c r="AG1741" s="455"/>
      <c r="AH1741" s="455"/>
      <c r="AI1741" s="455"/>
      <c r="AJ1741" s="455"/>
      <c r="AK1741" s="455"/>
      <c r="AL1741" s="455"/>
      <c r="AM1741" s="455"/>
      <c r="AN1741" s="455"/>
      <c r="AO1741" s="455"/>
      <c r="AP1741" s="455"/>
      <c r="AQ1741" s="455"/>
      <c r="AR1741" s="455"/>
      <c r="AS1741" s="455"/>
      <c r="AT1741" s="455"/>
      <c r="AU1741" s="455"/>
      <c r="AV1741" s="455"/>
      <c r="AW1741" s="455"/>
      <c r="AX1741" s="455"/>
    </row>
    <row r="1742" spans="18:50" x14ac:dyDescent="0.25">
      <c r="R1742" s="509"/>
      <c r="S1742" s="508"/>
      <c r="T1742" s="508"/>
      <c r="U1742" s="508"/>
      <c r="V1742" s="508"/>
      <c r="W1742" s="508"/>
      <c r="X1742" s="508"/>
      <c r="Y1742" s="508"/>
      <c r="Z1742" s="508"/>
      <c r="AA1742" s="508"/>
      <c r="AB1742" s="508"/>
      <c r="AC1742" s="508"/>
      <c r="AD1742" s="508"/>
      <c r="AE1742" s="455"/>
      <c r="AF1742" s="455"/>
      <c r="AG1742" s="455"/>
      <c r="AH1742" s="455"/>
      <c r="AI1742" s="455"/>
      <c r="AJ1742" s="455"/>
      <c r="AK1742" s="455"/>
      <c r="AL1742" s="455"/>
      <c r="AM1742" s="455"/>
      <c r="AN1742" s="455"/>
      <c r="AO1742" s="455"/>
      <c r="AP1742" s="455"/>
      <c r="AQ1742" s="455"/>
      <c r="AR1742" s="455"/>
      <c r="AS1742" s="455"/>
      <c r="AT1742" s="455"/>
      <c r="AU1742" s="455"/>
      <c r="AV1742" s="455"/>
      <c r="AW1742" s="455"/>
      <c r="AX1742" s="455"/>
    </row>
    <row r="1743" spans="18:50" x14ac:dyDescent="0.25">
      <c r="R1743" s="509"/>
      <c r="S1743" s="508"/>
      <c r="T1743" s="508"/>
      <c r="U1743" s="508"/>
      <c r="V1743" s="508"/>
      <c r="W1743" s="508"/>
      <c r="X1743" s="508"/>
      <c r="Y1743" s="508"/>
      <c r="Z1743" s="508"/>
      <c r="AA1743" s="508"/>
      <c r="AB1743" s="508"/>
      <c r="AC1743" s="508"/>
      <c r="AD1743" s="508"/>
      <c r="AE1743" s="455"/>
      <c r="AF1743" s="455"/>
      <c r="AG1743" s="455"/>
      <c r="AH1743" s="455"/>
      <c r="AI1743" s="455"/>
      <c r="AJ1743" s="455"/>
      <c r="AK1743" s="455"/>
      <c r="AL1743" s="455"/>
      <c r="AM1743" s="455"/>
      <c r="AN1743" s="455"/>
      <c r="AO1743" s="455"/>
      <c r="AP1743" s="455"/>
      <c r="AQ1743" s="455"/>
      <c r="AR1743" s="455"/>
      <c r="AS1743" s="455"/>
      <c r="AT1743" s="455"/>
      <c r="AU1743" s="455"/>
      <c r="AV1743" s="455"/>
      <c r="AW1743" s="455"/>
      <c r="AX1743" s="455"/>
    </row>
    <row r="1744" spans="18:50" x14ac:dyDescent="0.25">
      <c r="R1744" s="509"/>
      <c r="S1744" s="508"/>
      <c r="T1744" s="508"/>
      <c r="U1744" s="508"/>
      <c r="V1744" s="508"/>
      <c r="W1744" s="508"/>
      <c r="X1744" s="508"/>
      <c r="Y1744" s="508"/>
      <c r="Z1744" s="508"/>
      <c r="AA1744" s="508"/>
      <c r="AB1744" s="508"/>
      <c r="AC1744" s="508"/>
      <c r="AD1744" s="508"/>
      <c r="AE1744" s="455"/>
      <c r="AF1744" s="455"/>
      <c r="AG1744" s="455"/>
      <c r="AH1744" s="455"/>
      <c r="AI1744" s="455"/>
      <c r="AJ1744" s="455"/>
      <c r="AK1744" s="455"/>
      <c r="AL1744" s="455"/>
      <c r="AM1744" s="455"/>
      <c r="AN1744" s="455"/>
      <c r="AO1744" s="455"/>
      <c r="AP1744" s="455"/>
      <c r="AQ1744" s="455"/>
      <c r="AR1744" s="455"/>
      <c r="AS1744" s="455"/>
      <c r="AT1744" s="455"/>
      <c r="AU1744" s="455"/>
      <c r="AV1744" s="455"/>
      <c r="AW1744" s="455"/>
      <c r="AX1744" s="455"/>
    </row>
    <row r="1745" spans="18:50" x14ac:dyDescent="0.25">
      <c r="R1745" s="509"/>
      <c r="S1745" s="508"/>
      <c r="T1745" s="508"/>
      <c r="U1745" s="508"/>
      <c r="V1745" s="508"/>
      <c r="W1745" s="508"/>
      <c r="X1745" s="508"/>
      <c r="Y1745" s="508"/>
      <c r="Z1745" s="508"/>
      <c r="AA1745" s="508"/>
      <c r="AB1745" s="508"/>
      <c r="AC1745" s="508"/>
      <c r="AD1745" s="508"/>
      <c r="AE1745" s="455"/>
      <c r="AF1745" s="455"/>
      <c r="AG1745" s="455"/>
      <c r="AH1745" s="455"/>
      <c r="AI1745" s="455"/>
      <c r="AJ1745" s="455"/>
      <c r="AK1745" s="455"/>
      <c r="AL1745" s="455"/>
      <c r="AM1745" s="455"/>
      <c r="AN1745" s="455"/>
      <c r="AO1745" s="455"/>
      <c r="AP1745" s="455"/>
      <c r="AQ1745" s="455"/>
      <c r="AR1745" s="455"/>
      <c r="AS1745" s="455"/>
      <c r="AT1745" s="455"/>
      <c r="AU1745" s="455"/>
      <c r="AV1745" s="455"/>
      <c r="AW1745" s="455"/>
      <c r="AX1745" s="455"/>
    </row>
    <row r="1746" spans="18:50" x14ac:dyDescent="0.25">
      <c r="R1746" s="509"/>
      <c r="S1746" s="508"/>
      <c r="T1746" s="508"/>
      <c r="U1746" s="508"/>
      <c r="V1746" s="508"/>
      <c r="W1746" s="508"/>
      <c r="X1746" s="508"/>
      <c r="Y1746" s="508"/>
      <c r="Z1746" s="508"/>
      <c r="AA1746" s="508"/>
      <c r="AB1746" s="508"/>
      <c r="AC1746" s="508"/>
      <c r="AD1746" s="508"/>
      <c r="AE1746" s="455"/>
      <c r="AF1746" s="455"/>
      <c r="AG1746" s="455"/>
      <c r="AH1746" s="455"/>
      <c r="AI1746" s="455"/>
      <c r="AJ1746" s="455"/>
      <c r="AK1746" s="455"/>
      <c r="AL1746" s="455"/>
      <c r="AM1746" s="455"/>
      <c r="AN1746" s="455"/>
      <c r="AO1746" s="455"/>
      <c r="AP1746" s="455"/>
      <c r="AQ1746" s="455"/>
      <c r="AR1746" s="455"/>
      <c r="AS1746" s="455"/>
      <c r="AT1746" s="455"/>
      <c r="AU1746" s="455"/>
      <c r="AV1746" s="455"/>
      <c r="AW1746" s="455"/>
      <c r="AX1746" s="455"/>
    </row>
    <row r="1747" spans="18:50" x14ac:dyDescent="0.25">
      <c r="R1747" s="509"/>
      <c r="S1747" s="508"/>
      <c r="T1747" s="508"/>
      <c r="U1747" s="508"/>
      <c r="V1747" s="508"/>
      <c r="W1747" s="508"/>
      <c r="X1747" s="508"/>
      <c r="Y1747" s="508"/>
      <c r="Z1747" s="508"/>
      <c r="AA1747" s="508"/>
      <c r="AB1747" s="508"/>
      <c r="AC1747" s="508"/>
      <c r="AD1747" s="508"/>
      <c r="AE1747" s="455"/>
      <c r="AF1747" s="455"/>
      <c r="AG1747" s="455"/>
      <c r="AH1747" s="455"/>
      <c r="AI1747" s="455"/>
      <c r="AJ1747" s="455"/>
      <c r="AK1747" s="455"/>
      <c r="AL1747" s="455"/>
      <c r="AM1747" s="455"/>
      <c r="AN1747" s="455"/>
      <c r="AO1747" s="455"/>
      <c r="AP1747" s="455"/>
      <c r="AQ1747" s="455"/>
      <c r="AR1747" s="455"/>
      <c r="AS1747" s="455"/>
      <c r="AT1747" s="455"/>
      <c r="AU1747" s="455"/>
      <c r="AV1747" s="455"/>
      <c r="AW1747" s="455"/>
      <c r="AX1747" s="455"/>
    </row>
    <row r="1748" spans="18:50" x14ac:dyDescent="0.25">
      <c r="R1748" s="509"/>
      <c r="S1748" s="508"/>
      <c r="T1748" s="508"/>
      <c r="U1748" s="508"/>
      <c r="V1748" s="508"/>
      <c r="W1748" s="508"/>
      <c r="X1748" s="508"/>
      <c r="Y1748" s="508"/>
      <c r="Z1748" s="508"/>
      <c r="AA1748" s="508"/>
      <c r="AB1748" s="508"/>
      <c r="AC1748" s="508"/>
      <c r="AD1748" s="508"/>
      <c r="AE1748" s="455"/>
      <c r="AF1748" s="455"/>
      <c r="AG1748" s="455"/>
      <c r="AH1748" s="455"/>
      <c r="AI1748" s="455"/>
      <c r="AJ1748" s="455"/>
      <c r="AK1748" s="455"/>
      <c r="AL1748" s="455"/>
      <c r="AM1748" s="455"/>
      <c r="AN1748" s="455"/>
      <c r="AO1748" s="455"/>
      <c r="AP1748" s="455"/>
      <c r="AQ1748" s="455"/>
      <c r="AR1748" s="455"/>
      <c r="AS1748" s="455"/>
      <c r="AT1748" s="455"/>
      <c r="AU1748" s="455"/>
      <c r="AV1748" s="455"/>
      <c r="AW1748" s="455"/>
      <c r="AX1748" s="455"/>
    </row>
    <row r="1749" spans="18:50" x14ac:dyDescent="0.25">
      <c r="R1749" s="509"/>
      <c r="S1749" s="508"/>
      <c r="T1749" s="508"/>
      <c r="U1749" s="508"/>
      <c r="V1749" s="508"/>
      <c r="W1749" s="508"/>
      <c r="X1749" s="508"/>
      <c r="Y1749" s="508"/>
      <c r="Z1749" s="508"/>
      <c r="AA1749" s="508"/>
      <c r="AB1749" s="508"/>
      <c r="AC1749" s="508"/>
      <c r="AD1749" s="508"/>
      <c r="AE1749" s="455"/>
      <c r="AF1749" s="455"/>
      <c r="AG1749" s="455"/>
      <c r="AH1749" s="455"/>
      <c r="AI1749" s="455"/>
      <c r="AJ1749" s="455"/>
      <c r="AK1749" s="455"/>
      <c r="AL1749" s="455"/>
      <c r="AM1749" s="455"/>
      <c r="AN1749" s="455"/>
      <c r="AO1749" s="455"/>
      <c r="AP1749" s="455"/>
      <c r="AQ1749" s="455"/>
      <c r="AR1749" s="455"/>
      <c r="AS1749" s="455"/>
      <c r="AT1749" s="455"/>
      <c r="AU1749" s="455"/>
      <c r="AV1749" s="455"/>
      <c r="AW1749" s="455"/>
      <c r="AX1749" s="455"/>
    </row>
    <row r="1750" spans="18:50" x14ac:dyDescent="0.25">
      <c r="R1750" s="509"/>
      <c r="S1750" s="508"/>
      <c r="T1750" s="508"/>
      <c r="U1750" s="508"/>
      <c r="V1750" s="508"/>
      <c r="W1750" s="508"/>
      <c r="X1750" s="508"/>
      <c r="Y1750" s="508"/>
      <c r="Z1750" s="508"/>
      <c r="AA1750" s="508"/>
      <c r="AB1750" s="508"/>
      <c r="AC1750" s="508"/>
      <c r="AD1750" s="508"/>
      <c r="AE1750" s="455"/>
      <c r="AF1750" s="455"/>
      <c r="AG1750" s="455"/>
      <c r="AH1750" s="455"/>
      <c r="AI1750" s="455"/>
      <c r="AJ1750" s="455"/>
      <c r="AK1750" s="455"/>
      <c r="AL1750" s="455"/>
      <c r="AM1750" s="455"/>
      <c r="AN1750" s="455"/>
      <c r="AO1750" s="455"/>
      <c r="AP1750" s="455"/>
      <c r="AQ1750" s="455"/>
      <c r="AR1750" s="455"/>
      <c r="AS1750" s="455"/>
      <c r="AT1750" s="455"/>
      <c r="AU1750" s="455"/>
      <c r="AV1750" s="455"/>
      <c r="AW1750" s="455"/>
      <c r="AX1750" s="455"/>
    </row>
    <row r="1751" spans="18:50" x14ac:dyDescent="0.25">
      <c r="R1751" s="509"/>
      <c r="S1751" s="508"/>
      <c r="T1751" s="508"/>
      <c r="U1751" s="508"/>
      <c r="V1751" s="508"/>
      <c r="W1751" s="508"/>
      <c r="X1751" s="508"/>
      <c r="Y1751" s="508"/>
      <c r="Z1751" s="508"/>
      <c r="AA1751" s="508"/>
      <c r="AB1751" s="508"/>
      <c r="AC1751" s="508"/>
      <c r="AD1751" s="508"/>
      <c r="AE1751" s="455"/>
      <c r="AF1751" s="455"/>
      <c r="AG1751" s="455"/>
      <c r="AH1751" s="455"/>
      <c r="AI1751" s="455"/>
      <c r="AJ1751" s="455"/>
      <c r="AK1751" s="455"/>
      <c r="AL1751" s="455"/>
      <c r="AM1751" s="455"/>
      <c r="AN1751" s="455"/>
      <c r="AO1751" s="455"/>
      <c r="AP1751" s="455"/>
      <c r="AQ1751" s="455"/>
      <c r="AR1751" s="455"/>
      <c r="AS1751" s="455"/>
      <c r="AT1751" s="455"/>
      <c r="AU1751" s="455"/>
      <c r="AV1751" s="455"/>
      <c r="AW1751" s="455"/>
      <c r="AX1751" s="455"/>
    </row>
    <row r="1752" spans="18:50" x14ac:dyDescent="0.25">
      <c r="R1752" s="509"/>
      <c r="S1752" s="508"/>
      <c r="T1752" s="508"/>
      <c r="U1752" s="508"/>
      <c r="V1752" s="508"/>
      <c r="W1752" s="508"/>
      <c r="X1752" s="508"/>
      <c r="Y1752" s="508"/>
      <c r="Z1752" s="508"/>
      <c r="AA1752" s="508"/>
      <c r="AB1752" s="508"/>
      <c r="AC1752" s="508"/>
      <c r="AD1752" s="508"/>
      <c r="AE1752" s="455"/>
      <c r="AF1752" s="455"/>
      <c r="AG1752" s="455"/>
      <c r="AH1752" s="455"/>
      <c r="AI1752" s="455"/>
      <c r="AJ1752" s="455"/>
      <c r="AK1752" s="455"/>
      <c r="AL1752" s="455"/>
      <c r="AM1752" s="455"/>
      <c r="AN1752" s="455"/>
      <c r="AO1752" s="455"/>
      <c r="AP1752" s="455"/>
      <c r="AQ1752" s="455"/>
      <c r="AR1752" s="455"/>
      <c r="AS1752" s="455"/>
      <c r="AT1752" s="455"/>
      <c r="AU1752" s="455"/>
      <c r="AV1752" s="455"/>
      <c r="AW1752" s="455"/>
      <c r="AX1752" s="455"/>
    </row>
    <row r="1753" spans="18:50" x14ac:dyDescent="0.25">
      <c r="R1753" s="509"/>
      <c r="S1753" s="508"/>
      <c r="T1753" s="508"/>
      <c r="U1753" s="508"/>
      <c r="V1753" s="508"/>
      <c r="W1753" s="508"/>
      <c r="X1753" s="508"/>
      <c r="Y1753" s="508"/>
      <c r="Z1753" s="508"/>
      <c r="AA1753" s="508"/>
      <c r="AB1753" s="508"/>
      <c r="AC1753" s="508"/>
      <c r="AD1753" s="508"/>
      <c r="AE1753" s="455"/>
      <c r="AF1753" s="455"/>
      <c r="AG1753" s="455"/>
      <c r="AH1753" s="455"/>
      <c r="AI1753" s="455"/>
      <c r="AJ1753" s="455"/>
      <c r="AK1753" s="455"/>
      <c r="AL1753" s="455"/>
      <c r="AM1753" s="455"/>
      <c r="AN1753" s="455"/>
      <c r="AO1753" s="455"/>
      <c r="AP1753" s="455"/>
      <c r="AQ1753" s="455"/>
      <c r="AR1753" s="455"/>
      <c r="AS1753" s="455"/>
      <c r="AT1753" s="455"/>
      <c r="AU1753" s="455"/>
      <c r="AV1753" s="455"/>
      <c r="AW1753" s="455"/>
      <c r="AX1753" s="455"/>
    </row>
    <row r="1754" spans="18:50" x14ac:dyDescent="0.25">
      <c r="R1754" s="509"/>
      <c r="S1754" s="508"/>
      <c r="T1754" s="508"/>
      <c r="U1754" s="508"/>
      <c r="V1754" s="508"/>
      <c r="W1754" s="508"/>
      <c r="X1754" s="508"/>
      <c r="Y1754" s="508"/>
      <c r="Z1754" s="508"/>
      <c r="AA1754" s="508"/>
      <c r="AB1754" s="508"/>
      <c r="AC1754" s="508"/>
      <c r="AD1754" s="508"/>
      <c r="AE1754" s="455"/>
      <c r="AF1754" s="455"/>
      <c r="AG1754" s="455"/>
      <c r="AH1754" s="455"/>
      <c r="AI1754" s="455"/>
      <c r="AJ1754" s="455"/>
      <c r="AK1754" s="455"/>
      <c r="AL1754" s="455"/>
      <c r="AM1754" s="455"/>
      <c r="AN1754" s="455"/>
      <c r="AO1754" s="455"/>
      <c r="AP1754" s="455"/>
      <c r="AQ1754" s="455"/>
      <c r="AR1754" s="455"/>
      <c r="AS1754" s="455"/>
      <c r="AT1754" s="455"/>
      <c r="AU1754" s="455"/>
      <c r="AV1754" s="455"/>
      <c r="AW1754" s="455"/>
      <c r="AX1754" s="455"/>
    </row>
    <row r="1755" spans="18:50" x14ac:dyDescent="0.25">
      <c r="R1755" s="509"/>
      <c r="S1755" s="508"/>
      <c r="T1755" s="508"/>
      <c r="U1755" s="508"/>
      <c r="V1755" s="508"/>
      <c r="W1755" s="508"/>
      <c r="X1755" s="508"/>
      <c r="Y1755" s="508"/>
      <c r="Z1755" s="508"/>
      <c r="AA1755" s="508"/>
      <c r="AB1755" s="508"/>
      <c r="AC1755" s="508"/>
      <c r="AD1755" s="508"/>
      <c r="AE1755" s="455"/>
      <c r="AF1755" s="455"/>
      <c r="AG1755" s="455"/>
      <c r="AH1755" s="455"/>
      <c r="AI1755" s="455"/>
      <c r="AJ1755" s="455"/>
      <c r="AK1755" s="455"/>
      <c r="AL1755" s="455"/>
      <c r="AM1755" s="455"/>
      <c r="AN1755" s="455"/>
      <c r="AO1755" s="455"/>
      <c r="AP1755" s="455"/>
      <c r="AQ1755" s="455"/>
      <c r="AR1755" s="455"/>
      <c r="AS1755" s="455"/>
      <c r="AT1755" s="455"/>
      <c r="AU1755" s="455"/>
      <c r="AV1755" s="455"/>
      <c r="AW1755" s="455"/>
      <c r="AX1755" s="455"/>
    </row>
    <row r="1756" spans="18:50" x14ac:dyDescent="0.25">
      <c r="R1756" s="509"/>
      <c r="S1756" s="508"/>
      <c r="T1756" s="508"/>
      <c r="U1756" s="508"/>
      <c r="V1756" s="508"/>
      <c r="W1756" s="508"/>
      <c r="X1756" s="508"/>
      <c r="Y1756" s="508"/>
      <c r="Z1756" s="508"/>
      <c r="AA1756" s="508"/>
      <c r="AB1756" s="508"/>
      <c r="AC1756" s="508"/>
      <c r="AD1756" s="508"/>
      <c r="AE1756" s="455"/>
      <c r="AF1756" s="455"/>
      <c r="AG1756" s="455"/>
      <c r="AH1756" s="455"/>
      <c r="AI1756" s="455"/>
      <c r="AJ1756" s="455"/>
      <c r="AK1756" s="455"/>
      <c r="AL1756" s="455"/>
      <c r="AM1756" s="455"/>
      <c r="AN1756" s="455"/>
      <c r="AO1756" s="455"/>
      <c r="AP1756" s="455"/>
      <c r="AQ1756" s="455"/>
      <c r="AR1756" s="455"/>
      <c r="AS1756" s="455"/>
      <c r="AT1756" s="455"/>
      <c r="AU1756" s="455"/>
      <c r="AV1756" s="455"/>
      <c r="AW1756" s="455"/>
      <c r="AX1756" s="455"/>
    </row>
    <row r="1757" spans="18:50" x14ac:dyDescent="0.25">
      <c r="R1757" s="509"/>
      <c r="S1757" s="508"/>
      <c r="T1757" s="508"/>
      <c r="U1757" s="508"/>
      <c r="V1757" s="508"/>
      <c r="W1757" s="508"/>
      <c r="X1757" s="508"/>
      <c r="Y1757" s="508"/>
      <c r="Z1757" s="508"/>
      <c r="AA1757" s="508"/>
      <c r="AB1757" s="508"/>
      <c r="AC1757" s="508"/>
      <c r="AD1757" s="508"/>
      <c r="AE1757" s="455"/>
      <c r="AF1757" s="455"/>
      <c r="AG1757" s="455"/>
      <c r="AH1757" s="455"/>
      <c r="AI1757" s="455"/>
      <c r="AJ1757" s="455"/>
      <c r="AK1757" s="455"/>
      <c r="AL1757" s="455"/>
      <c r="AM1757" s="455"/>
      <c r="AN1757" s="455"/>
      <c r="AO1757" s="455"/>
      <c r="AP1757" s="455"/>
      <c r="AQ1757" s="455"/>
      <c r="AR1757" s="455"/>
      <c r="AS1757" s="455"/>
      <c r="AT1757" s="455"/>
      <c r="AU1757" s="455"/>
      <c r="AV1757" s="455"/>
      <c r="AW1757" s="455"/>
      <c r="AX1757" s="455"/>
    </row>
    <row r="1758" spans="18:50" x14ac:dyDescent="0.25">
      <c r="R1758" s="509"/>
      <c r="S1758" s="508"/>
      <c r="T1758" s="508"/>
      <c r="U1758" s="508"/>
      <c r="V1758" s="508"/>
      <c r="W1758" s="508"/>
      <c r="X1758" s="508"/>
      <c r="Y1758" s="508"/>
      <c r="Z1758" s="508"/>
      <c r="AA1758" s="508"/>
      <c r="AB1758" s="508"/>
      <c r="AC1758" s="508"/>
      <c r="AD1758" s="508"/>
      <c r="AE1758" s="455"/>
      <c r="AF1758" s="455"/>
      <c r="AG1758" s="455"/>
      <c r="AH1758" s="455"/>
      <c r="AI1758" s="455"/>
      <c r="AJ1758" s="455"/>
      <c r="AK1758" s="455"/>
      <c r="AL1758" s="455"/>
      <c r="AM1758" s="455"/>
      <c r="AN1758" s="455"/>
      <c r="AO1758" s="455"/>
      <c r="AP1758" s="455"/>
      <c r="AQ1758" s="455"/>
      <c r="AR1758" s="455"/>
      <c r="AS1758" s="455"/>
      <c r="AT1758" s="455"/>
      <c r="AU1758" s="455"/>
      <c r="AV1758" s="455"/>
      <c r="AW1758" s="455"/>
      <c r="AX1758" s="455"/>
    </row>
    <row r="1759" spans="18:50" x14ac:dyDescent="0.25">
      <c r="R1759" s="509"/>
      <c r="S1759" s="508"/>
      <c r="T1759" s="508"/>
      <c r="U1759" s="508"/>
      <c r="V1759" s="508"/>
      <c r="W1759" s="508"/>
      <c r="X1759" s="508"/>
      <c r="Y1759" s="508"/>
      <c r="Z1759" s="508"/>
      <c r="AA1759" s="508"/>
      <c r="AB1759" s="508"/>
      <c r="AC1759" s="508"/>
      <c r="AD1759" s="508"/>
      <c r="AE1759" s="455"/>
      <c r="AF1759" s="455"/>
      <c r="AG1759" s="455"/>
      <c r="AH1759" s="455"/>
      <c r="AI1759" s="455"/>
      <c r="AJ1759" s="455"/>
      <c r="AK1759" s="455"/>
      <c r="AL1759" s="455"/>
      <c r="AM1759" s="455"/>
      <c r="AN1759" s="455"/>
      <c r="AO1759" s="455"/>
      <c r="AP1759" s="455"/>
      <c r="AQ1759" s="455"/>
      <c r="AR1759" s="455"/>
      <c r="AS1759" s="455"/>
      <c r="AT1759" s="455"/>
      <c r="AU1759" s="455"/>
      <c r="AV1759" s="455"/>
      <c r="AW1759" s="455"/>
      <c r="AX1759" s="455"/>
    </row>
    <row r="1760" spans="18:50" x14ac:dyDescent="0.25">
      <c r="R1760" s="509"/>
      <c r="S1760" s="508"/>
      <c r="T1760" s="508"/>
      <c r="U1760" s="508"/>
      <c r="V1760" s="508"/>
      <c r="W1760" s="508"/>
      <c r="X1760" s="508"/>
      <c r="Y1760" s="508"/>
      <c r="Z1760" s="508"/>
      <c r="AA1760" s="508"/>
      <c r="AB1760" s="508"/>
      <c r="AC1760" s="508"/>
      <c r="AD1760" s="508"/>
      <c r="AE1760" s="455"/>
      <c r="AF1760" s="455"/>
      <c r="AG1760" s="455"/>
      <c r="AH1760" s="455"/>
      <c r="AI1760" s="455"/>
      <c r="AJ1760" s="455"/>
      <c r="AK1760" s="455"/>
      <c r="AL1760" s="455"/>
      <c r="AM1760" s="455"/>
      <c r="AN1760" s="455"/>
      <c r="AO1760" s="455"/>
      <c r="AP1760" s="455"/>
      <c r="AQ1760" s="455"/>
      <c r="AR1760" s="455"/>
      <c r="AS1760" s="455"/>
      <c r="AT1760" s="455"/>
      <c r="AU1760" s="455"/>
      <c r="AV1760" s="455"/>
      <c r="AW1760" s="455"/>
      <c r="AX1760" s="455"/>
    </row>
    <row r="1761" spans="18:50" x14ac:dyDescent="0.25">
      <c r="R1761" s="509"/>
      <c r="S1761" s="508"/>
      <c r="T1761" s="508"/>
      <c r="U1761" s="508"/>
      <c r="V1761" s="508"/>
      <c r="W1761" s="508"/>
      <c r="X1761" s="508"/>
      <c r="Y1761" s="508"/>
      <c r="Z1761" s="508"/>
      <c r="AA1761" s="508"/>
      <c r="AB1761" s="508"/>
      <c r="AC1761" s="508"/>
      <c r="AD1761" s="508"/>
      <c r="AE1761" s="455"/>
      <c r="AF1761" s="455"/>
      <c r="AG1761" s="455"/>
      <c r="AH1761" s="455"/>
      <c r="AI1761" s="455"/>
      <c r="AJ1761" s="455"/>
      <c r="AK1761" s="455"/>
      <c r="AL1761" s="455"/>
      <c r="AM1761" s="455"/>
      <c r="AN1761" s="455"/>
      <c r="AO1761" s="455"/>
      <c r="AP1761" s="455"/>
      <c r="AQ1761" s="455"/>
      <c r="AR1761" s="455"/>
      <c r="AS1761" s="455"/>
      <c r="AT1761" s="455"/>
      <c r="AU1761" s="455"/>
      <c r="AV1761" s="455"/>
      <c r="AW1761" s="455"/>
      <c r="AX1761" s="455"/>
    </row>
    <row r="1762" spans="18:50" x14ac:dyDescent="0.25">
      <c r="R1762" s="509"/>
      <c r="S1762" s="508"/>
      <c r="T1762" s="508"/>
      <c r="U1762" s="508"/>
      <c r="V1762" s="508"/>
      <c r="W1762" s="508"/>
      <c r="X1762" s="508"/>
      <c r="Y1762" s="508"/>
      <c r="Z1762" s="508"/>
      <c r="AA1762" s="508"/>
      <c r="AB1762" s="508"/>
      <c r="AC1762" s="508"/>
      <c r="AD1762" s="508"/>
      <c r="AE1762" s="455"/>
      <c r="AF1762" s="455"/>
      <c r="AG1762" s="455"/>
      <c r="AH1762" s="455"/>
      <c r="AI1762" s="455"/>
      <c r="AJ1762" s="455"/>
      <c r="AK1762" s="455"/>
      <c r="AL1762" s="455"/>
      <c r="AM1762" s="455"/>
      <c r="AN1762" s="455"/>
      <c r="AO1762" s="455"/>
      <c r="AP1762" s="455"/>
      <c r="AQ1762" s="455"/>
      <c r="AR1762" s="455"/>
      <c r="AS1762" s="455"/>
      <c r="AT1762" s="455"/>
      <c r="AU1762" s="455"/>
      <c r="AV1762" s="455"/>
      <c r="AW1762" s="455"/>
      <c r="AX1762" s="455"/>
    </row>
    <row r="1763" spans="18:50" x14ac:dyDescent="0.25">
      <c r="R1763" s="509"/>
      <c r="S1763" s="508"/>
      <c r="T1763" s="508"/>
      <c r="U1763" s="508"/>
      <c r="V1763" s="508"/>
      <c r="W1763" s="508"/>
      <c r="X1763" s="508"/>
      <c r="Y1763" s="508"/>
      <c r="Z1763" s="508"/>
      <c r="AA1763" s="508"/>
      <c r="AB1763" s="508"/>
      <c r="AC1763" s="508"/>
      <c r="AD1763" s="508"/>
      <c r="AE1763" s="455"/>
      <c r="AF1763" s="455"/>
      <c r="AG1763" s="455"/>
      <c r="AH1763" s="455"/>
      <c r="AI1763" s="455"/>
      <c r="AJ1763" s="455"/>
      <c r="AK1763" s="455"/>
      <c r="AL1763" s="455"/>
      <c r="AM1763" s="455"/>
      <c r="AN1763" s="455"/>
      <c r="AO1763" s="455"/>
      <c r="AP1763" s="455"/>
      <c r="AQ1763" s="455"/>
      <c r="AR1763" s="455"/>
      <c r="AS1763" s="455"/>
      <c r="AT1763" s="455"/>
      <c r="AU1763" s="455"/>
      <c r="AV1763" s="455"/>
      <c r="AW1763" s="455"/>
      <c r="AX1763" s="455"/>
    </row>
    <row r="1764" spans="18:50" x14ac:dyDescent="0.25">
      <c r="R1764" s="509"/>
      <c r="S1764" s="508"/>
      <c r="T1764" s="508"/>
      <c r="U1764" s="508"/>
      <c r="V1764" s="508"/>
      <c r="W1764" s="508"/>
      <c r="X1764" s="508"/>
      <c r="Y1764" s="508"/>
      <c r="Z1764" s="508"/>
      <c r="AA1764" s="508"/>
      <c r="AB1764" s="508"/>
      <c r="AC1764" s="508"/>
      <c r="AD1764" s="508"/>
      <c r="AE1764" s="455"/>
      <c r="AF1764" s="455"/>
      <c r="AG1764" s="455"/>
      <c r="AH1764" s="455"/>
      <c r="AI1764" s="455"/>
      <c r="AJ1764" s="455"/>
      <c r="AK1764" s="455"/>
      <c r="AL1764" s="455"/>
      <c r="AM1764" s="455"/>
      <c r="AN1764" s="455"/>
      <c r="AO1764" s="455"/>
      <c r="AP1764" s="455"/>
      <c r="AQ1764" s="455"/>
      <c r="AR1764" s="455"/>
      <c r="AS1764" s="455"/>
      <c r="AT1764" s="455"/>
      <c r="AU1764" s="455"/>
      <c r="AV1764" s="455"/>
      <c r="AW1764" s="455"/>
      <c r="AX1764" s="455"/>
    </row>
    <row r="1765" spans="18:50" x14ac:dyDescent="0.25">
      <c r="R1765" s="509"/>
      <c r="S1765" s="508"/>
      <c r="T1765" s="508"/>
      <c r="U1765" s="508"/>
      <c r="V1765" s="508"/>
      <c r="W1765" s="508"/>
      <c r="X1765" s="508"/>
      <c r="Y1765" s="508"/>
      <c r="Z1765" s="508"/>
      <c r="AA1765" s="508"/>
      <c r="AB1765" s="508"/>
      <c r="AC1765" s="508"/>
      <c r="AD1765" s="508"/>
      <c r="AE1765" s="455"/>
      <c r="AF1765" s="455"/>
      <c r="AG1765" s="455"/>
      <c r="AH1765" s="455"/>
      <c r="AI1765" s="455"/>
      <c r="AJ1765" s="455"/>
      <c r="AK1765" s="455"/>
      <c r="AL1765" s="455"/>
      <c r="AM1765" s="455"/>
      <c r="AN1765" s="455"/>
      <c r="AO1765" s="455"/>
      <c r="AP1765" s="455"/>
      <c r="AQ1765" s="455"/>
      <c r="AR1765" s="455"/>
      <c r="AS1765" s="455"/>
      <c r="AT1765" s="455"/>
      <c r="AU1765" s="455"/>
      <c r="AV1765" s="455"/>
      <c r="AW1765" s="455"/>
      <c r="AX1765" s="455"/>
    </row>
    <row r="1766" spans="18:50" x14ac:dyDescent="0.25">
      <c r="R1766" s="509"/>
      <c r="S1766" s="508"/>
      <c r="T1766" s="508"/>
      <c r="U1766" s="508"/>
      <c r="V1766" s="508"/>
      <c r="W1766" s="508"/>
      <c r="X1766" s="508"/>
      <c r="Y1766" s="508"/>
      <c r="Z1766" s="508"/>
      <c r="AA1766" s="508"/>
      <c r="AB1766" s="508"/>
      <c r="AC1766" s="508"/>
      <c r="AD1766" s="508"/>
      <c r="AE1766" s="455"/>
      <c r="AF1766" s="455"/>
      <c r="AG1766" s="455"/>
      <c r="AH1766" s="455"/>
      <c r="AI1766" s="455"/>
      <c r="AJ1766" s="455"/>
      <c r="AK1766" s="455"/>
      <c r="AL1766" s="455"/>
      <c r="AM1766" s="455"/>
      <c r="AN1766" s="455"/>
      <c r="AO1766" s="455"/>
      <c r="AP1766" s="455"/>
      <c r="AQ1766" s="455"/>
      <c r="AR1766" s="455"/>
      <c r="AS1766" s="455"/>
      <c r="AT1766" s="455"/>
      <c r="AU1766" s="455"/>
      <c r="AV1766" s="455"/>
      <c r="AW1766" s="455"/>
      <c r="AX1766" s="455"/>
    </row>
    <row r="1767" spans="18:50" x14ac:dyDescent="0.25">
      <c r="R1767" s="509"/>
      <c r="S1767" s="508"/>
      <c r="T1767" s="508"/>
      <c r="U1767" s="508"/>
      <c r="V1767" s="508"/>
      <c r="W1767" s="508"/>
      <c r="X1767" s="508"/>
      <c r="Y1767" s="508"/>
      <c r="Z1767" s="508"/>
      <c r="AA1767" s="508"/>
      <c r="AB1767" s="508"/>
      <c r="AC1767" s="508"/>
      <c r="AD1767" s="508"/>
      <c r="AE1767" s="455"/>
      <c r="AF1767" s="455"/>
      <c r="AG1767" s="455"/>
      <c r="AH1767" s="455"/>
      <c r="AI1767" s="455"/>
      <c r="AJ1767" s="455"/>
      <c r="AK1767" s="455"/>
      <c r="AL1767" s="455"/>
      <c r="AM1767" s="455"/>
      <c r="AN1767" s="455"/>
      <c r="AO1767" s="455"/>
      <c r="AP1767" s="455"/>
      <c r="AQ1767" s="455"/>
      <c r="AR1767" s="455"/>
      <c r="AS1767" s="455"/>
      <c r="AT1767" s="455"/>
      <c r="AU1767" s="455"/>
      <c r="AV1767" s="455"/>
      <c r="AW1767" s="455"/>
      <c r="AX1767" s="455"/>
    </row>
    <row r="1768" spans="18:50" x14ac:dyDescent="0.25">
      <c r="R1768" s="509"/>
      <c r="S1768" s="508"/>
      <c r="T1768" s="508"/>
      <c r="U1768" s="508"/>
      <c r="V1768" s="508"/>
      <c r="W1768" s="508"/>
      <c r="X1768" s="508"/>
      <c r="Y1768" s="508"/>
      <c r="Z1768" s="508"/>
      <c r="AA1768" s="508"/>
      <c r="AB1768" s="508"/>
      <c r="AC1768" s="508"/>
      <c r="AD1768" s="508"/>
      <c r="AE1768" s="455"/>
      <c r="AF1768" s="455"/>
      <c r="AG1768" s="455"/>
      <c r="AH1768" s="455"/>
      <c r="AI1768" s="455"/>
      <c r="AJ1768" s="455"/>
      <c r="AK1768" s="455"/>
      <c r="AL1768" s="455"/>
      <c r="AM1768" s="455"/>
      <c r="AN1768" s="455"/>
      <c r="AO1768" s="455"/>
      <c r="AP1768" s="455"/>
      <c r="AQ1768" s="455"/>
      <c r="AR1768" s="455"/>
      <c r="AS1768" s="455"/>
      <c r="AT1768" s="455"/>
      <c r="AU1768" s="455"/>
      <c r="AV1768" s="455"/>
      <c r="AW1768" s="455"/>
      <c r="AX1768" s="455"/>
    </row>
    <row r="1769" spans="18:50" x14ac:dyDescent="0.25">
      <c r="R1769" s="509"/>
      <c r="S1769" s="508"/>
      <c r="T1769" s="508"/>
      <c r="U1769" s="508"/>
      <c r="V1769" s="508"/>
      <c r="W1769" s="508"/>
      <c r="X1769" s="508"/>
      <c r="Y1769" s="508"/>
      <c r="Z1769" s="508"/>
      <c r="AA1769" s="508"/>
      <c r="AB1769" s="508"/>
      <c r="AC1769" s="508"/>
      <c r="AD1769" s="508"/>
      <c r="AE1769" s="455"/>
      <c r="AF1769" s="455"/>
      <c r="AG1769" s="455"/>
      <c r="AH1769" s="455"/>
      <c r="AI1769" s="455"/>
      <c r="AJ1769" s="455"/>
      <c r="AK1769" s="455"/>
      <c r="AL1769" s="455"/>
      <c r="AM1769" s="455"/>
      <c r="AN1769" s="455"/>
      <c r="AO1769" s="455"/>
      <c r="AP1769" s="455"/>
      <c r="AQ1769" s="455"/>
      <c r="AR1769" s="455"/>
      <c r="AS1769" s="455"/>
      <c r="AT1769" s="455"/>
      <c r="AU1769" s="455"/>
      <c r="AV1769" s="455"/>
      <c r="AW1769" s="455"/>
      <c r="AX1769" s="455"/>
    </row>
    <row r="1770" spans="18:50" x14ac:dyDescent="0.25">
      <c r="R1770" s="509"/>
      <c r="S1770" s="508"/>
      <c r="T1770" s="508"/>
      <c r="U1770" s="508"/>
      <c r="V1770" s="508"/>
      <c r="W1770" s="508"/>
      <c r="X1770" s="508"/>
      <c r="Y1770" s="508"/>
      <c r="Z1770" s="508"/>
      <c r="AA1770" s="508"/>
      <c r="AB1770" s="508"/>
      <c r="AC1770" s="508"/>
      <c r="AD1770" s="508"/>
      <c r="AE1770" s="455"/>
      <c r="AF1770" s="455"/>
      <c r="AG1770" s="455"/>
      <c r="AH1770" s="455"/>
      <c r="AI1770" s="455"/>
      <c r="AJ1770" s="455"/>
      <c r="AK1770" s="455"/>
      <c r="AL1770" s="455"/>
      <c r="AM1770" s="455"/>
      <c r="AN1770" s="455"/>
      <c r="AO1770" s="455"/>
      <c r="AP1770" s="455"/>
      <c r="AQ1770" s="455"/>
      <c r="AR1770" s="455"/>
      <c r="AS1770" s="455"/>
      <c r="AT1770" s="455"/>
      <c r="AU1770" s="455"/>
      <c r="AV1770" s="455"/>
      <c r="AW1770" s="455"/>
      <c r="AX1770" s="455"/>
    </row>
    <row r="1771" spans="18:50" x14ac:dyDescent="0.25">
      <c r="R1771" s="509"/>
      <c r="S1771" s="508"/>
      <c r="T1771" s="508"/>
      <c r="U1771" s="508"/>
      <c r="V1771" s="508"/>
      <c r="W1771" s="508"/>
      <c r="X1771" s="508"/>
      <c r="Y1771" s="508"/>
      <c r="Z1771" s="508"/>
      <c r="AA1771" s="508"/>
      <c r="AB1771" s="508"/>
      <c r="AC1771" s="508"/>
      <c r="AD1771" s="508"/>
      <c r="AE1771" s="455"/>
      <c r="AF1771" s="455"/>
      <c r="AG1771" s="455"/>
      <c r="AH1771" s="455"/>
      <c r="AI1771" s="455"/>
      <c r="AJ1771" s="455"/>
      <c r="AK1771" s="455"/>
      <c r="AL1771" s="455"/>
      <c r="AM1771" s="455"/>
      <c r="AN1771" s="455"/>
      <c r="AO1771" s="455"/>
      <c r="AP1771" s="455"/>
      <c r="AQ1771" s="455"/>
      <c r="AR1771" s="455"/>
      <c r="AS1771" s="455"/>
      <c r="AT1771" s="455"/>
      <c r="AU1771" s="455"/>
      <c r="AV1771" s="455"/>
      <c r="AW1771" s="455"/>
      <c r="AX1771" s="455"/>
    </row>
    <row r="1772" spans="18:50" x14ac:dyDescent="0.25">
      <c r="R1772" s="509"/>
      <c r="S1772" s="508"/>
      <c r="T1772" s="508"/>
      <c r="U1772" s="508"/>
      <c r="V1772" s="508"/>
      <c r="W1772" s="508"/>
      <c r="X1772" s="508"/>
      <c r="Y1772" s="508"/>
      <c r="Z1772" s="508"/>
      <c r="AA1772" s="508"/>
      <c r="AB1772" s="508"/>
      <c r="AC1772" s="508"/>
      <c r="AD1772" s="508"/>
      <c r="AE1772" s="455"/>
      <c r="AF1772" s="455"/>
      <c r="AG1772" s="455"/>
      <c r="AH1772" s="455"/>
      <c r="AI1772" s="455"/>
      <c r="AJ1772" s="455"/>
      <c r="AK1772" s="455"/>
      <c r="AL1772" s="455"/>
      <c r="AM1772" s="455"/>
      <c r="AN1772" s="455"/>
      <c r="AO1772" s="455"/>
      <c r="AP1772" s="455"/>
      <c r="AQ1772" s="455"/>
      <c r="AR1772" s="455"/>
      <c r="AS1772" s="455"/>
      <c r="AT1772" s="455"/>
      <c r="AU1772" s="455"/>
      <c r="AV1772" s="455"/>
      <c r="AW1772" s="455"/>
      <c r="AX1772" s="455"/>
    </row>
    <row r="1773" spans="18:50" x14ac:dyDescent="0.25">
      <c r="R1773" s="509"/>
      <c r="S1773" s="508"/>
      <c r="T1773" s="508"/>
      <c r="U1773" s="508"/>
      <c r="V1773" s="508"/>
      <c r="W1773" s="508"/>
      <c r="X1773" s="508"/>
      <c r="Y1773" s="508"/>
      <c r="Z1773" s="508"/>
      <c r="AA1773" s="508"/>
      <c r="AB1773" s="508"/>
      <c r="AC1773" s="508"/>
      <c r="AD1773" s="508"/>
      <c r="AE1773" s="455"/>
      <c r="AF1773" s="455"/>
      <c r="AG1773" s="455"/>
      <c r="AH1773" s="455"/>
      <c r="AI1773" s="455"/>
      <c r="AJ1773" s="455"/>
      <c r="AK1773" s="455"/>
      <c r="AL1773" s="455"/>
      <c r="AM1773" s="455"/>
      <c r="AN1773" s="455"/>
      <c r="AO1773" s="455"/>
      <c r="AP1773" s="455"/>
      <c r="AQ1773" s="455"/>
      <c r="AR1773" s="455"/>
      <c r="AS1773" s="455"/>
      <c r="AT1773" s="455"/>
      <c r="AU1773" s="455"/>
      <c r="AV1773" s="455"/>
      <c r="AW1773" s="455"/>
      <c r="AX1773" s="455"/>
    </row>
    <row r="1774" spans="18:50" x14ac:dyDescent="0.25">
      <c r="R1774" s="509"/>
      <c r="S1774" s="508"/>
      <c r="T1774" s="508"/>
      <c r="U1774" s="508"/>
      <c r="V1774" s="508"/>
      <c r="W1774" s="508"/>
      <c r="X1774" s="508"/>
      <c r="Y1774" s="508"/>
      <c r="Z1774" s="508"/>
      <c r="AA1774" s="508"/>
      <c r="AB1774" s="508"/>
      <c r="AC1774" s="508"/>
      <c r="AD1774" s="508"/>
      <c r="AE1774" s="455"/>
      <c r="AF1774" s="455"/>
      <c r="AG1774" s="455"/>
      <c r="AH1774" s="455"/>
      <c r="AI1774" s="455"/>
      <c r="AJ1774" s="455"/>
      <c r="AK1774" s="455"/>
      <c r="AL1774" s="455"/>
      <c r="AM1774" s="455"/>
      <c r="AN1774" s="455"/>
      <c r="AO1774" s="455"/>
      <c r="AP1774" s="455"/>
      <c r="AQ1774" s="455"/>
      <c r="AR1774" s="455"/>
      <c r="AS1774" s="455"/>
      <c r="AT1774" s="455"/>
      <c r="AU1774" s="455"/>
      <c r="AV1774" s="455"/>
      <c r="AW1774" s="455"/>
      <c r="AX1774" s="455"/>
    </row>
    <row r="1775" spans="18:50" x14ac:dyDescent="0.25">
      <c r="R1775" s="509"/>
      <c r="S1775" s="508"/>
      <c r="T1775" s="508"/>
      <c r="U1775" s="508"/>
      <c r="V1775" s="508"/>
      <c r="W1775" s="508"/>
      <c r="X1775" s="508"/>
      <c r="Y1775" s="508"/>
      <c r="Z1775" s="508"/>
      <c r="AA1775" s="508"/>
      <c r="AB1775" s="508"/>
      <c r="AC1775" s="508"/>
      <c r="AD1775" s="508"/>
      <c r="AE1775" s="455"/>
      <c r="AF1775" s="455"/>
      <c r="AG1775" s="455"/>
      <c r="AH1775" s="455"/>
      <c r="AI1775" s="455"/>
      <c r="AJ1775" s="455"/>
      <c r="AK1775" s="455"/>
      <c r="AL1775" s="455"/>
      <c r="AM1775" s="455"/>
      <c r="AN1775" s="455"/>
      <c r="AO1775" s="455"/>
      <c r="AP1775" s="455"/>
      <c r="AQ1775" s="455"/>
      <c r="AR1775" s="455"/>
      <c r="AS1775" s="455"/>
      <c r="AT1775" s="455"/>
      <c r="AU1775" s="455"/>
      <c r="AV1775" s="455"/>
      <c r="AW1775" s="455"/>
      <c r="AX1775" s="455"/>
    </row>
    <row r="1776" spans="18:50" x14ac:dyDescent="0.25">
      <c r="R1776" s="509"/>
      <c r="S1776" s="508"/>
      <c r="T1776" s="508"/>
      <c r="U1776" s="508"/>
      <c r="V1776" s="508"/>
      <c r="W1776" s="508"/>
      <c r="X1776" s="508"/>
      <c r="Y1776" s="508"/>
      <c r="Z1776" s="508"/>
      <c r="AA1776" s="508"/>
      <c r="AB1776" s="508"/>
      <c r="AC1776" s="508"/>
      <c r="AD1776" s="508"/>
      <c r="AE1776" s="455"/>
      <c r="AF1776" s="455"/>
      <c r="AG1776" s="455"/>
      <c r="AH1776" s="455"/>
      <c r="AI1776" s="455"/>
      <c r="AJ1776" s="455"/>
      <c r="AK1776" s="455"/>
      <c r="AL1776" s="455"/>
      <c r="AM1776" s="455"/>
      <c r="AN1776" s="455"/>
      <c r="AO1776" s="455"/>
      <c r="AP1776" s="455"/>
      <c r="AQ1776" s="455"/>
      <c r="AR1776" s="455"/>
      <c r="AS1776" s="455"/>
      <c r="AT1776" s="455"/>
      <c r="AU1776" s="455"/>
      <c r="AV1776" s="455"/>
      <c r="AW1776" s="455"/>
      <c r="AX1776" s="455"/>
    </row>
    <row r="1777" spans="18:50" x14ac:dyDescent="0.25">
      <c r="R1777" s="509"/>
      <c r="S1777" s="508"/>
      <c r="T1777" s="508"/>
      <c r="U1777" s="508"/>
      <c r="V1777" s="508"/>
      <c r="W1777" s="508"/>
      <c r="X1777" s="508"/>
      <c r="Y1777" s="508"/>
      <c r="Z1777" s="508"/>
      <c r="AA1777" s="508"/>
      <c r="AB1777" s="508"/>
      <c r="AC1777" s="508"/>
      <c r="AD1777" s="508"/>
      <c r="AE1777" s="455"/>
      <c r="AF1777" s="455"/>
      <c r="AG1777" s="455"/>
      <c r="AH1777" s="455"/>
      <c r="AI1777" s="455"/>
      <c r="AJ1777" s="455"/>
      <c r="AK1777" s="455"/>
      <c r="AL1777" s="455"/>
      <c r="AM1777" s="455"/>
      <c r="AN1777" s="455"/>
      <c r="AO1777" s="455"/>
      <c r="AP1777" s="455"/>
      <c r="AQ1777" s="455"/>
      <c r="AR1777" s="455"/>
      <c r="AS1777" s="455"/>
      <c r="AT1777" s="455"/>
      <c r="AU1777" s="455"/>
      <c r="AV1777" s="455"/>
      <c r="AW1777" s="455"/>
      <c r="AX1777" s="455"/>
    </row>
    <row r="1778" spans="18:50" x14ac:dyDescent="0.25">
      <c r="R1778" s="509"/>
      <c r="S1778" s="508"/>
      <c r="T1778" s="508"/>
      <c r="U1778" s="508"/>
      <c r="V1778" s="508"/>
      <c r="W1778" s="508"/>
      <c r="X1778" s="508"/>
      <c r="Y1778" s="508"/>
      <c r="Z1778" s="508"/>
      <c r="AA1778" s="508"/>
      <c r="AB1778" s="508"/>
      <c r="AC1778" s="508"/>
      <c r="AD1778" s="508"/>
      <c r="AE1778" s="455"/>
      <c r="AF1778" s="455"/>
      <c r="AG1778" s="455"/>
      <c r="AH1778" s="455"/>
      <c r="AI1778" s="455"/>
      <c r="AJ1778" s="455"/>
      <c r="AK1778" s="455"/>
      <c r="AL1778" s="455"/>
      <c r="AM1778" s="455"/>
      <c r="AN1778" s="455"/>
      <c r="AO1778" s="455"/>
      <c r="AP1778" s="455"/>
      <c r="AQ1778" s="455"/>
      <c r="AR1778" s="455"/>
      <c r="AS1778" s="455"/>
      <c r="AT1778" s="455"/>
      <c r="AU1778" s="455"/>
      <c r="AV1778" s="455"/>
      <c r="AW1778" s="455"/>
      <c r="AX1778" s="455"/>
    </row>
    <row r="1779" spans="18:50" x14ac:dyDescent="0.25">
      <c r="R1779" s="509"/>
      <c r="S1779" s="508"/>
      <c r="T1779" s="508"/>
      <c r="U1779" s="508"/>
      <c r="V1779" s="508"/>
      <c r="W1779" s="508"/>
      <c r="X1779" s="508"/>
      <c r="Y1779" s="508"/>
      <c r="Z1779" s="508"/>
      <c r="AA1779" s="508"/>
      <c r="AB1779" s="508"/>
      <c r="AC1779" s="508"/>
      <c r="AD1779" s="508"/>
      <c r="AE1779" s="455"/>
      <c r="AF1779" s="455"/>
      <c r="AG1779" s="455"/>
      <c r="AH1779" s="455"/>
      <c r="AI1779" s="455"/>
      <c r="AJ1779" s="455"/>
      <c r="AK1779" s="455"/>
      <c r="AL1779" s="455"/>
      <c r="AM1779" s="455"/>
      <c r="AN1779" s="455"/>
      <c r="AO1779" s="455"/>
      <c r="AP1779" s="455"/>
      <c r="AQ1779" s="455"/>
      <c r="AR1779" s="455"/>
      <c r="AS1779" s="455"/>
      <c r="AT1779" s="455"/>
      <c r="AU1779" s="455"/>
      <c r="AV1779" s="455"/>
      <c r="AW1779" s="455"/>
      <c r="AX1779" s="455"/>
    </row>
    <row r="1780" spans="18:50" x14ac:dyDescent="0.25">
      <c r="R1780" s="509"/>
      <c r="S1780" s="508"/>
      <c r="T1780" s="508"/>
      <c r="U1780" s="508"/>
      <c r="V1780" s="508"/>
      <c r="W1780" s="508"/>
      <c r="X1780" s="508"/>
      <c r="Y1780" s="508"/>
      <c r="Z1780" s="508"/>
      <c r="AA1780" s="508"/>
      <c r="AB1780" s="508"/>
      <c r="AC1780" s="508"/>
      <c r="AD1780" s="508"/>
      <c r="AE1780" s="455"/>
      <c r="AF1780" s="455"/>
      <c r="AG1780" s="455"/>
      <c r="AH1780" s="455"/>
      <c r="AI1780" s="455"/>
      <c r="AJ1780" s="455"/>
      <c r="AK1780" s="455"/>
      <c r="AL1780" s="455"/>
      <c r="AM1780" s="455"/>
      <c r="AN1780" s="455"/>
      <c r="AO1780" s="455"/>
      <c r="AP1780" s="455"/>
      <c r="AQ1780" s="455"/>
      <c r="AR1780" s="455"/>
      <c r="AS1780" s="455"/>
      <c r="AT1780" s="455"/>
      <c r="AU1780" s="455"/>
      <c r="AV1780" s="455"/>
      <c r="AW1780" s="455"/>
      <c r="AX1780" s="455"/>
    </row>
    <row r="1781" spans="18:50" x14ac:dyDescent="0.25">
      <c r="R1781" s="509"/>
      <c r="S1781" s="508"/>
      <c r="T1781" s="508"/>
      <c r="U1781" s="508"/>
      <c r="V1781" s="508"/>
      <c r="W1781" s="508"/>
      <c r="X1781" s="508"/>
      <c r="Y1781" s="508"/>
      <c r="Z1781" s="508"/>
      <c r="AA1781" s="508"/>
      <c r="AB1781" s="508"/>
      <c r="AC1781" s="508"/>
      <c r="AD1781" s="508"/>
      <c r="AE1781" s="455"/>
      <c r="AF1781" s="455"/>
      <c r="AG1781" s="455"/>
      <c r="AH1781" s="455"/>
      <c r="AI1781" s="455"/>
      <c r="AJ1781" s="455"/>
      <c r="AK1781" s="455"/>
      <c r="AL1781" s="455"/>
      <c r="AM1781" s="455"/>
      <c r="AN1781" s="455"/>
      <c r="AO1781" s="455"/>
      <c r="AP1781" s="455"/>
      <c r="AQ1781" s="455"/>
      <c r="AR1781" s="455"/>
      <c r="AS1781" s="455"/>
      <c r="AT1781" s="455"/>
      <c r="AU1781" s="455"/>
      <c r="AV1781" s="455"/>
      <c r="AW1781" s="455"/>
      <c r="AX1781" s="455"/>
    </row>
    <row r="1782" spans="18:50" x14ac:dyDescent="0.25">
      <c r="R1782" s="509"/>
      <c r="S1782" s="508"/>
      <c r="T1782" s="508"/>
      <c r="U1782" s="508"/>
      <c r="V1782" s="508"/>
      <c r="W1782" s="508"/>
      <c r="X1782" s="508"/>
      <c r="Y1782" s="508"/>
      <c r="Z1782" s="508"/>
      <c r="AA1782" s="508"/>
      <c r="AB1782" s="508"/>
      <c r="AC1782" s="508"/>
      <c r="AD1782" s="508"/>
      <c r="AE1782" s="455"/>
      <c r="AF1782" s="455"/>
      <c r="AG1782" s="455"/>
      <c r="AH1782" s="455"/>
      <c r="AI1782" s="455"/>
      <c r="AJ1782" s="455"/>
      <c r="AK1782" s="455"/>
      <c r="AL1782" s="455"/>
      <c r="AM1782" s="455"/>
      <c r="AN1782" s="455"/>
      <c r="AO1782" s="455"/>
      <c r="AP1782" s="455"/>
      <c r="AQ1782" s="455"/>
      <c r="AR1782" s="455"/>
      <c r="AS1782" s="455"/>
      <c r="AT1782" s="455"/>
      <c r="AU1782" s="455"/>
      <c r="AV1782" s="455"/>
      <c r="AW1782" s="455"/>
      <c r="AX1782" s="455"/>
    </row>
    <row r="1783" spans="18:50" x14ac:dyDescent="0.25">
      <c r="R1783" s="509"/>
      <c r="S1783" s="508"/>
      <c r="T1783" s="508"/>
      <c r="U1783" s="508"/>
      <c r="V1783" s="508"/>
      <c r="W1783" s="508"/>
      <c r="X1783" s="508"/>
      <c r="Y1783" s="508"/>
      <c r="Z1783" s="508"/>
      <c r="AA1783" s="508"/>
      <c r="AB1783" s="508"/>
      <c r="AC1783" s="508"/>
      <c r="AD1783" s="508"/>
      <c r="AE1783" s="455"/>
      <c r="AF1783" s="455"/>
      <c r="AG1783" s="455"/>
      <c r="AH1783" s="455"/>
      <c r="AI1783" s="455"/>
      <c r="AJ1783" s="455"/>
      <c r="AK1783" s="455"/>
      <c r="AL1783" s="455"/>
      <c r="AM1783" s="455"/>
      <c r="AN1783" s="455"/>
      <c r="AO1783" s="455"/>
      <c r="AP1783" s="455"/>
      <c r="AQ1783" s="455"/>
      <c r="AR1783" s="455"/>
      <c r="AS1783" s="455"/>
      <c r="AT1783" s="455"/>
      <c r="AU1783" s="455"/>
      <c r="AV1783" s="455"/>
      <c r="AW1783" s="455"/>
      <c r="AX1783" s="455"/>
    </row>
    <row r="1784" spans="18:50" x14ac:dyDescent="0.25">
      <c r="R1784" s="509"/>
      <c r="S1784" s="508"/>
      <c r="T1784" s="508"/>
      <c r="U1784" s="508"/>
      <c r="V1784" s="508"/>
      <c r="W1784" s="508"/>
      <c r="X1784" s="508"/>
      <c r="Y1784" s="508"/>
      <c r="Z1784" s="508"/>
      <c r="AA1784" s="508"/>
      <c r="AB1784" s="508"/>
      <c r="AC1784" s="508"/>
      <c r="AD1784" s="508"/>
      <c r="AE1784" s="455"/>
      <c r="AF1784" s="455"/>
      <c r="AG1784" s="455"/>
      <c r="AH1784" s="455"/>
      <c r="AI1784" s="455"/>
      <c r="AJ1784" s="455"/>
      <c r="AK1784" s="455"/>
      <c r="AL1784" s="455"/>
      <c r="AM1784" s="455"/>
      <c r="AN1784" s="455"/>
      <c r="AO1784" s="455"/>
      <c r="AP1784" s="455"/>
      <c r="AQ1784" s="455"/>
      <c r="AR1784" s="455"/>
      <c r="AS1784" s="455"/>
      <c r="AT1784" s="455"/>
      <c r="AU1784" s="455"/>
      <c r="AV1784" s="455"/>
      <c r="AW1784" s="455"/>
      <c r="AX1784" s="455"/>
    </row>
    <row r="1785" spans="18:50" x14ac:dyDescent="0.25">
      <c r="R1785" s="509"/>
      <c r="S1785" s="508"/>
      <c r="T1785" s="508"/>
      <c r="U1785" s="508"/>
      <c r="V1785" s="508"/>
      <c r="W1785" s="508"/>
      <c r="X1785" s="508"/>
      <c r="Y1785" s="508"/>
      <c r="Z1785" s="508"/>
      <c r="AA1785" s="508"/>
      <c r="AB1785" s="508"/>
      <c r="AC1785" s="508"/>
      <c r="AD1785" s="508"/>
      <c r="AE1785" s="455"/>
      <c r="AF1785" s="455"/>
      <c r="AG1785" s="455"/>
      <c r="AH1785" s="455"/>
      <c r="AI1785" s="455"/>
      <c r="AJ1785" s="455"/>
      <c r="AK1785" s="455"/>
      <c r="AL1785" s="455"/>
      <c r="AM1785" s="455"/>
      <c r="AN1785" s="455"/>
      <c r="AO1785" s="455"/>
      <c r="AP1785" s="455"/>
      <c r="AQ1785" s="455"/>
      <c r="AR1785" s="455"/>
      <c r="AS1785" s="455"/>
      <c r="AT1785" s="455"/>
      <c r="AU1785" s="455"/>
      <c r="AV1785" s="455"/>
      <c r="AW1785" s="455"/>
      <c r="AX1785" s="455"/>
    </row>
    <row r="1786" spans="18:50" x14ac:dyDescent="0.25">
      <c r="R1786" s="509"/>
      <c r="S1786" s="508"/>
      <c r="T1786" s="508"/>
      <c r="U1786" s="508"/>
      <c r="V1786" s="508"/>
      <c r="W1786" s="508"/>
      <c r="X1786" s="508"/>
      <c r="Y1786" s="508"/>
      <c r="Z1786" s="508"/>
      <c r="AA1786" s="508"/>
      <c r="AB1786" s="508"/>
      <c r="AC1786" s="508"/>
      <c r="AD1786" s="508"/>
      <c r="AE1786" s="455"/>
      <c r="AF1786" s="455"/>
      <c r="AG1786" s="455"/>
      <c r="AH1786" s="455"/>
      <c r="AI1786" s="455"/>
      <c r="AJ1786" s="455"/>
      <c r="AK1786" s="455"/>
      <c r="AL1786" s="455"/>
      <c r="AM1786" s="455"/>
      <c r="AN1786" s="455"/>
      <c r="AO1786" s="455"/>
      <c r="AP1786" s="455"/>
      <c r="AQ1786" s="455"/>
      <c r="AR1786" s="455"/>
      <c r="AS1786" s="455"/>
      <c r="AT1786" s="455"/>
      <c r="AU1786" s="455"/>
      <c r="AV1786" s="455"/>
      <c r="AW1786" s="455"/>
      <c r="AX1786" s="455"/>
    </row>
    <row r="1787" spans="18:50" x14ac:dyDescent="0.25">
      <c r="R1787" s="509"/>
      <c r="S1787" s="508"/>
      <c r="T1787" s="508"/>
      <c r="U1787" s="508"/>
      <c r="V1787" s="508"/>
      <c r="W1787" s="508"/>
      <c r="X1787" s="508"/>
      <c r="Y1787" s="508"/>
      <c r="Z1787" s="508"/>
      <c r="AA1787" s="508"/>
      <c r="AB1787" s="508"/>
      <c r="AC1787" s="508"/>
      <c r="AD1787" s="508"/>
      <c r="AE1787" s="455"/>
      <c r="AF1787" s="455"/>
      <c r="AG1787" s="455"/>
      <c r="AH1787" s="455"/>
      <c r="AI1787" s="455"/>
      <c r="AJ1787" s="455"/>
      <c r="AK1787" s="455"/>
      <c r="AL1787" s="455"/>
      <c r="AM1787" s="455"/>
      <c r="AN1787" s="455"/>
      <c r="AO1787" s="455"/>
      <c r="AP1787" s="455"/>
      <c r="AQ1787" s="455"/>
      <c r="AR1787" s="455"/>
      <c r="AS1787" s="455"/>
      <c r="AT1787" s="455"/>
      <c r="AU1787" s="455"/>
      <c r="AV1787" s="455"/>
      <c r="AW1787" s="455"/>
      <c r="AX1787" s="455"/>
    </row>
    <row r="1788" spans="18:50" x14ac:dyDescent="0.25">
      <c r="R1788" s="509"/>
      <c r="S1788" s="508"/>
      <c r="T1788" s="508"/>
      <c r="U1788" s="508"/>
      <c r="V1788" s="508"/>
      <c r="W1788" s="508"/>
      <c r="X1788" s="508"/>
      <c r="Y1788" s="508"/>
      <c r="Z1788" s="508"/>
      <c r="AA1788" s="508"/>
      <c r="AB1788" s="508"/>
      <c r="AC1788" s="508"/>
      <c r="AD1788" s="508"/>
      <c r="AE1788" s="455"/>
      <c r="AF1788" s="455"/>
      <c r="AG1788" s="455"/>
      <c r="AH1788" s="455"/>
      <c r="AI1788" s="455"/>
      <c r="AJ1788" s="455"/>
      <c r="AK1788" s="455"/>
      <c r="AL1788" s="455"/>
      <c r="AM1788" s="455"/>
      <c r="AN1788" s="455"/>
      <c r="AO1788" s="455"/>
      <c r="AP1788" s="455"/>
      <c r="AQ1788" s="455"/>
      <c r="AR1788" s="455"/>
      <c r="AS1788" s="455"/>
      <c r="AT1788" s="455"/>
      <c r="AU1788" s="455"/>
      <c r="AV1788" s="455"/>
      <c r="AW1788" s="455"/>
      <c r="AX1788" s="455"/>
    </row>
    <row r="1789" spans="18:50" x14ac:dyDescent="0.25">
      <c r="R1789" s="509"/>
      <c r="S1789" s="508"/>
      <c r="T1789" s="508"/>
      <c r="U1789" s="508"/>
      <c r="V1789" s="508"/>
      <c r="W1789" s="508"/>
      <c r="X1789" s="508"/>
      <c r="Y1789" s="508"/>
      <c r="Z1789" s="508"/>
      <c r="AA1789" s="508"/>
      <c r="AB1789" s="508"/>
      <c r="AC1789" s="508"/>
      <c r="AD1789" s="508"/>
      <c r="AE1789" s="455"/>
      <c r="AF1789" s="455"/>
      <c r="AG1789" s="455"/>
      <c r="AH1789" s="455"/>
      <c r="AI1789" s="455"/>
      <c r="AJ1789" s="455"/>
      <c r="AK1789" s="455"/>
      <c r="AL1789" s="455"/>
      <c r="AM1789" s="455"/>
      <c r="AN1789" s="455"/>
      <c r="AO1789" s="455"/>
      <c r="AP1789" s="455"/>
      <c r="AQ1789" s="455"/>
      <c r="AR1789" s="455"/>
      <c r="AS1789" s="455"/>
      <c r="AT1789" s="455"/>
      <c r="AU1789" s="455"/>
      <c r="AV1789" s="455"/>
      <c r="AW1789" s="455"/>
      <c r="AX1789" s="455"/>
    </row>
    <row r="1790" spans="18:50" x14ac:dyDescent="0.25">
      <c r="R1790" s="509"/>
      <c r="S1790" s="508"/>
      <c r="T1790" s="508"/>
      <c r="U1790" s="508"/>
      <c r="V1790" s="508"/>
      <c r="W1790" s="508"/>
      <c r="X1790" s="508"/>
      <c r="Y1790" s="508"/>
      <c r="Z1790" s="508"/>
      <c r="AA1790" s="508"/>
      <c r="AB1790" s="508"/>
      <c r="AC1790" s="508"/>
      <c r="AD1790" s="508"/>
      <c r="AE1790" s="455"/>
      <c r="AF1790" s="455"/>
      <c r="AG1790" s="455"/>
      <c r="AH1790" s="455"/>
      <c r="AI1790" s="455"/>
      <c r="AJ1790" s="455"/>
      <c r="AK1790" s="455"/>
      <c r="AL1790" s="455"/>
      <c r="AM1790" s="455"/>
      <c r="AN1790" s="455"/>
      <c r="AO1790" s="455"/>
      <c r="AP1790" s="455"/>
      <c r="AQ1790" s="455"/>
      <c r="AR1790" s="455"/>
      <c r="AS1790" s="455"/>
      <c r="AT1790" s="455"/>
      <c r="AU1790" s="455"/>
      <c r="AV1790" s="455"/>
      <c r="AW1790" s="455"/>
      <c r="AX1790" s="455"/>
    </row>
    <row r="1791" spans="18:50" x14ac:dyDescent="0.25">
      <c r="R1791" s="509"/>
      <c r="S1791" s="508"/>
      <c r="T1791" s="508"/>
      <c r="U1791" s="508"/>
      <c r="V1791" s="508"/>
      <c r="W1791" s="508"/>
      <c r="X1791" s="508"/>
      <c r="Y1791" s="508"/>
      <c r="Z1791" s="508"/>
      <c r="AA1791" s="508"/>
      <c r="AB1791" s="508"/>
      <c r="AC1791" s="508"/>
      <c r="AD1791" s="508"/>
      <c r="AE1791" s="455"/>
      <c r="AF1791" s="455"/>
      <c r="AG1791" s="455"/>
      <c r="AH1791" s="455"/>
      <c r="AI1791" s="455"/>
      <c r="AJ1791" s="455"/>
      <c r="AK1791" s="455"/>
      <c r="AL1791" s="455"/>
      <c r="AM1791" s="455"/>
      <c r="AN1791" s="455"/>
      <c r="AO1791" s="455"/>
      <c r="AP1791" s="455"/>
      <c r="AQ1791" s="455"/>
      <c r="AR1791" s="455"/>
      <c r="AS1791" s="455"/>
      <c r="AT1791" s="455"/>
      <c r="AU1791" s="455"/>
      <c r="AV1791" s="455"/>
      <c r="AW1791" s="455"/>
      <c r="AX1791" s="455"/>
    </row>
    <row r="1792" spans="18:50" x14ac:dyDescent="0.25">
      <c r="R1792" s="509"/>
      <c r="S1792" s="508"/>
      <c r="T1792" s="508"/>
      <c r="U1792" s="508"/>
      <c r="V1792" s="508"/>
      <c r="W1792" s="508"/>
      <c r="X1792" s="508"/>
      <c r="Y1792" s="508"/>
      <c r="Z1792" s="508"/>
      <c r="AA1792" s="508"/>
      <c r="AB1792" s="508"/>
      <c r="AC1792" s="508"/>
      <c r="AD1792" s="508"/>
      <c r="AE1792" s="455"/>
      <c r="AF1792" s="455"/>
      <c r="AG1792" s="455"/>
      <c r="AH1792" s="455"/>
      <c r="AI1792" s="455"/>
      <c r="AJ1792" s="455"/>
      <c r="AK1792" s="455"/>
      <c r="AL1792" s="455"/>
      <c r="AM1792" s="455"/>
      <c r="AN1792" s="455"/>
      <c r="AO1792" s="455"/>
      <c r="AP1792" s="455"/>
      <c r="AQ1792" s="455"/>
      <c r="AR1792" s="455"/>
      <c r="AS1792" s="455"/>
      <c r="AT1792" s="455"/>
      <c r="AU1792" s="455"/>
      <c r="AV1792" s="455"/>
      <c r="AW1792" s="455"/>
      <c r="AX1792" s="455"/>
    </row>
    <row r="1793" spans="18:50" x14ac:dyDescent="0.25">
      <c r="R1793" s="509"/>
      <c r="S1793" s="508"/>
      <c r="T1793" s="508"/>
      <c r="U1793" s="508"/>
      <c r="V1793" s="508"/>
      <c r="W1793" s="508"/>
      <c r="X1793" s="508"/>
      <c r="Y1793" s="508"/>
      <c r="Z1793" s="508"/>
      <c r="AA1793" s="508"/>
      <c r="AB1793" s="508"/>
      <c r="AC1793" s="508"/>
      <c r="AD1793" s="508"/>
      <c r="AE1793" s="455"/>
      <c r="AF1793" s="455"/>
      <c r="AG1793" s="455"/>
      <c r="AH1793" s="455"/>
      <c r="AI1793" s="455"/>
      <c r="AJ1793" s="455"/>
      <c r="AK1793" s="455"/>
      <c r="AL1793" s="455"/>
      <c r="AM1793" s="455"/>
      <c r="AN1793" s="455"/>
      <c r="AO1793" s="455"/>
      <c r="AP1793" s="455"/>
      <c r="AQ1793" s="455"/>
      <c r="AR1793" s="455"/>
      <c r="AS1793" s="455"/>
      <c r="AT1793" s="455"/>
      <c r="AU1793" s="455"/>
      <c r="AV1793" s="455"/>
      <c r="AW1793" s="455"/>
      <c r="AX1793" s="455"/>
    </row>
    <row r="1794" spans="18:50" x14ac:dyDescent="0.25">
      <c r="R1794" s="509"/>
      <c r="S1794" s="508"/>
      <c r="T1794" s="508"/>
      <c r="U1794" s="508"/>
      <c r="V1794" s="508"/>
      <c r="W1794" s="508"/>
      <c r="X1794" s="508"/>
      <c r="Y1794" s="508"/>
      <c r="Z1794" s="508"/>
      <c r="AA1794" s="508"/>
      <c r="AB1794" s="508"/>
      <c r="AC1794" s="508"/>
      <c r="AD1794" s="508"/>
      <c r="AE1794" s="455"/>
      <c r="AF1794" s="455"/>
      <c r="AG1794" s="455"/>
      <c r="AH1794" s="455"/>
      <c r="AI1794" s="455"/>
      <c r="AJ1794" s="455"/>
      <c r="AK1794" s="455"/>
      <c r="AL1794" s="455"/>
      <c r="AM1794" s="455"/>
      <c r="AN1794" s="455"/>
      <c r="AO1794" s="455"/>
      <c r="AP1794" s="455"/>
      <c r="AQ1794" s="455"/>
      <c r="AR1794" s="455"/>
      <c r="AS1794" s="455"/>
      <c r="AT1794" s="455"/>
      <c r="AU1794" s="455"/>
      <c r="AV1794" s="455"/>
      <c r="AW1794" s="455"/>
      <c r="AX1794" s="455"/>
    </row>
    <row r="1795" spans="18:50" x14ac:dyDescent="0.25">
      <c r="R1795" s="509"/>
      <c r="S1795" s="508"/>
      <c r="T1795" s="508"/>
      <c r="U1795" s="508"/>
      <c r="V1795" s="508"/>
      <c r="W1795" s="508"/>
      <c r="X1795" s="508"/>
      <c r="Y1795" s="508"/>
      <c r="Z1795" s="508"/>
      <c r="AA1795" s="508"/>
      <c r="AB1795" s="508"/>
      <c r="AC1795" s="508"/>
      <c r="AD1795" s="508"/>
      <c r="AE1795" s="455"/>
      <c r="AF1795" s="455"/>
      <c r="AG1795" s="455"/>
      <c r="AH1795" s="455"/>
      <c r="AI1795" s="455"/>
      <c r="AJ1795" s="455"/>
      <c r="AK1795" s="455"/>
      <c r="AL1795" s="455"/>
      <c r="AM1795" s="455"/>
      <c r="AN1795" s="455"/>
      <c r="AO1795" s="455"/>
      <c r="AP1795" s="455"/>
      <c r="AQ1795" s="455"/>
      <c r="AR1795" s="455"/>
      <c r="AS1795" s="455"/>
      <c r="AT1795" s="455"/>
      <c r="AU1795" s="455"/>
      <c r="AV1795" s="455"/>
      <c r="AW1795" s="455"/>
      <c r="AX1795" s="455"/>
    </row>
    <row r="1796" spans="18:50" x14ac:dyDescent="0.25">
      <c r="R1796" s="509"/>
      <c r="S1796" s="508"/>
      <c r="T1796" s="508"/>
      <c r="U1796" s="508"/>
      <c r="V1796" s="508"/>
      <c r="W1796" s="508"/>
      <c r="X1796" s="508"/>
      <c r="Y1796" s="508"/>
      <c r="Z1796" s="508"/>
      <c r="AA1796" s="508"/>
      <c r="AB1796" s="508"/>
      <c r="AC1796" s="508"/>
      <c r="AD1796" s="508"/>
      <c r="AE1796" s="455"/>
      <c r="AF1796" s="455"/>
      <c r="AG1796" s="455"/>
      <c r="AH1796" s="455"/>
      <c r="AI1796" s="455"/>
      <c r="AJ1796" s="455"/>
      <c r="AK1796" s="455"/>
      <c r="AL1796" s="455"/>
      <c r="AM1796" s="455"/>
      <c r="AN1796" s="455"/>
      <c r="AO1796" s="455"/>
      <c r="AP1796" s="455"/>
      <c r="AQ1796" s="455"/>
      <c r="AR1796" s="455"/>
      <c r="AS1796" s="455"/>
      <c r="AT1796" s="455"/>
      <c r="AU1796" s="455"/>
      <c r="AV1796" s="455"/>
      <c r="AW1796" s="455"/>
      <c r="AX1796" s="455"/>
    </row>
    <row r="1797" spans="18:50" x14ac:dyDescent="0.25">
      <c r="R1797" s="509"/>
      <c r="S1797" s="508"/>
      <c r="T1797" s="508"/>
      <c r="U1797" s="508"/>
      <c r="V1797" s="508"/>
      <c r="W1797" s="508"/>
      <c r="X1797" s="508"/>
      <c r="Y1797" s="508"/>
      <c r="Z1797" s="508"/>
      <c r="AA1797" s="508"/>
      <c r="AB1797" s="508"/>
      <c r="AC1797" s="508"/>
      <c r="AD1797" s="508"/>
      <c r="AE1797" s="455"/>
      <c r="AF1797" s="455"/>
      <c r="AG1797" s="455"/>
      <c r="AH1797" s="455"/>
      <c r="AI1797" s="455"/>
      <c r="AJ1797" s="455"/>
      <c r="AK1797" s="455"/>
      <c r="AL1797" s="455"/>
      <c r="AM1797" s="455"/>
      <c r="AN1797" s="455"/>
      <c r="AO1797" s="455"/>
      <c r="AP1797" s="455"/>
      <c r="AQ1797" s="455"/>
      <c r="AR1797" s="455"/>
      <c r="AS1797" s="455"/>
      <c r="AT1797" s="455"/>
      <c r="AU1797" s="455"/>
      <c r="AV1797" s="455"/>
      <c r="AW1797" s="455"/>
      <c r="AX1797" s="455"/>
    </row>
    <row r="1798" spans="18:50" x14ac:dyDescent="0.25">
      <c r="R1798" s="509"/>
      <c r="S1798" s="508"/>
      <c r="T1798" s="508"/>
      <c r="U1798" s="508"/>
      <c r="V1798" s="508"/>
      <c r="W1798" s="508"/>
      <c r="X1798" s="508"/>
      <c r="Y1798" s="508"/>
      <c r="Z1798" s="508"/>
      <c r="AA1798" s="508"/>
      <c r="AB1798" s="508"/>
      <c r="AC1798" s="508"/>
      <c r="AD1798" s="508"/>
      <c r="AE1798" s="455"/>
      <c r="AF1798" s="455"/>
      <c r="AG1798" s="455"/>
      <c r="AH1798" s="455"/>
      <c r="AI1798" s="455"/>
      <c r="AJ1798" s="455"/>
      <c r="AK1798" s="455"/>
      <c r="AL1798" s="455"/>
      <c r="AM1798" s="455"/>
      <c r="AN1798" s="455"/>
      <c r="AO1798" s="455"/>
      <c r="AP1798" s="455"/>
      <c r="AQ1798" s="455"/>
      <c r="AR1798" s="455"/>
      <c r="AS1798" s="455"/>
      <c r="AT1798" s="455"/>
      <c r="AU1798" s="455"/>
      <c r="AV1798" s="455"/>
      <c r="AW1798" s="455"/>
      <c r="AX1798" s="455"/>
    </row>
    <row r="1799" spans="18:50" x14ac:dyDescent="0.25">
      <c r="R1799" s="509"/>
      <c r="S1799" s="508"/>
      <c r="T1799" s="508"/>
      <c r="U1799" s="508"/>
      <c r="V1799" s="508"/>
      <c r="W1799" s="508"/>
      <c r="X1799" s="508"/>
      <c r="Y1799" s="508"/>
      <c r="Z1799" s="508"/>
      <c r="AA1799" s="508"/>
      <c r="AB1799" s="508"/>
      <c r="AC1799" s="508"/>
      <c r="AD1799" s="508"/>
      <c r="AE1799" s="455"/>
      <c r="AF1799" s="455"/>
      <c r="AG1799" s="455"/>
      <c r="AH1799" s="455"/>
      <c r="AI1799" s="455"/>
      <c r="AJ1799" s="455"/>
      <c r="AK1799" s="455"/>
      <c r="AL1799" s="455"/>
      <c r="AM1799" s="455"/>
      <c r="AN1799" s="455"/>
      <c r="AO1799" s="455"/>
      <c r="AP1799" s="455"/>
      <c r="AQ1799" s="455"/>
      <c r="AR1799" s="455"/>
      <c r="AS1799" s="455"/>
      <c r="AT1799" s="455"/>
      <c r="AU1799" s="455"/>
      <c r="AV1799" s="455"/>
      <c r="AW1799" s="455"/>
      <c r="AX1799" s="455"/>
    </row>
    <row r="1800" spans="18:50" x14ac:dyDescent="0.25">
      <c r="R1800" s="509"/>
      <c r="S1800" s="508"/>
      <c r="T1800" s="508"/>
      <c r="U1800" s="508"/>
      <c r="V1800" s="508"/>
      <c r="W1800" s="508"/>
      <c r="X1800" s="508"/>
      <c r="Y1800" s="508"/>
      <c r="Z1800" s="508"/>
      <c r="AA1800" s="508"/>
      <c r="AB1800" s="508"/>
      <c r="AC1800" s="508"/>
      <c r="AD1800" s="508"/>
      <c r="AE1800" s="455"/>
      <c r="AF1800" s="455"/>
      <c r="AG1800" s="455"/>
      <c r="AH1800" s="455"/>
      <c r="AI1800" s="455"/>
      <c r="AJ1800" s="455"/>
      <c r="AK1800" s="455"/>
      <c r="AL1800" s="455"/>
      <c r="AM1800" s="455"/>
      <c r="AN1800" s="455"/>
      <c r="AO1800" s="455"/>
      <c r="AP1800" s="455"/>
      <c r="AQ1800" s="455"/>
      <c r="AR1800" s="455"/>
      <c r="AS1800" s="455"/>
      <c r="AT1800" s="455"/>
      <c r="AU1800" s="455"/>
      <c r="AV1800" s="455"/>
      <c r="AW1800" s="455"/>
      <c r="AX1800" s="455"/>
    </row>
    <row r="1801" spans="18:50" x14ac:dyDescent="0.25">
      <c r="R1801" s="509"/>
      <c r="S1801" s="508"/>
      <c r="T1801" s="508"/>
      <c r="U1801" s="508"/>
      <c r="V1801" s="508"/>
      <c r="W1801" s="508"/>
      <c r="X1801" s="508"/>
      <c r="Y1801" s="508"/>
      <c r="Z1801" s="508"/>
      <c r="AA1801" s="508"/>
      <c r="AB1801" s="508"/>
      <c r="AC1801" s="508"/>
      <c r="AD1801" s="508"/>
      <c r="AE1801" s="455"/>
      <c r="AF1801" s="455"/>
      <c r="AG1801" s="455"/>
      <c r="AH1801" s="455"/>
      <c r="AI1801" s="455"/>
      <c r="AJ1801" s="455"/>
      <c r="AK1801" s="455"/>
      <c r="AL1801" s="455"/>
      <c r="AM1801" s="455"/>
      <c r="AN1801" s="455"/>
      <c r="AO1801" s="455"/>
      <c r="AP1801" s="455"/>
      <c r="AQ1801" s="455"/>
      <c r="AR1801" s="455"/>
      <c r="AS1801" s="455"/>
      <c r="AT1801" s="455"/>
      <c r="AU1801" s="455"/>
      <c r="AV1801" s="455"/>
      <c r="AW1801" s="455"/>
      <c r="AX1801" s="455"/>
    </row>
    <row r="1802" spans="18:50" x14ac:dyDescent="0.25">
      <c r="R1802" s="509"/>
      <c r="S1802" s="508"/>
      <c r="T1802" s="508"/>
      <c r="U1802" s="508"/>
      <c r="V1802" s="508"/>
      <c r="W1802" s="508"/>
      <c r="X1802" s="508"/>
      <c r="Y1802" s="508"/>
      <c r="Z1802" s="508"/>
      <c r="AA1802" s="508"/>
      <c r="AB1802" s="508"/>
      <c r="AC1802" s="508"/>
      <c r="AD1802" s="508"/>
      <c r="AE1802" s="455"/>
      <c r="AF1802" s="455"/>
      <c r="AG1802" s="455"/>
      <c r="AH1802" s="455"/>
      <c r="AI1802" s="455"/>
      <c r="AJ1802" s="455"/>
      <c r="AK1802" s="455"/>
      <c r="AL1802" s="455"/>
      <c r="AM1802" s="455"/>
      <c r="AN1802" s="455"/>
      <c r="AO1802" s="455"/>
      <c r="AP1802" s="455"/>
      <c r="AQ1802" s="455"/>
      <c r="AR1802" s="455"/>
      <c r="AS1802" s="455"/>
      <c r="AT1802" s="455"/>
      <c r="AU1802" s="455"/>
      <c r="AV1802" s="455"/>
      <c r="AW1802" s="455"/>
      <c r="AX1802" s="455"/>
    </row>
    <row r="1803" spans="18:50" x14ac:dyDescent="0.25">
      <c r="R1803" s="509"/>
      <c r="S1803" s="508"/>
      <c r="T1803" s="508"/>
      <c r="U1803" s="508"/>
      <c r="V1803" s="508"/>
      <c r="W1803" s="508"/>
      <c r="X1803" s="508"/>
      <c r="Y1803" s="508"/>
      <c r="Z1803" s="508"/>
      <c r="AA1803" s="508"/>
      <c r="AB1803" s="508"/>
      <c r="AC1803" s="508"/>
      <c r="AD1803" s="508"/>
      <c r="AE1803" s="455"/>
      <c r="AF1803" s="455"/>
      <c r="AG1803" s="455"/>
      <c r="AH1803" s="455"/>
      <c r="AI1803" s="455"/>
      <c r="AJ1803" s="455"/>
      <c r="AK1803" s="455"/>
      <c r="AL1803" s="455"/>
      <c r="AM1803" s="455"/>
      <c r="AN1803" s="455"/>
      <c r="AO1803" s="455"/>
      <c r="AP1803" s="455"/>
      <c r="AQ1803" s="455"/>
      <c r="AR1803" s="455"/>
      <c r="AS1803" s="455"/>
      <c r="AT1803" s="455"/>
      <c r="AU1803" s="455"/>
      <c r="AV1803" s="455"/>
      <c r="AW1803" s="455"/>
      <c r="AX1803" s="455"/>
    </row>
    <row r="1804" spans="18:50" x14ac:dyDescent="0.25">
      <c r="R1804" s="509"/>
      <c r="S1804" s="508"/>
      <c r="T1804" s="508"/>
      <c r="U1804" s="508"/>
      <c r="V1804" s="508"/>
      <c r="W1804" s="508"/>
      <c r="X1804" s="508"/>
      <c r="Y1804" s="508"/>
      <c r="Z1804" s="508"/>
      <c r="AA1804" s="508"/>
      <c r="AB1804" s="508"/>
      <c r="AC1804" s="508"/>
      <c r="AD1804" s="508"/>
      <c r="AE1804" s="455"/>
      <c r="AF1804" s="455"/>
      <c r="AG1804" s="455"/>
      <c r="AH1804" s="455"/>
      <c r="AI1804" s="455"/>
      <c r="AJ1804" s="455"/>
      <c r="AK1804" s="455"/>
      <c r="AL1804" s="455"/>
      <c r="AM1804" s="455"/>
      <c r="AN1804" s="455"/>
      <c r="AO1804" s="455"/>
      <c r="AP1804" s="455"/>
      <c r="AQ1804" s="455"/>
      <c r="AR1804" s="455"/>
      <c r="AS1804" s="455"/>
      <c r="AT1804" s="455"/>
      <c r="AU1804" s="455"/>
      <c r="AV1804" s="455"/>
      <c r="AW1804" s="455"/>
      <c r="AX1804" s="455"/>
    </row>
    <row r="1805" spans="18:50" x14ac:dyDescent="0.25">
      <c r="R1805" s="509"/>
      <c r="S1805" s="508"/>
      <c r="T1805" s="508"/>
      <c r="U1805" s="508"/>
      <c r="V1805" s="508"/>
      <c r="W1805" s="508"/>
      <c r="X1805" s="508"/>
      <c r="Y1805" s="508"/>
      <c r="Z1805" s="508"/>
      <c r="AA1805" s="508"/>
      <c r="AB1805" s="508"/>
      <c r="AC1805" s="508"/>
      <c r="AD1805" s="508"/>
      <c r="AE1805" s="455"/>
      <c r="AF1805" s="455"/>
      <c r="AG1805" s="455"/>
      <c r="AH1805" s="455"/>
      <c r="AI1805" s="455"/>
      <c r="AJ1805" s="455"/>
      <c r="AK1805" s="455"/>
      <c r="AL1805" s="455"/>
      <c r="AM1805" s="455"/>
      <c r="AN1805" s="455"/>
      <c r="AO1805" s="455"/>
      <c r="AP1805" s="455"/>
      <c r="AQ1805" s="455"/>
      <c r="AR1805" s="455"/>
      <c r="AS1805" s="455"/>
      <c r="AT1805" s="455"/>
      <c r="AU1805" s="455"/>
      <c r="AV1805" s="455"/>
      <c r="AW1805" s="455"/>
      <c r="AX1805" s="455"/>
    </row>
    <row r="1806" spans="18:50" x14ac:dyDescent="0.25">
      <c r="R1806" s="509"/>
      <c r="S1806" s="508"/>
      <c r="T1806" s="508"/>
      <c r="U1806" s="508"/>
      <c r="V1806" s="508"/>
      <c r="W1806" s="508"/>
      <c r="X1806" s="508"/>
      <c r="Y1806" s="508"/>
      <c r="Z1806" s="508"/>
      <c r="AA1806" s="508"/>
      <c r="AB1806" s="508"/>
      <c r="AC1806" s="508"/>
      <c r="AD1806" s="508"/>
      <c r="AE1806" s="455"/>
      <c r="AF1806" s="455"/>
      <c r="AG1806" s="455"/>
      <c r="AH1806" s="455"/>
      <c r="AI1806" s="455"/>
      <c r="AJ1806" s="455"/>
      <c r="AK1806" s="455"/>
      <c r="AL1806" s="455"/>
      <c r="AM1806" s="455"/>
      <c r="AN1806" s="455"/>
      <c r="AO1806" s="455"/>
      <c r="AP1806" s="455"/>
      <c r="AQ1806" s="455"/>
      <c r="AR1806" s="455"/>
      <c r="AS1806" s="455"/>
      <c r="AT1806" s="455"/>
      <c r="AU1806" s="455"/>
      <c r="AV1806" s="455"/>
      <c r="AW1806" s="455"/>
      <c r="AX1806" s="455"/>
    </row>
    <row r="1807" spans="18:50" x14ac:dyDescent="0.25">
      <c r="R1807" s="509"/>
      <c r="S1807" s="508"/>
      <c r="T1807" s="508"/>
      <c r="U1807" s="508"/>
      <c r="V1807" s="508"/>
      <c r="W1807" s="508"/>
      <c r="X1807" s="508"/>
      <c r="Y1807" s="508"/>
      <c r="Z1807" s="508"/>
      <c r="AA1807" s="508"/>
      <c r="AB1807" s="508"/>
      <c r="AC1807" s="508"/>
      <c r="AD1807" s="508"/>
      <c r="AE1807" s="455"/>
      <c r="AF1807" s="455"/>
      <c r="AG1807" s="455"/>
      <c r="AH1807" s="455"/>
      <c r="AI1807" s="455"/>
      <c r="AJ1807" s="455"/>
      <c r="AK1807" s="455"/>
      <c r="AL1807" s="455"/>
      <c r="AM1807" s="455"/>
      <c r="AN1807" s="455"/>
      <c r="AO1807" s="455"/>
      <c r="AP1807" s="455"/>
      <c r="AQ1807" s="455"/>
      <c r="AR1807" s="455"/>
      <c r="AS1807" s="455"/>
      <c r="AT1807" s="455"/>
      <c r="AU1807" s="455"/>
      <c r="AV1807" s="455"/>
      <c r="AW1807" s="455"/>
      <c r="AX1807" s="455"/>
    </row>
    <row r="1808" spans="18:50" x14ac:dyDescent="0.25">
      <c r="R1808" s="509"/>
      <c r="S1808" s="508"/>
      <c r="T1808" s="508"/>
      <c r="U1808" s="508"/>
      <c r="V1808" s="508"/>
      <c r="W1808" s="508"/>
      <c r="X1808" s="508"/>
      <c r="Y1808" s="508"/>
      <c r="Z1808" s="508"/>
      <c r="AA1808" s="508"/>
      <c r="AB1808" s="508"/>
      <c r="AC1808" s="508"/>
      <c r="AD1808" s="508"/>
      <c r="AE1808" s="455"/>
      <c r="AF1808" s="455"/>
      <c r="AG1808" s="455"/>
      <c r="AH1808" s="455"/>
      <c r="AI1808" s="455"/>
      <c r="AJ1808" s="455"/>
      <c r="AK1808" s="455"/>
      <c r="AL1808" s="455"/>
      <c r="AM1808" s="455"/>
      <c r="AN1808" s="455"/>
      <c r="AO1808" s="455"/>
      <c r="AP1808" s="455"/>
      <c r="AQ1808" s="455"/>
      <c r="AR1808" s="455"/>
      <c r="AS1808" s="455"/>
      <c r="AT1808" s="455"/>
      <c r="AU1808" s="455"/>
      <c r="AV1808" s="455"/>
      <c r="AW1808" s="455"/>
      <c r="AX1808" s="455"/>
    </row>
    <row r="1809" spans="18:50" x14ac:dyDescent="0.25">
      <c r="R1809" s="509"/>
      <c r="S1809" s="508"/>
      <c r="T1809" s="508"/>
      <c r="U1809" s="508"/>
      <c r="V1809" s="508"/>
      <c r="W1809" s="508"/>
      <c r="X1809" s="508"/>
      <c r="Y1809" s="508"/>
      <c r="Z1809" s="508"/>
      <c r="AA1809" s="508"/>
      <c r="AB1809" s="508"/>
      <c r="AC1809" s="508"/>
      <c r="AD1809" s="508"/>
      <c r="AE1809" s="455"/>
      <c r="AF1809" s="455"/>
      <c r="AG1809" s="455"/>
      <c r="AH1809" s="455"/>
      <c r="AI1809" s="455"/>
      <c r="AJ1809" s="455"/>
      <c r="AK1809" s="455"/>
      <c r="AL1809" s="455"/>
      <c r="AM1809" s="455"/>
      <c r="AN1809" s="455"/>
      <c r="AO1809" s="455"/>
      <c r="AP1809" s="455"/>
      <c r="AQ1809" s="455"/>
      <c r="AR1809" s="455"/>
      <c r="AS1809" s="455"/>
      <c r="AT1809" s="455"/>
      <c r="AU1809" s="455"/>
      <c r="AV1809" s="455"/>
      <c r="AW1809" s="455"/>
      <c r="AX1809" s="455"/>
    </row>
    <row r="1810" spans="18:50" x14ac:dyDescent="0.25">
      <c r="R1810" s="509"/>
      <c r="S1810" s="508"/>
      <c r="T1810" s="508"/>
      <c r="U1810" s="508"/>
      <c r="V1810" s="508"/>
      <c r="W1810" s="508"/>
      <c r="X1810" s="508"/>
      <c r="Y1810" s="508"/>
      <c r="Z1810" s="508"/>
      <c r="AA1810" s="508"/>
      <c r="AB1810" s="508"/>
      <c r="AC1810" s="508"/>
      <c r="AD1810" s="508"/>
      <c r="AE1810" s="455"/>
      <c r="AF1810" s="455"/>
      <c r="AG1810" s="455"/>
      <c r="AH1810" s="455"/>
      <c r="AI1810" s="455"/>
      <c r="AJ1810" s="455"/>
      <c r="AK1810" s="455"/>
      <c r="AL1810" s="455"/>
      <c r="AM1810" s="455"/>
      <c r="AN1810" s="455"/>
      <c r="AO1810" s="455"/>
      <c r="AP1810" s="455"/>
      <c r="AQ1810" s="455"/>
      <c r="AR1810" s="455"/>
      <c r="AS1810" s="455"/>
      <c r="AT1810" s="455"/>
      <c r="AU1810" s="455"/>
      <c r="AV1810" s="455"/>
      <c r="AW1810" s="455"/>
      <c r="AX1810" s="455"/>
    </row>
    <row r="1811" spans="18:50" x14ac:dyDescent="0.25">
      <c r="R1811" s="509"/>
      <c r="S1811" s="508"/>
      <c r="T1811" s="508"/>
      <c r="U1811" s="508"/>
      <c r="V1811" s="508"/>
      <c r="W1811" s="508"/>
      <c r="X1811" s="508"/>
      <c r="Y1811" s="508"/>
      <c r="Z1811" s="508"/>
      <c r="AA1811" s="508"/>
      <c r="AB1811" s="508"/>
      <c r="AC1811" s="508"/>
      <c r="AD1811" s="508"/>
      <c r="AE1811" s="455"/>
      <c r="AF1811" s="455"/>
      <c r="AG1811" s="455"/>
      <c r="AH1811" s="455"/>
      <c r="AI1811" s="455"/>
      <c r="AJ1811" s="455"/>
      <c r="AK1811" s="455"/>
      <c r="AL1811" s="455"/>
      <c r="AM1811" s="455"/>
      <c r="AN1811" s="455"/>
      <c r="AO1811" s="455"/>
      <c r="AP1811" s="455"/>
      <c r="AQ1811" s="455"/>
      <c r="AR1811" s="455"/>
      <c r="AS1811" s="455"/>
      <c r="AT1811" s="455"/>
      <c r="AU1811" s="455"/>
      <c r="AV1811" s="455"/>
      <c r="AW1811" s="455"/>
      <c r="AX1811" s="455"/>
    </row>
    <row r="1812" spans="18:50" x14ac:dyDescent="0.25">
      <c r="R1812" s="509"/>
      <c r="S1812" s="508"/>
      <c r="T1812" s="508"/>
      <c r="U1812" s="508"/>
      <c r="V1812" s="508"/>
      <c r="W1812" s="508"/>
      <c r="X1812" s="508"/>
      <c r="Y1812" s="508"/>
      <c r="Z1812" s="508"/>
      <c r="AA1812" s="508"/>
      <c r="AB1812" s="508"/>
      <c r="AC1812" s="508"/>
      <c r="AD1812" s="508"/>
      <c r="AE1812" s="455"/>
      <c r="AF1812" s="455"/>
      <c r="AG1812" s="455"/>
      <c r="AH1812" s="455"/>
      <c r="AI1812" s="455"/>
      <c r="AJ1812" s="455"/>
      <c r="AK1812" s="455"/>
      <c r="AL1812" s="455"/>
      <c r="AM1812" s="455"/>
      <c r="AN1812" s="455"/>
      <c r="AO1812" s="455"/>
      <c r="AP1812" s="455"/>
      <c r="AQ1812" s="455"/>
      <c r="AR1812" s="455"/>
      <c r="AS1812" s="455"/>
      <c r="AT1812" s="455"/>
      <c r="AU1812" s="455"/>
      <c r="AV1812" s="455"/>
      <c r="AW1812" s="455"/>
      <c r="AX1812" s="455"/>
    </row>
    <row r="1813" spans="18:50" x14ac:dyDescent="0.25">
      <c r="R1813" s="509"/>
      <c r="S1813" s="508"/>
      <c r="T1813" s="508"/>
      <c r="U1813" s="508"/>
      <c r="V1813" s="508"/>
      <c r="W1813" s="508"/>
      <c r="X1813" s="508"/>
      <c r="Y1813" s="508"/>
      <c r="Z1813" s="508"/>
      <c r="AA1813" s="508"/>
      <c r="AB1813" s="508"/>
      <c r="AC1813" s="508"/>
      <c r="AD1813" s="508"/>
      <c r="AE1813" s="455"/>
      <c r="AF1813" s="455"/>
      <c r="AG1813" s="455"/>
      <c r="AH1813" s="455"/>
      <c r="AI1813" s="455"/>
      <c r="AJ1813" s="455"/>
      <c r="AK1813" s="455"/>
      <c r="AL1813" s="455"/>
      <c r="AM1813" s="455"/>
      <c r="AN1813" s="455"/>
      <c r="AO1813" s="455"/>
      <c r="AP1813" s="455"/>
      <c r="AQ1813" s="455"/>
      <c r="AR1813" s="455"/>
      <c r="AS1813" s="455"/>
      <c r="AT1813" s="455"/>
      <c r="AU1813" s="455"/>
      <c r="AV1813" s="455"/>
      <c r="AW1813" s="455"/>
      <c r="AX1813" s="455"/>
    </row>
    <row r="1814" spans="18:50" x14ac:dyDescent="0.25">
      <c r="R1814" s="509"/>
      <c r="S1814" s="508"/>
      <c r="T1814" s="508"/>
      <c r="U1814" s="508"/>
      <c r="V1814" s="508"/>
      <c r="W1814" s="508"/>
      <c r="X1814" s="508"/>
      <c r="Y1814" s="508"/>
      <c r="Z1814" s="508"/>
      <c r="AA1814" s="508"/>
      <c r="AB1814" s="508"/>
      <c r="AC1814" s="508"/>
      <c r="AD1814" s="508"/>
      <c r="AE1814" s="455"/>
      <c r="AF1814" s="455"/>
      <c r="AG1814" s="455"/>
      <c r="AH1814" s="455"/>
      <c r="AI1814" s="455"/>
      <c r="AJ1814" s="455"/>
      <c r="AK1814" s="455"/>
      <c r="AL1814" s="455"/>
      <c r="AM1814" s="455"/>
      <c r="AN1814" s="455"/>
      <c r="AO1814" s="455"/>
      <c r="AP1814" s="455"/>
      <c r="AQ1814" s="455"/>
      <c r="AR1814" s="455"/>
      <c r="AS1814" s="455"/>
      <c r="AT1814" s="455"/>
      <c r="AU1814" s="455"/>
      <c r="AV1814" s="455"/>
      <c r="AW1814" s="455"/>
      <c r="AX1814" s="455"/>
    </row>
    <row r="1815" spans="18:50" x14ac:dyDescent="0.25">
      <c r="R1815" s="509"/>
      <c r="S1815" s="508"/>
      <c r="T1815" s="508"/>
      <c r="U1815" s="508"/>
      <c r="V1815" s="508"/>
      <c r="W1815" s="508"/>
      <c r="X1815" s="508"/>
      <c r="Y1815" s="508"/>
      <c r="Z1815" s="508"/>
      <c r="AA1815" s="508"/>
      <c r="AB1815" s="508"/>
      <c r="AC1815" s="508"/>
      <c r="AD1815" s="508"/>
      <c r="AE1815" s="455"/>
      <c r="AF1815" s="455"/>
      <c r="AG1815" s="455"/>
      <c r="AH1815" s="455"/>
      <c r="AI1815" s="455"/>
      <c r="AJ1815" s="455"/>
      <c r="AK1815" s="455"/>
      <c r="AL1815" s="455"/>
      <c r="AM1815" s="455"/>
      <c r="AN1815" s="455"/>
      <c r="AO1815" s="455"/>
      <c r="AP1815" s="455"/>
      <c r="AQ1815" s="455"/>
      <c r="AR1815" s="455"/>
      <c r="AS1815" s="455"/>
      <c r="AT1815" s="455"/>
      <c r="AU1815" s="455"/>
      <c r="AV1815" s="455"/>
      <c r="AW1815" s="455"/>
      <c r="AX1815" s="455"/>
    </row>
    <row r="1816" spans="18:50" x14ac:dyDescent="0.25">
      <c r="R1816" s="509"/>
      <c r="S1816" s="508"/>
      <c r="T1816" s="508"/>
      <c r="U1816" s="508"/>
      <c r="V1816" s="508"/>
      <c r="W1816" s="508"/>
      <c r="X1816" s="508"/>
      <c r="Y1816" s="508"/>
      <c r="Z1816" s="508"/>
      <c r="AA1816" s="508"/>
      <c r="AB1816" s="508"/>
      <c r="AC1816" s="508"/>
      <c r="AD1816" s="508"/>
      <c r="AE1816" s="455"/>
      <c r="AF1816" s="455"/>
      <c r="AG1816" s="455"/>
      <c r="AH1816" s="455"/>
      <c r="AI1816" s="455"/>
      <c r="AJ1816" s="455"/>
      <c r="AK1816" s="455"/>
      <c r="AL1816" s="455"/>
      <c r="AM1816" s="455"/>
      <c r="AN1816" s="455"/>
      <c r="AO1816" s="455"/>
      <c r="AP1816" s="455"/>
      <c r="AQ1816" s="455"/>
      <c r="AR1816" s="455"/>
      <c r="AS1816" s="455"/>
      <c r="AT1816" s="455"/>
      <c r="AU1816" s="455"/>
      <c r="AV1816" s="455"/>
      <c r="AW1816" s="455"/>
      <c r="AX1816" s="455"/>
    </row>
    <row r="1817" spans="18:50" x14ac:dyDescent="0.25">
      <c r="R1817" s="509"/>
      <c r="S1817" s="508"/>
      <c r="T1817" s="508"/>
      <c r="U1817" s="508"/>
      <c r="V1817" s="508"/>
      <c r="W1817" s="508"/>
      <c r="X1817" s="508"/>
      <c r="Y1817" s="508"/>
      <c r="Z1817" s="508"/>
      <c r="AA1817" s="508"/>
      <c r="AB1817" s="508"/>
      <c r="AC1817" s="508"/>
      <c r="AD1817" s="508"/>
      <c r="AE1817" s="455"/>
      <c r="AF1817" s="455"/>
      <c r="AG1817" s="455"/>
      <c r="AH1817" s="455"/>
      <c r="AI1817" s="455"/>
      <c r="AJ1817" s="455"/>
      <c r="AK1817" s="455"/>
      <c r="AL1817" s="455"/>
      <c r="AM1817" s="455"/>
      <c r="AN1817" s="455"/>
      <c r="AO1817" s="455"/>
      <c r="AP1817" s="455"/>
      <c r="AQ1817" s="455"/>
      <c r="AR1817" s="455"/>
      <c r="AS1817" s="455"/>
      <c r="AT1817" s="455"/>
      <c r="AU1817" s="455"/>
      <c r="AV1817" s="455"/>
      <c r="AW1817" s="455"/>
      <c r="AX1817" s="455"/>
    </row>
    <row r="1818" spans="18:50" x14ac:dyDescent="0.25">
      <c r="R1818" s="509"/>
      <c r="S1818" s="508"/>
      <c r="T1818" s="508"/>
      <c r="U1818" s="508"/>
      <c r="V1818" s="508"/>
      <c r="W1818" s="508"/>
      <c r="X1818" s="508"/>
      <c r="Y1818" s="508"/>
      <c r="Z1818" s="508"/>
      <c r="AA1818" s="508"/>
      <c r="AB1818" s="508"/>
      <c r="AC1818" s="508"/>
      <c r="AD1818" s="508"/>
      <c r="AE1818" s="455"/>
      <c r="AF1818" s="455"/>
      <c r="AG1818" s="455"/>
      <c r="AH1818" s="455"/>
      <c r="AI1818" s="455"/>
      <c r="AJ1818" s="455"/>
      <c r="AK1818" s="455"/>
      <c r="AL1818" s="455"/>
      <c r="AM1818" s="455"/>
      <c r="AN1818" s="455"/>
      <c r="AO1818" s="455"/>
      <c r="AP1818" s="455"/>
      <c r="AQ1818" s="455"/>
      <c r="AR1818" s="455"/>
      <c r="AS1818" s="455"/>
      <c r="AT1818" s="455"/>
      <c r="AU1818" s="455"/>
      <c r="AV1818" s="455"/>
      <c r="AW1818" s="455"/>
      <c r="AX1818" s="455"/>
    </row>
    <row r="1819" spans="18:50" x14ac:dyDescent="0.25">
      <c r="R1819" s="509"/>
      <c r="S1819" s="508"/>
      <c r="T1819" s="508"/>
      <c r="U1819" s="508"/>
      <c r="V1819" s="508"/>
      <c r="W1819" s="508"/>
      <c r="X1819" s="508"/>
      <c r="Y1819" s="508"/>
      <c r="Z1819" s="508"/>
      <c r="AA1819" s="508"/>
      <c r="AB1819" s="508"/>
      <c r="AC1819" s="508"/>
      <c r="AD1819" s="508"/>
      <c r="AE1819" s="455"/>
      <c r="AF1819" s="455"/>
      <c r="AG1819" s="455"/>
      <c r="AH1819" s="455"/>
      <c r="AI1819" s="455"/>
      <c r="AJ1819" s="455"/>
      <c r="AK1819" s="455"/>
      <c r="AL1819" s="455"/>
      <c r="AM1819" s="455"/>
      <c r="AN1819" s="455"/>
      <c r="AO1819" s="455"/>
      <c r="AP1819" s="455"/>
      <c r="AQ1819" s="455"/>
      <c r="AR1819" s="455"/>
      <c r="AS1819" s="455"/>
      <c r="AT1819" s="455"/>
      <c r="AU1819" s="455"/>
      <c r="AV1819" s="455"/>
      <c r="AW1819" s="455"/>
      <c r="AX1819" s="455"/>
    </row>
    <row r="1820" spans="18:50" x14ac:dyDescent="0.25">
      <c r="R1820" s="509"/>
      <c r="S1820" s="508"/>
      <c r="T1820" s="508"/>
      <c r="U1820" s="508"/>
      <c r="V1820" s="508"/>
      <c r="W1820" s="508"/>
      <c r="X1820" s="508"/>
      <c r="Y1820" s="508"/>
      <c r="Z1820" s="508"/>
      <c r="AA1820" s="508"/>
      <c r="AB1820" s="508"/>
      <c r="AC1820" s="508"/>
      <c r="AD1820" s="508"/>
      <c r="AE1820" s="455"/>
      <c r="AF1820" s="455"/>
      <c r="AG1820" s="455"/>
      <c r="AH1820" s="455"/>
      <c r="AI1820" s="455"/>
      <c r="AJ1820" s="455"/>
      <c r="AK1820" s="455"/>
      <c r="AL1820" s="455"/>
      <c r="AM1820" s="455"/>
      <c r="AN1820" s="455"/>
      <c r="AO1820" s="455"/>
      <c r="AP1820" s="455"/>
      <c r="AQ1820" s="455"/>
      <c r="AR1820" s="455"/>
      <c r="AS1820" s="455"/>
      <c r="AT1820" s="455"/>
      <c r="AU1820" s="455"/>
      <c r="AV1820" s="455"/>
      <c r="AW1820" s="455"/>
      <c r="AX1820" s="455"/>
    </row>
    <row r="1821" spans="18:50" x14ac:dyDescent="0.25">
      <c r="R1821" s="509"/>
      <c r="S1821" s="508"/>
      <c r="T1821" s="508"/>
      <c r="U1821" s="508"/>
      <c r="V1821" s="508"/>
      <c r="W1821" s="508"/>
      <c r="X1821" s="508"/>
      <c r="Y1821" s="508"/>
      <c r="Z1821" s="508"/>
      <c r="AA1821" s="508"/>
      <c r="AB1821" s="508"/>
      <c r="AC1821" s="508"/>
      <c r="AD1821" s="508"/>
      <c r="AE1821" s="455"/>
      <c r="AF1821" s="455"/>
      <c r="AG1821" s="455"/>
      <c r="AH1821" s="455"/>
      <c r="AI1821" s="455"/>
      <c r="AJ1821" s="455"/>
      <c r="AK1821" s="455"/>
      <c r="AL1821" s="455"/>
      <c r="AM1821" s="455"/>
      <c r="AN1821" s="455"/>
      <c r="AO1821" s="455"/>
      <c r="AP1821" s="455"/>
      <c r="AQ1821" s="455"/>
      <c r="AR1821" s="455"/>
      <c r="AS1821" s="455"/>
      <c r="AT1821" s="455"/>
      <c r="AU1821" s="455"/>
      <c r="AV1821" s="455"/>
      <c r="AW1821" s="455"/>
      <c r="AX1821" s="455"/>
    </row>
    <row r="1822" spans="18:50" x14ac:dyDescent="0.25">
      <c r="R1822" s="509"/>
      <c r="S1822" s="508"/>
      <c r="T1822" s="508"/>
      <c r="U1822" s="508"/>
      <c r="V1822" s="508"/>
      <c r="W1822" s="508"/>
      <c r="X1822" s="508"/>
      <c r="Y1822" s="508"/>
      <c r="Z1822" s="508"/>
      <c r="AA1822" s="508"/>
      <c r="AB1822" s="508"/>
      <c r="AC1822" s="508"/>
      <c r="AD1822" s="508"/>
      <c r="AE1822" s="455"/>
      <c r="AF1822" s="455"/>
      <c r="AG1822" s="455"/>
      <c r="AH1822" s="455"/>
      <c r="AI1822" s="455"/>
      <c r="AJ1822" s="455"/>
      <c r="AK1822" s="455"/>
      <c r="AL1822" s="455"/>
      <c r="AM1822" s="455"/>
      <c r="AN1822" s="455"/>
      <c r="AO1822" s="455"/>
      <c r="AP1822" s="455"/>
      <c r="AQ1822" s="455"/>
      <c r="AR1822" s="455"/>
      <c r="AS1822" s="455"/>
      <c r="AT1822" s="455"/>
      <c r="AU1822" s="455"/>
      <c r="AV1822" s="455"/>
      <c r="AW1822" s="455"/>
      <c r="AX1822" s="455"/>
    </row>
    <row r="1823" spans="18:50" x14ac:dyDescent="0.25">
      <c r="R1823" s="509"/>
      <c r="S1823" s="508"/>
      <c r="T1823" s="508"/>
      <c r="U1823" s="508"/>
      <c r="V1823" s="508"/>
      <c r="W1823" s="508"/>
      <c r="X1823" s="508"/>
      <c r="Y1823" s="508"/>
      <c r="Z1823" s="508"/>
      <c r="AA1823" s="508"/>
      <c r="AB1823" s="508"/>
      <c r="AC1823" s="508"/>
      <c r="AD1823" s="508"/>
      <c r="AE1823" s="455"/>
      <c r="AF1823" s="455"/>
      <c r="AG1823" s="455"/>
      <c r="AH1823" s="455"/>
      <c r="AI1823" s="455"/>
      <c r="AJ1823" s="455"/>
      <c r="AK1823" s="455"/>
      <c r="AL1823" s="455"/>
      <c r="AM1823" s="455"/>
      <c r="AN1823" s="455"/>
      <c r="AO1823" s="455"/>
      <c r="AP1823" s="455"/>
      <c r="AQ1823" s="455"/>
      <c r="AR1823" s="455"/>
      <c r="AS1823" s="455"/>
      <c r="AT1823" s="455"/>
      <c r="AU1823" s="455"/>
      <c r="AV1823" s="455"/>
      <c r="AW1823" s="455"/>
      <c r="AX1823" s="455"/>
    </row>
    <row r="1824" spans="18:50" x14ac:dyDescent="0.25">
      <c r="R1824" s="509"/>
      <c r="S1824" s="508"/>
      <c r="T1824" s="508"/>
      <c r="U1824" s="508"/>
      <c r="V1824" s="508"/>
      <c r="W1824" s="508"/>
      <c r="X1824" s="508"/>
      <c r="Y1824" s="508"/>
      <c r="Z1824" s="508"/>
      <c r="AA1824" s="508"/>
      <c r="AB1824" s="508"/>
      <c r="AC1824" s="508"/>
      <c r="AD1824" s="508"/>
      <c r="AE1824" s="455"/>
      <c r="AF1824" s="455"/>
      <c r="AG1824" s="455"/>
      <c r="AH1824" s="455"/>
      <c r="AI1824" s="455"/>
      <c r="AJ1824" s="455"/>
      <c r="AK1824" s="455"/>
      <c r="AL1824" s="455"/>
      <c r="AM1824" s="455"/>
      <c r="AN1824" s="455"/>
      <c r="AO1824" s="455"/>
      <c r="AP1824" s="455"/>
      <c r="AQ1824" s="455"/>
      <c r="AR1824" s="455"/>
      <c r="AS1824" s="455"/>
      <c r="AT1824" s="455"/>
      <c r="AU1824" s="455"/>
      <c r="AV1824" s="455"/>
      <c r="AW1824" s="455"/>
      <c r="AX1824" s="455"/>
    </row>
    <row r="1825" spans="18:50" x14ac:dyDescent="0.25">
      <c r="R1825" s="509"/>
      <c r="S1825" s="508"/>
      <c r="T1825" s="508"/>
      <c r="U1825" s="508"/>
      <c r="V1825" s="508"/>
      <c r="W1825" s="508"/>
      <c r="X1825" s="508"/>
      <c r="Y1825" s="508"/>
      <c r="Z1825" s="508"/>
      <c r="AA1825" s="508"/>
      <c r="AB1825" s="508"/>
      <c r="AC1825" s="508"/>
      <c r="AD1825" s="508"/>
      <c r="AE1825" s="455"/>
      <c r="AF1825" s="455"/>
      <c r="AG1825" s="455"/>
      <c r="AH1825" s="455"/>
      <c r="AI1825" s="455"/>
      <c r="AJ1825" s="455"/>
      <c r="AK1825" s="455"/>
      <c r="AL1825" s="455"/>
      <c r="AM1825" s="455"/>
      <c r="AN1825" s="455"/>
      <c r="AO1825" s="455"/>
      <c r="AP1825" s="455"/>
      <c r="AQ1825" s="455"/>
      <c r="AR1825" s="455"/>
      <c r="AS1825" s="455"/>
      <c r="AT1825" s="455"/>
      <c r="AU1825" s="455"/>
      <c r="AV1825" s="455"/>
      <c r="AW1825" s="455"/>
      <c r="AX1825" s="455"/>
    </row>
    <row r="1826" spans="18:50" x14ac:dyDescent="0.25">
      <c r="R1826" s="509"/>
      <c r="S1826" s="508"/>
      <c r="T1826" s="508"/>
      <c r="U1826" s="508"/>
      <c r="V1826" s="508"/>
      <c r="W1826" s="508"/>
      <c r="X1826" s="508"/>
      <c r="Y1826" s="508"/>
      <c r="Z1826" s="508"/>
      <c r="AA1826" s="508"/>
      <c r="AB1826" s="508"/>
      <c r="AC1826" s="508"/>
      <c r="AD1826" s="508"/>
      <c r="AE1826" s="455"/>
      <c r="AF1826" s="455"/>
      <c r="AG1826" s="455"/>
      <c r="AH1826" s="455"/>
      <c r="AI1826" s="455"/>
      <c r="AJ1826" s="455"/>
      <c r="AK1826" s="455"/>
      <c r="AL1826" s="455"/>
      <c r="AM1826" s="455"/>
      <c r="AN1826" s="455"/>
      <c r="AO1826" s="455"/>
      <c r="AP1826" s="455"/>
      <c r="AQ1826" s="455"/>
      <c r="AR1826" s="455"/>
      <c r="AS1826" s="455"/>
      <c r="AT1826" s="455"/>
      <c r="AU1826" s="455"/>
      <c r="AV1826" s="455"/>
      <c r="AW1826" s="455"/>
      <c r="AX1826" s="455"/>
    </row>
    <row r="1827" spans="18:50" x14ac:dyDescent="0.25">
      <c r="R1827" s="509"/>
      <c r="S1827" s="508"/>
      <c r="T1827" s="508"/>
      <c r="U1827" s="508"/>
      <c r="V1827" s="508"/>
      <c r="W1827" s="508"/>
      <c r="X1827" s="508"/>
      <c r="Y1827" s="508"/>
      <c r="Z1827" s="508"/>
      <c r="AA1827" s="508"/>
      <c r="AB1827" s="508"/>
      <c r="AC1827" s="508"/>
      <c r="AD1827" s="508"/>
      <c r="AE1827" s="455"/>
      <c r="AF1827" s="455"/>
      <c r="AG1827" s="455"/>
      <c r="AH1827" s="455"/>
      <c r="AI1827" s="455"/>
      <c r="AJ1827" s="455"/>
      <c r="AK1827" s="455"/>
      <c r="AL1827" s="455"/>
      <c r="AM1827" s="455"/>
      <c r="AN1827" s="455"/>
      <c r="AO1827" s="455"/>
      <c r="AP1827" s="455"/>
      <c r="AQ1827" s="455"/>
      <c r="AR1827" s="455"/>
      <c r="AS1827" s="455"/>
      <c r="AT1827" s="455"/>
      <c r="AU1827" s="455"/>
      <c r="AV1827" s="455"/>
      <c r="AW1827" s="455"/>
      <c r="AX1827" s="455"/>
    </row>
    <row r="1828" spans="18:50" x14ac:dyDescent="0.25">
      <c r="R1828" s="509"/>
      <c r="S1828" s="508"/>
      <c r="T1828" s="508"/>
      <c r="U1828" s="508"/>
      <c r="V1828" s="508"/>
      <c r="W1828" s="508"/>
      <c r="X1828" s="508"/>
      <c r="Y1828" s="508"/>
      <c r="Z1828" s="508"/>
      <c r="AA1828" s="508"/>
      <c r="AB1828" s="508"/>
      <c r="AC1828" s="508"/>
      <c r="AD1828" s="508"/>
      <c r="AE1828" s="455"/>
      <c r="AF1828" s="455"/>
      <c r="AG1828" s="455"/>
      <c r="AH1828" s="455"/>
      <c r="AI1828" s="455"/>
      <c r="AJ1828" s="455"/>
      <c r="AK1828" s="455"/>
      <c r="AL1828" s="455"/>
      <c r="AM1828" s="455"/>
      <c r="AN1828" s="455"/>
      <c r="AO1828" s="455"/>
      <c r="AP1828" s="455"/>
      <c r="AQ1828" s="455"/>
      <c r="AR1828" s="455"/>
      <c r="AS1828" s="455"/>
      <c r="AT1828" s="455"/>
      <c r="AU1828" s="455"/>
      <c r="AV1828" s="455"/>
      <c r="AW1828" s="455"/>
      <c r="AX1828" s="455"/>
    </row>
    <row r="1829" spans="18:50" x14ac:dyDescent="0.25">
      <c r="R1829" s="509"/>
      <c r="S1829" s="508"/>
      <c r="T1829" s="508"/>
      <c r="U1829" s="508"/>
      <c r="V1829" s="508"/>
      <c r="W1829" s="508"/>
      <c r="X1829" s="508"/>
      <c r="Y1829" s="508"/>
      <c r="Z1829" s="508"/>
      <c r="AA1829" s="508"/>
      <c r="AB1829" s="508"/>
      <c r="AC1829" s="508"/>
      <c r="AD1829" s="508"/>
      <c r="AE1829" s="455"/>
      <c r="AF1829" s="455"/>
      <c r="AG1829" s="455"/>
      <c r="AH1829" s="455"/>
      <c r="AI1829" s="455"/>
      <c r="AJ1829" s="455"/>
      <c r="AK1829" s="455"/>
      <c r="AL1829" s="455"/>
      <c r="AM1829" s="455"/>
      <c r="AN1829" s="455"/>
      <c r="AO1829" s="455"/>
      <c r="AP1829" s="455"/>
      <c r="AQ1829" s="455"/>
      <c r="AR1829" s="455"/>
      <c r="AS1829" s="455"/>
      <c r="AT1829" s="455"/>
      <c r="AU1829" s="455"/>
      <c r="AV1829" s="455"/>
      <c r="AW1829" s="455"/>
      <c r="AX1829" s="455"/>
    </row>
    <row r="1830" spans="18:50" x14ac:dyDescent="0.25">
      <c r="R1830" s="509"/>
      <c r="S1830" s="508"/>
      <c r="T1830" s="508"/>
      <c r="U1830" s="508"/>
      <c r="V1830" s="508"/>
      <c r="W1830" s="508"/>
      <c r="X1830" s="508"/>
      <c r="Y1830" s="508"/>
      <c r="Z1830" s="508"/>
      <c r="AA1830" s="508"/>
      <c r="AB1830" s="508"/>
      <c r="AC1830" s="508"/>
      <c r="AD1830" s="508"/>
      <c r="AE1830" s="455"/>
      <c r="AF1830" s="455"/>
      <c r="AG1830" s="455"/>
      <c r="AH1830" s="455"/>
      <c r="AI1830" s="455"/>
      <c r="AJ1830" s="455"/>
      <c r="AK1830" s="455"/>
      <c r="AL1830" s="455"/>
      <c r="AM1830" s="455"/>
      <c r="AN1830" s="455"/>
      <c r="AO1830" s="455"/>
      <c r="AP1830" s="455"/>
      <c r="AQ1830" s="455"/>
      <c r="AR1830" s="455"/>
      <c r="AS1830" s="455"/>
      <c r="AT1830" s="455"/>
      <c r="AU1830" s="455"/>
      <c r="AV1830" s="455"/>
      <c r="AW1830" s="455"/>
      <c r="AX1830" s="455"/>
    </row>
    <row r="1831" spans="18:50" x14ac:dyDescent="0.25">
      <c r="R1831" s="509"/>
      <c r="S1831" s="508"/>
      <c r="T1831" s="508"/>
      <c r="U1831" s="508"/>
      <c r="V1831" s="508"/>
      <c r="W1831" s="508"/>
      <c r="X1831" s="508"/>
      <c r="Y1831" s="508"/>
      <c r="Z1831" s="508"/>
      <c r="AA1831" s="508"/>
      <c r="AB1831" s="508"/>
      <c r="AC1831" s="508"/>
      <c r="AD1831" s="508"/>
      <c r="AE1831" s="455"/>
      <c r="AF1831" s="455"/>
      <c r="AG1831" s="455"/>
      <c r="AH1831" s="455"/>
      <c r="AI1831" s="455"/>
      <c r="AJ1831" s="455"/>
      <c r="AK1831" s="455"/>
      <c r="AL1831" s="455"/>
      <c r="AM1831" s="455"/>
      <c r="AN1831" s="455"/>
      <c r="AO1831" s="455"/>
      <c r="AP1831" s="455"/>
      <c r="AQ1831" s="455"/>
      <c r="AR1831" s="455"/>
      <c r="AS1831" s="455"/>
      <c r="AT1831" s="455"/>
      <c r="AU1831" s="455"/>
      <c r="AV1831" s="455"/>
      <c r="AW1831" s="455"/>
      <c r="AX1831" s="455"/>
    </row>
    <row r="1832" spans="18:50" x14ac:dyDescent="0.25">
      <c r="R1832" s="509"/>
      <c r="S1832" s="508"/>
      <c r="T1832" s="508"/>
      <c r="U1832" s="508"/>
      <c r="V1832" s="508"/>
      <c r="W1832" s="508"/>
      <c r="X1832" s="508"/>
      <c r="Y1832" s="508"/>
      <c r="Z1832" s="508"/>
      <c r="AA1832" s="508"/>
      <c r="AB1832" s="508"/>
      <c r="AC1832" s="508"/>
      <c r="AD1832" s="508"/>
      <c r="AE1832" s="455"/>
      <c r="AF1832" s="455"/>
      <c r="AG1832" s="455"/>
      <c r="AH1832" s="455"/>
      <c r="AI1832" s="455"/>
      <c r="AJ1832" s="455"/>
      <c r="AK1832" s="455"/>
      <c r="AL1832" s="455"/>
      <c r="AM1832" s="455"/>
      <c r="AN1832" s="455"/>
      <c r="AO1832" s="455"/>
      <c r="AP1832" s="455"/>
      <c r="AQ1832" s="455"/>
      <c r="AR1832" s="455"/>
      <c r="AS1832" s="455"/>
      <c r="AT1832" s="455"/>
      <c r="AU1832" s="455"/>
      <c r="AV1832" s="455"/>
      <c r="AW1832" s="455"/>
      <c r="AX1832" s="455"/>
    </row>
    <row r="1833" spans="18:50" x14ac:dyDescent="0.25">
      <c r="R1833" s="509"/>
      <c r="S1833" s="508"/>
      <c r="T1833" s="508"/>
      <c r="U1833" s="508"/>
      <c r="V1833" s="508"/>
      <c r="W1833" s="508"/>
      <c r="X1833" s="508"/>
      <c r="Y1833" s="508"/>
      <c r="Z1833" s="508"/>
      <c r="AA1833" s="508"/>
      <c r="AB1833" s="508"/>
      <c r="AC1833" s="508"/>
      <c r="AD1833" s="508"/>
      <c r="AE1833" s="455"/>
      <c r="AF1833" s="455"/>
      <c r="AG1833" s="455"/>
      <c r="AH1833" s="455"/>
      <c r="AI1833" s="455"/>
      <c r="AJ1833" s="455"/>
      <c r="AK1833" s="455"/>
      <c r="AL1833" s="455"/>
      <c r="AM1833" s="455"/>
      <c r="AN1833" s="455"/>
      <c r="AO1833" s="455"/>
      <c r="AP1833" s="455"/>
      <c r="AQ1833" s="455"/>
      <c r="AR1833" s="455"/>
      <c r="AS1833" s="455"/>
      <c r="AT1833" s="455"/>
      <c r="AU1833" s="455"/>
      <c r="AV1833" s="455"/>
      <c r="AW1833" s="455"/>
      <c r="AX1833" s="455"/>
    </row>
    <row r="1834" spans="18:50" x14ac:dyDescent="0.25">
      <c r="R1834" s="509"/>
      <c r="S1834" s="508"/>
      <c r="T1834" s="508"/>
      <c r="U1834" s="508"/>
      <c r="V1834" s="508"/>
      <c r="W1834" s="508"/>
      <c r="X1834" s="508"/>
      <c r="Y1834" s="508"/>
      <c r="Z1834" s="508"/>
      <c r="AA1834" s="508"/>
      <c r="AB1834" s="508"/>
      <c r="AC1834" s="508"/>
      <c r="AD1834" s="508"/>
      <c r="AE1834" s="455"/>
      <c r="AF1834" s="455"/>
      <c r="AG1834" s="455"/>
      <c r="AH1834" s="455"/>
      <c r="AI1834" s="455"/>
      <c r="AJ1834" s="455"/>
      <c r="AK1834" s="455"/>
      <c r="AL1834" s="455"/>
      <c r="AM1834" s="455"/>
      <c r="AN1834" s="455"/>
      <c r="AO1834" s="455"/>
      <c r="AP1834" s="455"/>
      <c r="AQ1834" s="455"/>
      <c r="AR1834" s="455"/>
      <c r="AS1834" s="455"/>
      <c r="AT1834" s="455"/>
      <c r="AU1834" s="455"/>
      <c r="AV1834" s="455"/>
      <c r="AW1834" s="455"/>
      <c r="AX1834" s="455"/>
    </row>
    <row r="1835" spans="18:50" x14ac:dyDescent="0.25">
      <c r="R1835" s="509"/>
      <c r="S1835" s="508"/>
      <c r="T1835" s="508"/>
      <c r="U1835" s="508"/>
      <c r="V1835" s="508"/>
      <c r="W1835" s="508"/>
      <c r="X1835" s="508"/>
      <c r="Y1835" s="508"/>
      <c r="Z1835" s="508"/>
      <c r="AA1835" s="508"/>
      <c r="AB1835" s="508"/>
      <c r="AC1835" s="508"/>
      <c r="AD1835" s="508"/>
      <c r="AE1835" s="455"/>
      <c r="AF1835" s="455"/>
      <c r="AG1835" s="455"/>
      <c r="AH1835" s="455"/>
      <c r="AI1835" s="455"/>
      <c r="AJ1835" s="455"/>
      <c r="AK1835" s="455"/>
      <c r="AL1835" s="455"/>
      <c r="AM1835" s="455"/>
      <c r="AN1835" s="455"/>
      <c r="AO1835" s="455"/>
      <c r="AP1835" s="455"/>
      <c r="AQ1835" s="455"/>
      <c r="AR1835" s="455"/>
      <c r="AS1835" s="455"/>
      <c r="AT1835" s="455"/>
      <c r="AU1835" s="455"/>
      <c r="AV1835" s="455"/>
      <c r="AW1835" s="455"/>
      <c r="AX1835" s="455"/>
    </row>
    <row r="1836" spans="18:50" x14ac:dyDescent="0.25">
      <c r="R1836" s="509"/>
      <c r="S1836" s="508"/>
      <c r="T1836" s="508"/>
      <c r="U1836" s="508"/>
      <c r="V1836" s="508"/>
      <c r="W1836" s="508"/>
      <c r="X1836" s="508"/>
      <c r="Y1836" s="508"/>
      <c r="Z1836" s="508"/>
      <c r="AA1836" s="508"/>
      <c r="AB1836" s="508"/>
      <c r="AC1836" s="508"/>
      <c r="AD1836" s="508"/>
      <c r="AE1836" s="455"/>
      <c r="AF1836" s="455"/>
      <c r="AG1836" s="455"/>
      <c r="AH1836" s="455"/>
      <c r="AI1836" s="455"/>
      <c r="AJ1836" s="455"/>
      <c r="AK1836" s="455"/>
      <c r="AL1836" s="455"/>
      <c r="AM1836" s="455"/>
      <c r="AN1836" s="455"/>
      <c r="AO1836" s="455"/>
      <c r="AP1836" s="455"/>
      <c r="AQ1836" s="455"/>
      <c r="AR1836" s="455"/>
      <c r="AS1836" s="455"/>
      <c r="AT1836" s="455"/>
      <c r="AU1836" s="455"/>
      <c r="AV1836" s="455"/>
      <c r="AW1836" s="455"/>
      <c r="AX1836" s="455"/>
    </row>
    <row r="1837" spans="18:50" x14ac:dyDescent="0.25">
      <c r="R1837" s="509"/>
      <c r="S1837" s="508"/>
      <c r="T1837" s="508"/>
      <c r="U1837" s="508"/>
      <c r="V1837" s="508"/>
      <c r="W1837" s="508"/>
      <c r="X1837" s="508"/>
      <c r="Y1837" s="508"/>
      <c r="Z1837" s="508"/>
      <c r="AA1837" s="508"/>
      <c r="AB1837" s="508"/>
      <c r="AC1837" s="508"/>
      <c r="AD1837" s="508"/>
      <c r="AE1837" s="455"/>
      <c r="AF1837" s="455"/>
      <c r="AG1837" s="455"/>
      <c r="AH1837" s="455"/>
      <c r="AI1837" s="455"/>
      <c r="AJ1837" s="455"/>
      <c r="AK1837" s="455"/>
      <c r="AL1837" s="455"/>
      <c r="AM1837" s="455"/>
      <c r="AN1837" s="455"/>
      <c r="AO1837" s="455"/>
      <c r="AP1837" s="455"/>
      <c r="AQ1837" s="455"/>
      <c r="AR1837" s="455"/>
      <c r="AS1837" s="455"/>
      <c r="AT1837" s="455"/>
      <c r="AU1837" s="455"/>
      <c r="AV1837" s="455"/>
      <c r="AW1837" s="455"/>
      <c r="AX1837" s="455"/>
    </row>
    <row r="1838" spans="18:50" x14ac:dyDescent="0.25">
      <c r="R1838" s="509"/>
      <c r="S1838" s="508"/>
      <c r="T1838" s="508"/>
      <c r="U1838" s="508"/>
      <c r="V1838" s="508"/>
      <c r="W1838" s="508"/>
      <c r="X1838" s="508"/>
      <c r="Y1838" s="508"/>
      <c r="Z1838" s="508"/>
      <c r="AA1838" s="508"/>
      <c r="AB1838" s="508"/>
      <c r="AC1838" s="508"/>
      <c r="AD1838" s="508"/>
      <c r="AE1838" s="455"/>
      <c r="AF1838" s="455"/>
      <c r="AG1838" s="455"/>
      <c r="AH1838" s="455"/>
      <c r="AI1838" s="455"/>
      <c r="AJ1838" s="455"/>
      <c r="AK1838" s="455"/>
      <c r="AL1838" s="455"/>
      <c r="AM1838" s="455"/>
      <c r="AN1838" s="455"/>
      <c r="AO1838" s="455"/>
      <c r="AP1838" s="455"/>
      <c r="AQ1838" s="455"/>
      <c r="AR1838" s="455"/>
      <c r="AS1838" s="455"/>
      <c r="AT1838" s="455"/>
      <c r="AU1838" s="455"/>
      <c r="AV1838" s="455"/>
      <c r="AW1838" s="455"/>
      <c r="AX1838" s="455"/>
    </row>
    <row r="1839" spans="18:50" x14ac:dyDescent="0.25">
      <c r="R1839" s="509"/>
      <c r="S1839" s="508"/>
      <c r="T1839" s="508"/>
      <c r="U1839" s="508"/>
      <c r="V1839" s="508"/>
      <c r="W1839" s="508"/>
      <c r="X1839" s="508"/>
      <c r="Y1839" s="508"/>
      <c r="Z1839" s="508"/>
      <c r="AA1839" s="508"/>
      <c r="AB1839" s="508"/>
      <c r="AC1839" s="508"/>
      <c r="AD1839" s="508"/>
      <c r="AE1839" s="455"/>
      <c r="AF1839" s="455"/>
      <c r="AG1839" s="455"/>
      <c r="AH1839" s="455"/>
      <c r="AI1839" s="455"/>
      <c r="AJ1839" s="455"/>
      <c r="AK1839" s="455"/>
      <c r="AL1839" s="455"/>
      <c r="AM1839" s="455"/>
      <c r="AN1839" s="455"/>
      <c r="AO1839" s="455"/>
      <c r="AP1839" s="455"/>
      <c r="AQ1839" s="455"/>
      <c r="AR1839" s="455"/>
      <c r="AS1839" s="455"/>
      <c r="AT1839" s="455"/>
      <c r="AU1839" s="455"/>
      <c r="AV1839" s="455"/>
      <c r="AW1839" s="455"/>
      <c r="AX1839" s="455"/>
    </row>
    <row r="1840" spans="18:50" x14ac:dyDescent="0.25">
      <c r="R1840" s="509"/>
      <c r="S1840" s="508"/>
      <c r="T1840" s="508"/>
      <c r="U1840" s="508"/>
      <c r="V1840" s="508"/>
      <c r="W1840" s="508"/>
      <c r="X1840" s="508"/>
      <c r="Y1840" s="508"/>
      <c r="Z1840" s="508"/>
      <c r="AA1840" s="508"/>
      <c r="AB1840" s="508"/>
      <c r="AC1840" s="508"/>
      <c r="AD1840" s="508"/>
      <c r="AE1840" s="455"/>
      <c r="AF1840" s="455"/>
      <c r="AG1840" s="455"/>
      <c r="AH1840" s="455"/>
      <c r="AI1840" s="455"/>
      <c r="AJ1840" s="455"/>
      <c r="AK1840" s="455"/>
      <c r="AL1840" s="455"/>
      <c r="AM1840" s="455"/>
      <c r="AN1840" s="455"/>
      <c r="AO1840" s="455"/>
      <c r="AP1840" s="455"/>
      <c r="AQ1840" s="455"/>
      <c r="AR1840" s="455"/>
      <c r="AS1840" s="455"/>
      <c r="AT1840" s="455"/>
      <c r="AU1840" s="455"/>
      <c r="AV1840" s="455"/>
      <c r="AW1840" s="455"/>
      <c r="AX1840" s="455"/>
    </row>
    <row r="1841" spans="18:50" x14ac:dyDescent="0.25">
      <c r="R1841" s="509"/>
      <c r="S1841" s="508"/>
      <c r="T1841" s="508"/>
      <c r="U1841" s="508"/>
      <c r="V1841" s="508"/>
      <c r="W1841" s="508"/>
      <c r="X1841" s="508"/>
      <c r="Y1841" s="508"/>
      <c r="Z1841" s="508"/>
      <c r="AA1841" s="508"/>
      <c r="AB1841" s="508"/>
      <c r="AC1841" s="508"/>
      <c r="AD1841" s="508"/>
      <c r="AE1841" s="455"/>
      <c r="AF1841" s="455"/>
      <c r="AG1841" s="455"/>
      <c r="AH1841" s="455"/>
      <c r="AI1841" s="455"/>
      <c r="AJ1841" s="455"/>
      <c r="AK1841" s="455"/>
      <c r="AL1841" s="455"/>
      <c r="AM1841" s="455"/>
      <c r="AN1841" s="455"/>
      <c r="AO1841" s="455"/>
      <c r="AP1841" s="455"/>
      <c r="AQ1841" s="455"/>
      <c r="AR1841" s="455"/>
      <c r="AS1841" s="455"/>
      <c r="AT1841" s="455"/>
      <c r="AU1841" s="455"/>
      <c r="AV1841" s="455"/>
      <c r="AW1841" s="455"/>
      <c r="AX1841" s="455"/>
    </row>
    <row r="1842" spans="18:50" x14ac:dyDescent="0.25">
      <c r="R1842" s="509"/>
      <c r="S1842" s="508"/>
      <c r="T1842" s="508"/>
      <c r="U1842" s="508"/>
      <c r="V1842" s="508"/>
      <c r="W1842" s="508"/>
      <c r="X1842" s="508"/>
      <c r="Y1842" s="508"/>
      <c r="Z1842" s="508"/>
      <c r="AA1842" s="508"/>
      <c r="AB1842" s="508"/>
      <c r="AC1842" s="508"/>
      <c r="AD1842" s="508"/>
      <c r="AE1842" s="455"/>
      <c r="AF1842" s="455"/>
      <c r="AG1842" s="455"/>
      <c r="AH1842" s="455"/>
      <c r="AI1842" s="455"/>
      <c r="AJ1842" s="455"/>
      <c r="AK1842" s="455"/>
      <c r="AL1842" s="455"/>
      <c r="AM1842" s="455"/>
      <c r="AN1842" s="455"/>
      <c r="AO1842" s="455"/>
      <c r="AP1842" s="455"/>
      <c r="AQ1842" s="455"/>
      <c r="AR1842" s="455"/>
      <c r="AS1842" s="455"/>
      <c r="AT1842" s="455"/>
      <c r="AU1842" s="455"/>
      <c r="AV1842" s="455"/>
      <c r="AW1842" s="455"/>
      <c r="AX1842" s="455"/>
    </row>
    <row r="1843" spans="18:50" x14ac:dyDescent="0.25">
      <c r="R1843" s="509"/>
      <c r="S1843" s="508"/>
      <c r="T1843" s="508"/>
      <c r="U1843" s="508"/>
      <c r="V1843" s="508"/>
      <c r="W1843" s="508"/>
      <c r="X1843" s="508"/>
      <c r="Y1843" s="508"/>
      <c r="Z1843" s="508"/>
      <c r="AA1843" s="508"/>
      <c r="AB1843" s="508"/>
      <c r="AC1843" s="508"/>
      <c r="AD1843" s="508"/>
      <c r="AE1843" s="455"/>
      <c r="AF1843" s="455"/>
      <c r="AG1843" s="455"/>
      <c r="AH1843" s="455"/>
      <c r="AI1843" s="455"/>
      <c r="AJ1843" s="455"/>
      <c r="AK1843" s="455"/>
      <c r="AL1843" s="455"/>
      <c r="AM1843" s="455"/>
      <c r="AN1843" s="455"/>
      <c r="AO1843" s="455"/>
      <c r="AP1843" s="455"/>
      <c r="AQ1843" s="455"/>
      <c r="AR1843" s="455"/>
      <c r="AS1843" s="455"/>
      <c r="AT1843" s="455"/>
      <c r="AU1843" s="455"/>
      <c r="AV1843" s="455"/>
      <c r="AW1843" s="455"/>
      <c r="AX1843" s="455"/>
    </row>
    <row r="1844" spans="18:50" x14ac:dyDescent="0.25">
      <c r="R1844" s="509"/>
      <c r="S1844" s="508"/>
      <c r="T1844" s="508"/>
      <c r="U1844" s="508"/>
      <c r="V1844" s="508"/>
      <c r="W1844" s="508"/>
      <c r="X1844" s="508"/>
      <c r="Y1844" s="508"/>
      <c r="Z1844" s="508"/>
      <c r="AA1844" s="508"/>
      <c r="AB1844" s="508"/>
      <c r="AC1844" s="508"/>
      <c r="AD1844" s="508"/>
      <c r="AE1844" s="455"/>
      <c r="AF1844" s="455"/>
      <c r="AG1844" s="455"/>
      <c r="AH1844" s="455"/>
      <c r="AI1844" s="455"/>
      <c r="AJ1844" s="455"/>
      <c r="AK1844" s="455"/>
      <c r="AL1844" s="455"/>
      <c r="AM1844" s="455"/>
      <c r="AN1844" s="455"/>
      <c r="AO1844" s="455"/>
      <c r="AP1844" s="455"/>
      <c r="AQ1844" s="455"/>
      <c r="AR1844" s="455"/>
      <c r="AS1844" s="455"/>
      <c r="AT1844" s="455"/>
      <c r="AU1844" s="455"/>
      <c r="AV1844" s="455"/>
      <c r="AW1844" s="455"/>
      <c r="AX1844" s="455"/>
    </row>
    <row r="1845" spans="18:50" x14ac:dyDescent="0.25">
      <c r="R1845" s="509"/>
      <c r="S1845" s="508"/>
      <c r="T1845" s="508"/>
      <c r="U1845" s="508"/>
      <c r="V1845" s="508"/>
      <c r="W1845" s="508"/>
      <c r="X1845" s="508"/>
      <c r="Y1845" s="508"/>
      <c r="Z1845" s="508"/>
      <c r="AA1845" s="508"/>
      <c r="AB1845" s="508"/>
      <c r="AC1845" s="508"/>
      <c r="AD1845" s="508"/>
      <c r="AE1845" s="455"/>
      <c r="AF1845" s="455"/>
      <c r="AG1845" s="455"/>
      <c r="AH1845" s="455"/>
      <c r="AI1845" s="455"/>
      <c r="AJ1845" s="455"/>
      <c r="AK1845" s="455"/>
      <c r="AL1845" s="455"/>
      <c r="AM1845" s="455"/>
      <c r="AN1845" s="455"/>
      <c r="AO1845" s="455"/>
      <c r="AP1845" s="455"/>
      <c r="AQ1845" s="455"/>
      <c r="AR1845" s="455"/>
      <c r="AS1845" s="455"/>
      <c r="AT1845" s="455"/>
      <c r="AU1845" s="455"/>
      <c r="AV1845" s="455"/>
      <c r="AW1845" s="455"/>
      <c r="AX1845" s="455"/>
    </row>
    <row r="1846" spans="18:50" x14ac:dyDescent="0.25">
      <c r="R1846" s="509"/>
      <c r="S1846" s="508"/>
      <c r="T1846" s="508"/>
      <c r="U1846" s="508"/>
      <c r="V1846" s="508"/>
      <c r="W1846" s="508"/>
      <c r="X1846" s="508"/>
      <c r="Y1846" s="508"/>
      <c r="Z1846" s="508"/>
      <c r="AA1846" s="508"/>
      <c r="AB1846" s="508"/>
      <c r="AC1846" s="508"/>
      <c r="AD1846" s="508"/>
      <c r="AE1846" s="455"/>
      <c r="AF1846" s="455"/>
      <c r="AG1846" s="455"/>
      <c r="AH1846" s="455"/>
      <c r="AI1846" s="455"/>
      <c r="AJ1846" s="455"/>
      <c r="AK1846" s="455"/>
      <c r="AL1846" s="455"/>
      <c r="AM1846" s="455"/>
      <c r="AN1846" s="455"/>
      <c r="AO1846" s="455"/>
      <c r="AP1846" s="455"/>
      <c r="AQ1846" s="455"/>
      <c r="AR1846" s="455"/>
      <c r="AS1846" s="455"/>
      <c r="AT1846" s="455"/>
      <c r="AU1846" s="455"/>
      <c r="AV1846" s="455"/>
      <c r="AW1846" s="455"/>
      <c r="AX1846" s="455"/>
    </row>
    <row r="1847" spans="18:50" x14ac:dyDescent="0.25">
      <c r="R1847" s="509"/>
      <c r="S1847" s="508"/>
      <c r="T1847" s="508"/>
      <c r="U1847" s="508"/>
      <c r="V1847" s="508"/>
      <c r="W1847" s="508"/>
      <c r="X1847" s="508"/>
      <c r="Y1847" s="508"/>
      <c r="Z1847" s="508"/>
      <c r="AA1847" s="508"/>
      <c r="AB1847" s="508"/>
      <c r="AC1847" s="508"/>
      <c r="AD1847" s="508"/>
      <c r="AE1847" s="455"/>
      <c r="AF1847" s="455"/>
      <c r="AG1847" s="455"/>
      <c r="AH1847" s="455"/>
      <c r="AI1847" s="455"/>
      <c r="AJ1847" s="455"/>
      <c r="AK1847" s="455"/>
      <c r="AL1847" s="455"/>
      <c r="AM1847" s="455"/>
      <c r="AN1847" s="455"/>
      <c r="AO1847" s="455"/>
      <c r="AP1847" s="455"/>
      <c r="AQ1847" s="455"/>
      <c r="AR1847" s="455"/>
      <c r="AS1847" s="455"/>
      <c r="AT1847" s="455"/>
      <c r="AU1847" s="455"/>
      <c r="AV1847" s="455"/>
      <c r="AW1847" s="455"/>
      <c r="AX1847" s="455"/>
    </row>
  </sheetData>
  <mergeCells count="1021">
    <mergeCell ref="B281:D281"/>
    <mergeCell ref="E281:R281"/>
    <mergeCell ref="AX274:AX276"/>
    <mergeCell ref="AY274:AY276"/>
    <mergeCell ref="B279:D279"/>
    <mergeCell ref="E279:R279"/>
    <mergeCell ref="B280:D280"/>
    <mergeCell ref="E280:R280"/>
    <mergeCell ref="AR274:AR276"/>
    <mergeCell ref="AS274:AS276"/>
    <mergeCell ref="AT274:AT276"/>
    <mergeCell ref="AU274:AU276"/>
    <mergeCell ref="AV274:AV276"/>
    <mergeCell ref="AW274:AW276"/>
    <mergeCell ref="AL274:AL276"/>
    <mergeCell ref="AM274:AM276"/>
    <mergeCell ref="AN274:AN276"/>
    <mergeCell ref="AO274:AO276"/>
    <mergeCell ref="AP274:AP276"/>
    <mergeCell ref="AQ274:AQ276"/>
    <mergeCell ref="A274:C276"/>
    <mergeCell ref="AG274:AG276"/>
    <mergeCell ref="AH274:AH276"/>
    <mergeCell ref="AI274:AI276"/>
    <mergeCell ref="AJ274:AJ276"/>
    <mergeCell ref="AK274:AK276"/>
    <mergeCell ref="AT268:AT273"/>
    <mergeCell ref="AU268:AU273"/>
    <mergeCell ref="AV268:AV273"/>
    <mergeCell ref="AW268:AW273"/>
    <mergeCell ref="AX268:AX273"/>
    <mergeCell ref="AY268:AY273"/>
    <mergeCell ref="AN268:AN273"/>
    <mergeCell ref="AO268:AO273"/>
    <mergeCell ref="AP268:AP273"/>
    <mergeCell ref="AQ268:AQ273"/>
    <mergeCell ref="AR268:AR273"/>
    <mergeCell ref="AS268:AS273"/>
    <mergeCell ref="AH268:AH273"/>
    <mergeCell ref="AI268:AI273"/>
    <mergeCell ref="AJ268:AJ273"/>
    <mergeCell ref="AK268:AK273"/>
    <mergeCell ref="AL268:AL273"/>
    <mergeCell ref="AM268:AM273"/>
    <mergeCell ref="AV262:AV267"/>
    <mergeCell ref="AW262:AW267"/>
    <mergeCell ref="AX262:AX267"/>
    <mergeCell ref="AY262:AY267"/>
    <mergeCell ref="A268:A273"/>
    <mergeCell ref="B268:B273"/>
    <mergeCell ref="C268:C273"/>
    <mergeCell ref="S268:S273"/>
    <mergeCell ref="AF268:AF273"/>
    <mergeCell ref="AG268:AG273"/>
    <mergeCell ref="AP262:AP267"/>
    <mergeCell ref="AQ262:AQ267"/>
    <mergeCell ref="AR262:AR267"/>
    <mergeCell ref="AS262:AS267"/>
    <mergeCell ref="AT262:AT267"/>
    <mergeCell ref="AU262:AU267"/>
    <mergeCell ref="AJ262:AJ267"/>
    <mergeCell ref="AK262:AK267"/>
    <mergeCell ref="AL262:AL267"/>
    <mergeCell ref="AM262:AM267"/>
    <mergeCell ref="AN262:AN267"/>
    <mergeCell ref="AO262:AO267"/>
    <mergeCell ref="A142:A267"/>
    <mergeCell ref="B142:B267"/>
    <mergeCell ref="C142:C147"/>
    <mergeCell ref="S142:S147"/>
    <mergeCell ref="AF142:AF147"/>
    <mergeCell ref="AG142:AG147"/>
    <mergeCell ref="C148:C153"/>
    <mergeCell ref="S148:S153"/>
    <mergeCell ref="AF148:AF153"/>
    <mergeCell ref="AG148:AG153"/>
    <mergeCell ref="C262:C267"/>
    <mergeCell ref="S262:S267"/>
    <mergeCell ref="AF262:AF267"/>
    <mergeCell ref="AG262:AG267"/>
    <mergeCell ref="AH262:AH267"/>
    <mergeCell ref="AI262:AI267"/>
    <mergeCell ref="AP256:AP261"/>
    <mergeCell ref="AQ256:AQ261"/>
    <mergeCell ref="AR256:AR261"/>
    <mergeCell ref="AS256:AS261"/>
    <mergeCell ref="AT256:AT261"/>
    <mergeCell ref="AU256:AU261"/>
    <mergeCell ref="AJ256:AJ261"/>
    <mergeCell ref="AK256:AK261"/>
    <mergeCell ref="AL256:AL261"/>
    <mergeCell ref="AM256:AM261"/>
    <mergeCell ref="AN256:AN261"/>
    <mergeCell ref="AO256:AO261"/>
    <mergeCell ref="AV250:AV255"/>
    <mergeCell ref="AW250:AW255"/>
    <mergeCell ref="AX250:AX255"/>
    <mergeCell ref="AY250:AY255"/>
    <mergeCell ref="C256:C261"/>
    <mergeCell ref="S256:S261"/>
    <mergeCell ref="AF256:AF261"/>
    <mergeCell ref="AG256:AG261"/>
    <mergeCell ref="AH256:AH261"/>
    <mergeCell ref="AI256:AI261"/>
    <mergeCell ref="AP250:AP255"/>
    <mergeCell ref="AQ250:AQ255"/>
    <mergeCell ref="AR250:AR255"/>
    <mergeCell ref="AS250:AS255"/>
    <mergeCell ref="AT250:AT255"/>
    <mergeCell ref="AU250:AU255"/>
    <mergeCell ref="AJ250:AJ255"/>
    <mergeCell ref="AK250:AK255"/>
    <mergeCell ref="AL250:AL255"/>
    <mergeCell ref="AM250:AM255"/>
    <mergeCell ref="AN250:AN255"/>
    <mergeCell ref="AO250:AO255"/>
    <mergeCell ref="AV256:AV261"/>
    <mergeCell ref="AW256:AW261"/>
    <mergeCell ref="AX256:AX261"/>
    <mergeCell ref="AY256:AY261"/>
    <mergeCell ref="C250:C255"/>
    <mergeCell ref="S250:S255"/>
    <mergeCell ref="AF250:AF255"/>
    <mergeCell ref="AG250:AG255"/>
    <mergeCell ref="AH250:AH255"/>
    <mergeCell ref="AI250:AI255"/>
    <mergeCell ref="AV238:AV243"/>
    <mergeCell ref="AW238:AW243"/>
    <mergeCell ref="AX238:AX243"/>
    <mergeCell ref="AY238:AY243"/>
    <mergeCell ref="C244:C249"/>
    <mergeCell ref="S244:S249"/>
    <mergeCell ref="AF244:AF249"/>
    <mergeCell ref="AG244:AG249"/>
    <mergeCell ref="AH244:AH249"/>
    <mergeCell ref="AI244:AI249"/>
    <mergeCell ref="AP238:AP243"/>
    <mergeCell ref="AQ238:AQ243"/>
    <mergeCell ref="AR238:AR243"/>
    <mergeCell ref="AS238:AS243"/>
    <mergeCell ref="AT238:AT243"/>
    <mergeCell ref="AU238:AU243"/>
    <mergeCell ref="AJ238:AJ243"/>
    <mergeCell ref="AK238:AK243"/>
    <mergeCell ref="AL238:AL243"/>
    <mergeCell ref="AM238:AM243"/>
    <mergeCell ref="AN238:AN243"/>
    <mergeCell ref="AO238:AO243"/>
    <mergeCell ref="AV244:AV249"/>
    <mergeCell ref="AW244:AW249"/>
    <mergeCell ref="AX244:AX249"/>
    <mergeCell ref="AY244:AY249"/>
    <mergeCell ref="C238:C243"/>
    <mergeCell ref="S238:S243"/>
    <mergeCell ref="AF238:AF243"/>
    <mergeCell ref="AG238:AG243"/>
    <mergeCell ref="AH238:AH243"/>
    <mergeCell ref="AI238:AI243"/>
    <mergeCell ref="AP232:AP237"/>
    <mergeCell ref="AQ232:AQ237"/>
    <mergeCell ref="AR232:AR237"/>
    <mergeCell ref="AS232:AS237"/>
    <mergeCell ref="AT232:AT237"/>
    <mergeCell ref="AU232:AU237"/>
    <mergeCell ref="AJ232:AJ237"/>
    <mergeCell ref="AK232:AK237"/>
    <mergeCell ref="AL232:AL237"/>
    <mergeCell ref="AM232:AM237"/>
    <mergeCell ref="AN232:AN237"/>
    <mergeCell ref="AO232:AO237"/>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V226:AV231"/>
    <mergeCell ref="AW226:AW231"/>
    <mergeCell ref="AX226:AX231"/>
    <mergeCell ref="AY226:AY231"/>
    <mergeCell ref="C232:C237"/>
    <mergeCell ref="S232:S237"/>
    <mergeCell ref="AF232:AF237"/>
    <mergeCell ref="AG232:AG237"/>
    <mergeCell ref="AH232:AH237"/>
    <mergeCell ref="AI232:AI237"/>
    <mergeCell ref="AP226:AP231"/>
    <mergeCell ref="AQ226:AQ231"/>
    <mergeCell ref="AR226:AR231"/>
    <mergeCell ref="AS226:AS231"/>
    <mergeCell ref="AT226:AT231"/>
    <mergeCell ref="AU226:AU231"/>
    <mergeCell ref="AJ226:AJ231"/>
    <mergeCell ref="AK226:AK231"/>
    <mergeCell ref="AL226:AL231"/>
    <mergeCell ref="AM226:AM231"/>
    <mergeCell ref="AN226:AN231"/>
    <mergeCell ref="AO226:AO231"/>
    <mergeCell ref="AV232:AV237"/>
    <mergeCell ref="AW232:AW237"/>
    <mergeCell ref="AX232:AX237"/>
    <mergeCell ref="AY232:AY237"/>
    <mergeCell ref="C226:C231"/>
    <mergeCell ref="S226:S231"/>
    <mergeCell ref="AF226:AF231"/>
    <mergeCell ref="AG226:AG231"/>
    <mergeCell ref="AH226:AH231"/>
    <mergeCell ref="AI226:AI231"/>
    <mergeCell ref="AV214:AV219"/>
    <mergeCell ref="AW214:AW219"/>
    <mergeCell ref="AX214:AX219"/>
    <mergeCell ref="AY214:AY219"/>
    <mergeCell ref="C220:C225"/>
    <mergeCell ref="S220:S225"/>
    <mergeCell ref="AF220:AF225"/>
    <mergeCell ref="AG220:AG225"/>
    <mergeCell ref="AH220:AH225"/>
    <mergeCell ref="AI220:AI225"/>
    <mergeCell ref="AP214:AP219"/>
    <mergeCell ref="AQ214:AQ219"/>
    <mergeCell ref="AR214:AR219"/>
    <mergeCell ref="AS214:AS219"/>
    <mergeCell ref="AT214:AT219"/>
    <mergeCell ref="AU214:AU219"/>
    <mergeCell ref="AJ214:AJ219"/>
    <mergeCell ref="AK214:AK219"/>
    <mergeCell ref="AL214:AL219"/>
    <mergeCell ref="AM214:AM219"/>
    <mergeCell ref="AN214:AN219"/>
    <mergeCell ref="AO214:AO219"/>
    <mergeCell ref="AV220:AV225"/>
    <mergeCell ref="AW220:AW225"/>
    <mergeCell ref="AX220:AX225"/>
    <mergeCell ref="AY220:AY225"/>
    <mergeCell ref="C214:C219"/>
    <mergeCell ref="S214:S219"/>
    <mergeCell ref="AF214:AF219"/>
    <mergeCell ref="AG214:AG219"/>
    <mergeCell ref="AH214:AH219"/>
    <mergeCell ref="AI214:AI219"/>
    <mergeCell ref="AP208:AP213"/>
    <mergeCell ref="AQ208:AQ213"/>
    <mergeCell ref="AR208:AR213"/>
    <mergeCell ref="AS208:AS213"/>
    <mergeCell ref="AT208:AT213"/>
    <mergeCell ref="AU208:AU213"/>
    <mergeCell ref="AJ208:AJ213"/>
    <mergeCell ref="AK208:AK213"/>
    <mergeCell ref="AL208:AL213"/>
    <mergeCell ref="AM208:AM213"/>
    <mergeCell ref="AN208:AN213"/>
    <mergeCell ref="AO208:AO213"/>
    <mergeCell ref="AP220:AP225"/>
    <mergeCell ref="AQ220:AQ225"/>
    <mergeCell ref="AR220:AR225"/>
    <mergeCell ref="AS220:AS225"/>
    <mergeCell ref="AT220:AT225"/>
    <mergeCell ref="AU220:AU225"/>
    <mergeCell ref="AJ220:AJ225"/>
    <mergeCell ref="AK220:AK225"/>
    <mergeCell ref="AL220:AL225"/>
    <mergeCell ref="AM220:AM225"/>
    <mergeCell ref="AN220:AN225"/>
    <mergeCell ref="AO220:AO225"/>
    <mergeCell ref="AV202:AV207"/>
    <mergeCell ref="AW202:AW207"/>
    <mergeCell ref="AX202:AX207"/>
    <mergeCell ref="AY202:AY207"/>
    <mergeCell ref="C208:C213"/>
    <mergeCell ref="S208:S213"/>
    <mergeCell ref="AF208:AF213"/>
    <mergeCell ref="AG208:AG213"/>
    <mergeCell ref="AH208:AH213"/>
    <mergeCell ref="AI208:AI213"/>
    <mergeCell ref="AP202:AP207"/>
    <mergeCell ref="AQ202:AQ207"/>
    <mergeCell ref="AR202:AR207"/>
    <mergeCell ref="AS202:AS207"/>
    <mergeCell ref="AT202:AT207"/>
    <mergeCell ref="AU202:AU207"/>
    <mergeCell ref="AJ202:AJ207"/>
    <mergeCell ref="AK202:AK207"/>
    <mergeCell ref="AL202:AL207"/>
    <mergeCell ref="AM202:AM207"/>
    <mergeCell ref="AN202:AN207"/>
    <mergeCell ref="AO202:AO207"/>
    <mergeCell ref="AV208:AV213"/>
    <mergeCell ref="AW208:AW213"/>
    <mergeCell ref="AX208:AX213"/>
    <mergeCell ref="AY208:AY213"/>
    <mergeCell ref="C202:C207"/>
    <mergeCell ref="S202:S207"/>
    <mergeCell ref="AF202:AF207"/>
    <mergeCell ref="AG202:AG207"/>
    <mergeCell ref="AH202:AH207"/>
    <mergeCell ref="AI202:AI207"/>
    <mergeCell ref="AV190:AV195"/>
    <mergeCell ref="AW190:AW195"/>
    <mergeCell ref="AX190:AX195"/>
    <mergeCell ref="AY190:AY195"/>
    <mergeCell ref="C196:C201"/>
    <mergeCell ref="S196:S201"/>
    <mergeCell ref="AF196:AF201"/>
    <mergeCell ref="AG196:AG201"/>
    <mergeCell ref="AH196:AH201"/>
    <mergeCell ref="AI196:AI201"/>
    <mergeCell ref="AP190:AP195"/>
    <mergeCell ref="AQ190:AQ195"/>
    <mergeCell ref="AR190:AR195"/>
    <mergeCell ref="AS190:AS195"/>
    <mergeCell ref="AT190:AT195"/>
    <mergeCell ref="AU190:AU195"/>
    <mergeCell ref="AJ190:AJ195"/>
    <mergeCell ref="AK190:AK195"/>
    <mergeCell ref="AL190:AL195"/>
    <mergeCell ref="AM190:AM195"/>
    <mergeCell ref="AN190:AN195"/>
    <mergeCell ref="AO190:AO195"/>
    <mergeCell ref="AV196:AV201"/>
    <mergeCell ref="AW196:AW201"/>
    <mergeCell ref="AX196:AX201"/>
    <mergeCell ref="AY196:AY201"/>
    <mergeCell ref="C190:C195"/>
    <mergeCell ref="S190:S195"/>
    <mergeCell ref="AF190:AF195"/>
    <mergeCell ref="AG190:AG195"/>
    <mergeCell ref="AH190:AH195"/>
    <mergeCell ref="AI190:AI195"/>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AP196:AP201"/>
    <mergeCell ref="AQ196:AQ201"/>
    <mergeCell ref="AR196:AR201"/>
    <mergeCell ref="AS196:AS201"/>
    <mergeCell ref="AT196:AT201"/>
    <mergeCell ref="AU196:AU201"/>
    <mergeCell ref="AJ196:AJ201"/>
    <mergeCell ref="AK196:AK201"/>
    <mergeCell ref="AL196:AL201"/>
    <mergeCell ref="AM196:AM201"/>
    <mergeCell ref="AN196:AN201"/>
    <mergeCell ref="AO196:AO201"/>
    <mergeCell ref="AV178:AV183"/>
    <mergeCell ref="AW178:AW183"/>
    <mergeCell ref="AX178:AX183"/>
    <mergeCell ref="AY178:AY183"/>
    <mergeCell ref="C184:C189"/>
    <mergeCell ref="S184:S189"/>
    <mergeCell ref="AF184:AF189"/>
    <mergeCell ref="AG184:AG189"/>
    <mergeCell ref="AH184:AH189"/>
    <mergeCell ref="AI184:AI189"/>
    <mergeCell ref="AP178:AP183"/>
    <mergeCell ref="AQ178:AQ183"/>
    <mergeCell ref="AR178:AR183"/>
    <mergeCell ref="AS178:AS183"/>
    <mergeCell ref="AT178:AT183"/>
    <mergeCell ref="AU178:AU183"/>
    <mergeCell ref="AJ178:AJ183"/>
    <mergeCell ref="AK178:AK183"/>
    <mergeCell ref="AL178:AL183"/>
    <mergeCell ref="AM178:AM183"/>
    <mergeCell ref="AN178:AN183"/>
    <mergeCell ref="AO178:AO183"/>
    <mergeCell ref="AV184:AV189"/>
    <mergeCell ref="AW184:AW189"/>
    <mergeCell ref="AX184:AX189"/>
    <mergeCell ref="AY184:AY189"/>
    <mergeCell ref="C178:C183"/>
    <mergeCell ref="S178:S183"/>
    <mergeCell ref="AF178:AF183"/>
    <mergeCell ref="AG178:AG183"/>
    <mergeCell ref="AH178:AH183"/>
    <mergeCell ref="AI178:AI183"/>
    <mergeCell ref="AV166:AV171"/>
    <mergeCell ref="AW166:AW171"/>
    <mergeCell ref="AX166:AX171"/>
    <mergeCell ref="AY166:AY171"/>
    <mergeCell ref="C172:C177"/>
    <mergeCell ref="S172:S177"/>
    <mergeCell ref="AF172:AF177"/>
    <mergeCell ref="AG172:AG177"/>
    <mergeCell ref="AH172:AH177"/>
    <mergeCell ref="AI172:AI177"/>
    <mergeCell ref="AP166:AP171"/>
    <mergeCell ref="AQ166:AQ171"/>
    <mergeCell ref="AR166:AR171"/>
    <mergeCell ref="AS166:AS171"/>
    <mergeCell ref="AT166:AT171"/>
    <mergeCell ref="AU166:AU171"/>
    <mergeCell ref="AJ166:AJ171"/>
    <mergeCell ref="AK166:AK171"/>
    <mergeCell ref="AL166:AL171"/>
    <mergeCell ref="AM166:AM171"/>
    <mergeCell ref="AN166:AN171"/>
    <mergeCell ref="AO166:AO171"/>
    <mergeCell ref="AV172:AV177"/>
    <mergeCell ref="AW172:AW177"/>
    <mergeCell ref="AX172:AX177"/>
    <mergeCell ref="AY172:AY177"/>
    <mergeCell ref="C166:C171"/>
    <mergeCell ref="S166:S171"/>
    <mergeCell ref="AF166:AF171"/>
    <mergeCell ref="AG166:AG171"/>
    <mergeCell ref="AH166:AH171"/>
    <mergeCell ref="AI166:AI171"/>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P172:AP177"/>
    <mergeCell ref="AQ172:AQ177"/>
    <mergeCell ref="AR172:AR177"/>
    <mergeCell ref="AS172:AS177"/>
    <mergeCell ref="AT172:AT177"/>
    <mergeCell ref="AU172:AU177"/>
    <mergeCell ref="AJ172:AJ177"/>
    <mergeCell ref="AK172:AK177"/>
    <mergeCell ref="AL172:AL177"/>
    <mergeCell ref="AM172:AM177"/>
    <mergeCell ref="AN172:AN177"/>
    <mergeCell ref="AO172:AO177"/>
    <mergeCell ref="AV154:AV159"/>
    <mergeCell ref="AW154:AW159"/>
    <mergeCell ref="AX154:AX159"/>
    <mergeCell ref="AY154:AY159"/>
    <mergeCell ref="C160:C165"/>
    <mergeCell ref="S160:S165"/>
    <mergeCell ref="AF160:AF165"/>
    <mergeCell ref="AG160:AG165"/>
    <mergeCell ref="AH160:AH165"/>
    <mergeCell ref="AI160:AI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C154:C159"/>
    <mergeCell ref="S154:S159"/>
    <mergeCell ref="AF154:AF159"/>
    <mergeCell ref="AG154:AG159"/>
    <mergeCell ref="AH154:AH159"/>
    <mergeCell ref="AI154:AI159"/>
    <mergeCell ref="AV160:AV165"/>
    <mergeCell ref="AW160:AW165"/>
    <mergeCell ref="AX160:AX165"/>
    <mergeCell ref="AY160:AY165"/>
    <mergeCell ref="AL142:AL147"/>
    <mergeCell ref="AM142:AM147"/>
    <mergeCell ref="AT148:AT153"/>
    <mergeCell ref="AU148:AU153"/>
    <mergeCell ref="AV148:AV153"/>
    <mergeCell ref="AW148:AW153"/>
    <mergeCell ref="AX148:AX153"/>
    <mergeCell ref="AY148:AY153"/>
    <mergeCell ref="AN148:AN153"/>
    <mergeCell ref="AO148:AO153"/>
    <mergeCell ref="AP148:AP153"/>
    <mergeCell ref="AQ148:AQ153"/>
    <mergeCell ref="AR148:AR153"/>
    <mergeCell ref="AS148:AS153"/>
    <mergeCell ref="AH148:AH153"/>
    <mergeCell ref="AI148:AI153"/>
    <mergeCell ref="AJ148:AJ153"/>
    <mergeCell ref="AK148:AK153"/>
    <mergeCell ref="AL148:AL153"/>
    <mergeCell ref="AM148:AM153"/>
    <mergeCell ref="AV136:AV141"/>
    <mergeCell ref="AW136:AW141"/>
    <mergeCell ref="AX136:AX141"/>
    <mergeCell ref="AY136:AY141"/>
    <mergeCell ref="AN136:AN141"/>
    <mergeCell ref="AO136:AO141"/>
    <mergeCell ref="AP136:AP141"/>
    <mergeCell ref="AQ136:AQ141"/>
    <mergeCell ref="AR136:AR141"/>
    <mergeCell ref="AS136:AS141"/>
    <mergeCell ref="AH136:AH141"/>
    <mergeCell ref="AI136:AI141"/>
    <mergeCell ref="AJ136:AJ141"/>
    <mergeCell ref="AK136:AK141"/>
    <mergeCell ref="AL136:AL141"/>
    <mergeCell ref="AM136:AM141"/>
    <mergeCell ref="AT142:AT147"/>
    <mergeCell ref="AU142:AU147"/>
    <mergeCell ref="AV142:AV147"/>
    <mergeCell ref="AW142:AW147"/>
    <mergeCell ref="AX142:AX147"/>
    <mergeCell ref="AY142:AY147"/>
    <mergeCell ref="AN142:AN147"/>
    <mergeCell ref="AO142:AO147"/>
    <mergeCell ref="AP142:AP147"/>
    <mergeCell ref="AQ142:AQ147"/>
    <mergeCell ref="AR142:AR147"/>
    <mergeCell ref="AS142:AS147"/>
    <mergeCell ref="AH142:AH147"/>
    <mergeCell ref="AI142:AI147"/>
    <mergeCell ref="AJ142:AJ147"/>
    <mergeCell ref="AK142:AK147"/>
    <mergeCell ref="A136:A141"/>
    <mergeCell ref="B136:B141"/>
    <mergeCell ref="C136:C141"/>
    <mergeCell ref="S136:S141"/>
    <mergeCell ref="AF136:AF141"/>
    <mergeCell ref="AG136:AG141"/>
    <mergeCell ref="AP130:AP135"/>
    <mergeCell ref="AQ130:AQ135"/>
    <mergeCell ref="AR130:AR135"/>
    <mergeCell ref="AS130:AS135"/>
    <mergeCell ref="AT130:AT135"/>
    <mergeCell ref="AU130:AU135"/>
    <mergeCell ref="AJ130:AJ135"/>
    <mergeCell ref="AK130:AK135"/>
    <mergeCell ref="AL130:AL135"/>
    <mergeCell ref="AM130:AM135"/>
    <mergeCell ref="AN130:AN135"/>
    <mergeCell ref="AO130:AO135"/>
    <mergeCell ref="AT136:AT141"/>
    <mergeCell ref="AU136:AU141"/>
    <mergeCell ref="AV124:AV129"/>
    <mergeCell ref="AW124:AW129"/>
    <mergeCell ref="AX124:AX129"/>
    <mergeCell ref="AY124:AY129"/>
    <mergeCell ref="C130:C135"/>
    <mergeCell ref="S130:S135"/>
    <mergeCell ref="AF130:AF135"/>
    <mergeCell ref="AG130:AG135"/>
    <mergeCell ref="AH130:AH135"/>
    <mergeCell ref="AI130:AI135"/>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5"/>
    <mergeCell ref="AW130:AW135"/>
    <mergeCell ref="AX130:AX135"/>
    <mergeCell ref="AY130:AY135"/>
    <mergeCell ref="C124:C129"/>
    <mergeCell ref="S124:S129"/>
    <mergeCell ref="AF124:AF129"/>
    <mergeCell ref="AG124:AG129"/>
    <mergeCell ref="AH124:AH129"/>
    <mergeCell ref="AI124:AI129"/>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00:C105"/>
    <mergeCell ref="S100:S105"/>
    <mergeCell ref="AF100:AF105"/>
    <mergeCell ref="AG100:AG105"/>
    <mergeCell ref="AH100:AH105"/>
    <mergeCell ref="AI100:AI105"/>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C76:C81"/>
    <mergeCell ref="S76:S81"/>
    <mergeCell ref="AF76:AF81"/>
    <mergeCell ref="AG76:AG81"/>
    <mergeCell ref="AH76:AH81"/>
    <mergeCell ref="AI76:AI81"/>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X58:AX63"/>
    <mergeCell ref="AY58:AY63"/>
    <mergeCell ref="C52:C57"/>
    <mergeCell ref="S52:S57"/>
    <mergeCell ref="AF52:AF57"/>
    <mergeCell ref="AG52:AG57"/>
    <mergeCell ref="AH52:AH57"/>
    <mergeCell ref="AI52:AI57"/>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28:C33"/>
    <mergeCell ref="S28:S33"/>
    <mergeCell ref="AF28:AF33"/>
    <mergeCell ref="AG28:AG33"/>
    <mergeCell ref="AH28:AH33"/>
    <mergeCell ref="AI28:AI33"/>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P22:AP27"/>
    <mergeCell ref="AQ22:AQ27"/>
    <mergeCell ref="AR22:AR27"/>
    <mergeCell ref="AS22:AS27"/>
    <mergeCell ref="AT22:AT27"/>
    <mergeCell ref="AU22:AU27"/>
    <mergeCell ref="AJ22:AJ27"/>
    <mergeCell ref="AK22:AK27"/>
    <mergeCell ref="AL22:AL27"/>
    <mergeCell ref="AM22:AM27"/>
    <mergeCell ref="AN22:AN27"/>
    <mergeCell ref="AO22:AO27"/>
    <mergeCell ref="A1:D3"/>
    <mergeCell ref="E1:AY1"/>
    <mergeCell ref="E2:AY2"/>
    <mergeCell ref="E3:AD3"/>
    <mergeCell ref="AE3:AY3"/>
    <mergeCell ref="A4:D4"/>
    <mergeCell ref="E4:AY4"/>
    <mergeCell ref="AN8:AX8"/>
    <mergeCell ref="AY8:AY9"/>
    <mergeCell ref="A10:A135"/>
    <mergeCell ref="B10:B13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V10:AV15"/>
    <mergeCell ref="AW10:AW15"/>
    <mergeCell ref="AX10:AX15"/>
    <mergeCell ref="AY10:AY15"/>
    <mergeCell ref="C16:C2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AR417"/>
  <sheetViews>
    <sheetView showGridLines="0" zoomScale="62" zoomScaleNormal="62" workbookViewId="0">
      <selection activeCell="G386" sqref="G386"/>
    </sheetView>
  </sheetViews>
  <sheetFormatPr baseColWidth="10" defaultColWidth="11.42578125"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20.28515625" customWidth="1"/>
    <col min="9" max="9" width="18.42578125" customWidth="1"/>
    <col min="10" max="10" width="15.140625" customWidth="1"/>
    <col min="11" max="11" width="15" customWidth="1"/>
    <col min="12" max="12" width="14.42578125" customWidth="1"/>
    <col min="13" max="13" width="14.140625" customWidth="1"/>
    <col min="14" max="14" width="34.28515625" customWidth="1"/>
  </cols>
  <sheetData>
    <row r="1" spans="1:14" ht="29.25" customHeight="1" x14ac:dyDescent="0.25">
      <c r="A1" s="894"/>
      <c r="B1" s="1095"/>
      <c r="C1" s="1098" t="s">
        <v>0</v>
      </c>
      <c r="D1" s="1099"/>
      <c r="E1" s="1099"/>
      <c r="F1" s="1099"/>
      <c r="G1" s="1099"/>
      <c r="H1" s="1099"/>
      <c r="I1" s="1099"/>
      <c r="J1" s="1099"/>
      <c r="K1" s="1099"/>
      <c r="L1" s="1099"/>
      <c r="M1" s="1099"/>
      <c r="N1" s="1100"/>
    </row>
    <row r="2" spans="1:14" ht="33.75" customHeight="1" thickBot="1" x14ac:dyDescent="0.3">
      <c r="A2" s="896"/>
      <c r="B2" s="1096"/>
      <c r="C2" s="1101" t="s">
        <v>220</v>
      </c>
      <c r="D2" s="1102"/>
      <c r="E2" s="1102"/>
      <c r="F2" s="1102"/>
      <c r="G2" s="1102"/>
      <c r="H2" s="1102"/>
      <c r="I2" s="1102"/>
      <c r="J2" s="1102"/>
      <c r="K2" s="1102"/>
      <c r="L2" s="1102"/>
      <c r="M2" s="1102"/>
      <c r="N2" s="1103"/>
    </row>
    <row r="3" spans="1:14" ht="18.75" thickBot="1" x14ac:dyDescent="0.3">
      <c r="A3" s="898"/>
      <c r="B3" s="1097"/>
      <c r="C3" s="1104" t="s">
        <v>122</v>
      </c>
      <c r="D3" s="1105"/>
      <c r="E3" s="1105"/>
      <c r="F3" s="1105"/>
      <c r="G3" s="1106"/>
      <c r="H3" s="1107" t="s">
        <v>154</v>
      </c>
      <c r="I3" s="1108"/>
      <c r="J3" s="1108"/>
      <c r="K3" s="1108"/>
      <c r="L3" s="1108"/>
      <c r="M3" s="1108"/>
      <c r="N3" s="1109"/>
    </row>
    <row r="4" spans="1:14" ht="26.25" customHeight="1" thickBot="1" x14ac:dyDescent="0.3">
      <c r="A4" s="1110" t="s">
        <v>4</v>
      </c>
      <c r="B4" s="1111"/>
      <c r="C4" s="1089" t="s">
        <v>5</v>
      </c>
      <c r="D4" s="1090"/>
      <c r="E4" s="1090"/>
      <c r="F4" s="1090"/>
      <c r="G4" s="1090"/>
      <c r="H4" s="1090"/>
      <c r="I4" s="1090"/>
      <c r="J4" s="1090"/>
      <c r="K4" s="1090"/>
      <c r="L4" s="1090"/>
      <c r="M4" s="1090"/>
      <c r="N4" s="1091"/>
    </row>
    <row r="5" spans="1:14" ht="29.25" customHeight="1" thickBot="1" x14ac:dyDescent="0.3">
      <c r="A5" s="1087" t="s">
        <v>6</v>
      </c>
      <c r="B5" s="1088"/>
      <c r="C5" s="1089" t="s">
        <v>7</v>
      </c>
      <c r="D5" s="1090"/>
      <c r="E5" s="1090"/>
      <c r="F5" s="1090"/>
      <c r="G5" s="1090"/>
      <c r="H5" s="1090"/>
      <c r="I5" s="1090"/>
      <c r="J5" s="1090"/>
      <c r="K5" s="1090"/>
      <c r="L5" s="1090"/>
      <c r="M5" s="1090"/>
      <c r="N5" s="1091"/>
    </row>
    <row r="7" spans="1:14" ht="28.5" hidden="1" customHeight="1" x14ac:dyDescent="0.25">
      <c r="A7" s="1092" t="s">
        <v>221</v>
      </c>
      <c r="B7" s="1093"/>
      <c r="C7" s="1093"/>
      <c r="D7" s="1093"/>
      <c r="E7" s="1093"/>
      <c r="F7" s="1093"/>
      <c r="G7" s="1093"/>
      <c r="H7" s="1094"/>
    </row>
    <row r="8" spans="1:14" ht="33.75" hidden="1" customHeight="1" x14ac:dyDescent="0.25">
      <c r="A8" s="43" t="s">
        <v>25</v>
      </c>
      <c r="B8" s="44" t="s">
        <v>222</v>
      </c>
      <c r="C8" s="44" t="s">
        <v>223</v>
      </c>
      <c r="D8" s="44" t="s">
        <v>224</v>
      </c>
      <c r="E8" s="44" t="s">
        <v>225</v>
      </c>
      <c r="F8" s="44" t="s">
        <v>226</v>
      </c>
      <c r="G8" s="44" t="s">
        <v>227</v>
      </c>
      <c r="H8" s="45" t="s">
        <v>228</v>
      </c>
    </row>
    <row r="9" spans="1:14" ht="16.5" hidden="1" customHeight="1" x14ac:dyDescent="0.25">
      <c r="A9" s="46" t="s">
        <v>229</v>
      </c>
      <c r="B9" s="47" t="s">
        <v>230</v>
      </c>
      <c r="C9" s="48">
        <v>0</v>
      </c>
      <c r="D9" s="48">
        <v>2410000000</v>
      </c>
      <c r="E9" s="48">
        <v>430855000</v>
      </c>
      <c r="F9" s="48">
        <v>0</v>
      </c>
      <c r="G9" s="48">
        <v>0</v>
      </c>
      <c r="H9" s="49">
        <f>G9/E9</f>
        <v>0</v>
      </c>
    </row>
    <row r="10" spans="1:14" ht="16.5" hidden="1" customHeight="1" x14ac:dyDescent="0.25">
      <c r="A10" s="46" t="s">
        <v>231</v>
      </c>
      <c r="B10" s="47" t="s">
        <v>230</v>
      </c>
      <c r="C10" s="48">
        <v>0</v>
      </c>
      <c r="D10" s="48">
        <v>2410000000</v>
      </c>
      <c r="E10" s="48">
        <f>+[4]INVERSIÓN!L11+[4]INVERSIÓN!L23+[4]INVERSIÓN!L29</f>
        <v>1967968000</v>
      </c>
      <c r="F10" s="48">
        <v>1101067</v>
      </c>
      <c r="G10" s="48">
        <v>1101067</v>
      </c>
      <c r="H10" s="49">
        <f>G10/E10</f>
        <v>5.5949436169693814E-4</v>
      </c>
    </row>
    <row r="11" spans="1:14" ht="16.5" hidden="1" customHeight="1" x14ac:dyDescent="0.25">
      <c r="A11" s="46" t="s">
        <v>232</v>
      </c>
      <c r="B11" s="47" t="s">
        <v>230</v>
      </c>
      <c r="C11" s="48">
        <v>0</v>
      </c>
      <c r="D11" s="48">
        <v>2410000000</v>
      </c>
      <c r="E11" s="48">
        <f>+[4]INVERSIÓN!N11+[4]INVERSIÓN!N23+[4]INVERSIÓN!N29</f>
        <v>1988602000</v>
      </c>
      <c r="F11" s="48">
        <v>214401499</v>
      </c>
      <c r="G11" s="48">
        <v>214401499</v>
      </c>
      <c r="H11" s="49">
        <f>G11/E11</f>
        <v>0.10781518825788167</v>
      </c>
    </row>
    <row r="12" spans="1:14" ht="16.5" hidden="1" customHeight="1" x14ac:dyDescent="0.25">
      <c r="A12" s="46" t="s">
        <v>233</v>
      </c>
      <c r="B12" s="47" t="s">
        <v>230</v>
      </c>
      <c r="C12" s="48">
        <v>0</v>
      </c>
      <c r="D12" s="48">
        <v>2410000000</v>
      </c>
      <c r="E12" s="48">
        <f>+[4]INVERSIÓN!P11+[4]INVERSIÓN!P23+[4]INVERSIÓN!P29</f>
        <v>1988602000</v>
      </c>
      <c r="F12" s="48">
        <v>541182398</v>
      </c>
      <c r="G12" s="48">
        <v>541182398</v>
      </c>
      <c r="H12" s="49">
        <f>G12/E12</f>
        <v>0.27214213703898515</v>
      </c>
    </row>
    <row r="13" spans="1:14" ht="16.5" hidden="1" customHeight="1" x14ac:dyDescent="0.25">
      <c r="A13" s="46" t="s">
        <v>234</v>
      </c>
      <c r="B13" s="47" t="s">
        <v>230</v>
      </c>
      <c r="C13" s="50">
        <v>0</v>
      </c>
      <c r="D13" s="50">
        <v>2410000000</v>
      </c>
      <c r="E13" s="50">
        <f>+[4]INVERSIÓN!R34</f>
        <v>2178974000</v>
      </c>
      <c r="F13" s="50">
        <v>1065055507</v>
      </c>
      <c r="G13" s="50">
        <v>1065055507</v>
      </c>
      <c r="H13" s="51">
        <f>G13/E13</f>
        <v>0.48878761609821869</v>
      </c>
    </row>
    <row r="14" spans="1:14" ht="16.5" hidden="1" customHeight="1" thickBot="1" x14ac:dyDescent="0.3">
      <c r="A14" s="52" t="s">
        <v>235</v>
      </c>
      <c r="B14" s="53" t="s">
        <v>230</v>
      </c>
      <c r="C14" s="54">
        <v>0</v>
      </c>
      <c r="D14" s="54">
        <v>2410000000</v>
      </c>
      <c r="E14" s="54">
        <v>2398540480</v>
      </c>
      <c r="F14" s="54">
        <v>1674523341</v>
      </c>
      <c r="G14" s="54">
        <v>1674523341</v>
      </c>
      <c r="H14" s="55">
        <f>+G14/E14</f>
        <v>0.69814262255019355</v>
      </c>
    </row>
    <row r="15" spans="1:14" ht="16.5" hidden="1" customHeight="1" thickBot="1" x14ac:dyDescent="0.3"/>
    <row r="16" spans="1:14" ht="26.25" hidden="1" customHeight="1" x14ac:dyDescent="0.25">
      <c r="A16" s="1092" t="s">
        <v>236</v>
      </c>
      <c r="B16" s="1093"/>
      <c r="C16" s="1093"/>
      <c r="D16" s="1093"/>
      <c r="E16" s="1093"/>
      <c r="F16" s="1093"/>
      <c r="G16" s="1093"/>
      <c r="H16" s="1094"/>
    </row>
    <row r="17" spans="1:8" ht="25.5" hidden="1" customHeight="1" x14ac:dyDescent="0.25">
      <c r="A17" s="43" t="s">
        <v>26</v>
      </c>
      <c r="B17" s="44" t="s">
        <v>222</v>
      </c>
      <c r="C17" s="44" t="s">
        <v>223</v>
      </c>
      <c r="D17" s="44" t="s">
        <v>224</v>
      </c>
      <c r="E17" s="44" t="s">
        <v>225</v>
      </c>
      <c r="F17" s="44" t="s">
        <v>226</v>
      </c>
      <c r="G17" s="44" t="s">
        <v>227</v>
      </c>
      <c r="H17" s="45" t="s">
        <v>228</v>
      </c>
    </row>
    <row r="18" spans="1:8" ht="16.5" hidden="1" customHeight="1" x14ac:dyDescent="0.25">
      <c r="A18" s="46" t="s">
        <v>237</v>
      </c>
      <c r="B18" s="56" t="s">
        <v>230</v>
      </c>
      <c r="C18" s="50">
        <v>4564236000</v>
      </c>
      <c r="D18" s="57">
        <v>4564236000</v>
      </c>
      <c r="E18" s="50">
        <v>0</v>
      </c>
      <c r="F18" s="50">
        <v>0</v>
      </c>
      <c r="G18" s="50">
        <v>0</v>
      </c>
      <c r="H18" s="51">
        <v>0</v>
      </c>
    </row>
    <row r="19" spans="1:8" ht="16.5" hidden="1" customHeight="1" x14ac:dyDescent="0.25">
      <c r="A19" s="46" t="s">
        <v>238</v>
      </c>
      <c r="B19" s="56" t="s">
        <v>230</v>
      </c>
      <c r="C19" s="50">
        <v>4564236000</v>
      </c>
      <c r="D19" s="57">
        <v>4564236000</v>
      </c>
      <c r="E19" s="50">
        <v>2641756000</v>
      </c>
      <c r="F19" s="50">
        <v>0</v>
      </c>
      <c r="G19" s="50">
        <v>0</v>
      </c>
      <c r="H19" s="51">
        <v>0</v>
      </c>
    </row>
    <row r="20" spans="1:8" ht="16.5" hidden="1" customHeight="1" x14ac:dyDescent="0.25">
      <c r="A20" s="46" t="s">
        <v>239</v>
      </c>
      <c r="B20" s="56" t="s">
        <v>230</v>
      </c>
      <c r="C20" s="50">
        <v>4564236000</v>
      </c>
      <c r="D20" s="57">
        <v>4564236000</v>
      </c>
      <c r="E20" s="50">
        <v>3605634000</v>
      </c>
      <c r="F20" s="50">
        <v>105142035</v>
      </c>
      <c r="G20" s="50">
        <v>105142035</v>
      </c>
      <c r="H20" s="51">
        <f>+G20/E20</f>
        <v>2.9160484674817244E-2</v>
      </c>
    </row>
    <row r="21" spans="1:8" ht="16.5" hidden="1" customHeight="1" x14ac:dyDescent="0.25">
      <c r="A21" s="46" t="s">
        <v>240</v>
      </c>
      <c r="B21" s="56" t="s">
        <v>230</v>
      </c>
      <c r="C21" s="50">
        <v>4564236000</v>
      </c>
      <c r="D21" s="57">
        <v>4165863000</v>
      </c>
      <c r="E21" s="50">
        <v>3784706000</v>
      </c>
      <c r="F21" s="50">
        <v>453711470</v>
      </c>
      <c r="G21" s="50">
        <v>453711470</v>
      </c>
      <c r="H21" s="51">
        <f>+G21/E21</f>
        <v>0.11988024168852217</v>
      </c>
    </row>
    <row r="22" spans="1:8" ht="16.5" hidden="1" customHeight="1" x14ac:dyDescent="0.25">
      <c r="A22" s="46" t="s">
        <v>241</v>
      </c>
      <c r="B22" s="56" t="s">
        <v>230</v>
      </c>
      <c r="C22" s="50">
        <v>4564236000</v>
      </c>
      <c r="D22" s="57">
        <v>4165863000</v>
      </c>
      <c r="E22" s="57">
        <v>3808772000</v>
      </c>
      <c r="F22" s="57">
        <v>851030270</v>
      </c>
      <c r="G22" s="57">
        <v>851030270</v>
      </c>
      <c r="H22" s="51">
        <f>+G22/E22</f>
        <v>0.22343954166854829</v>
      </c>
    </row>
    <row r="23" spans="1:8" ht="16.5" hidden="1" customHeight="1" x14ac:dyDescent="0.25">
      <c r="A23" s="46" t="s">
        <v>242</v>
      </c>
      <c r="B23" s="56" t="s">
        <v>230</v>
      </c>
      <c r="C23" s="50">
        <v>4564236000</v>
      </c>
      <c r="D23" s="57">
        <v>4165863000</v>
      </c>
      <c r="E23" s="57">
        <v>4086710000</v>
      </c>
      <c r="F23" s="57">
        <v>1256400270</v>
      </c>
      <c r="G23" s="57">
        <v>1256400270</v>
      </c>
      <c r="H23" s="51">
        <v>0.30740000000000001</v>
      </c>
    </row>
    <row r="24" spans="1:8" ht="16.5" hidden="1" customHeight="1" x14ac:dyDescent="0.25">
      <c r="A24" s="46" t="s">
        <v>229</v>
      </c>
      <c r="B24" s="56" t="s">
        <v>230</v>
      </c>
      <c r="C24" s="50">
        <v>4564236000</v>
      </c>
      <c r="D24" s="57">
        <v>4165863000</v>
      </c>
      <c r="E24" s="57">
        <v>4089735600</v>
      </c>
      <c r="F24" s="57">
        <v>1676780970</v>
      </c>
      <c r="G24" s="57">
        <v>1676780970</v>
      </c>
      <c r="H24" s="51">
        <v>0.40999740178802757</v>
      </c>
    </row>
    <row r="25" spans="1:8" ht="16.5" hidden="1" customHeight="1" x14ac:dyDescent="0.25">
      <c r="A25" s="46" t="s">
        <v>231</v>
      </c>
      <c r="B25" s="56" t="s">
        <v>230</v>
      </c>
      <c r="C25" s="50">
        <v>4564236000</v>
      </c>
      <c r="D25" s="57">
        <v>4978036000</v>
      </c>
      <c r="E25" s="57">
        <v>4103487600</v>
      </c>
      <c r="F25" s="57">
        <v>2186494745</v>
      </c>
      <c r="G25" s="57">
        <v>2186494745</v>
      </c>
      <c r="H25" s="51">
        <v>0.53283815089388842</v>
      </c>
    </row>
    <row r="26" spans="1:8" ht="16.5" hidden="1" customHeight="1" x14ac:dyDescent="0.25">
      <c r="A26" s="46" t="s">
        <v>232</v>
      </c>
      <c r="B26" s="56" t="s">
        <v>230</v>
      </c>
      <c r="C26" s="50">
        <v>4564236000</v>
      </c>
      <c r="D26" s="57">
        <v>4978036000</v>
      </c>
      <c r="E26" s="57">
        <v>4378117733</v>
      </c>
      <c r="F26" s="57">
        <v>2639551204</v>
      </c>
      <c r="G26" s="57">
        <v>2639551204</v>
      </c>
      <c r="H26" s="51">
        <v>0.6028963506633046</v>
      </c>
    </row>
    <row r="27" spans="1:8" ht="16.5" hidden="1" customHeight="1" x14ac:dyDescent="0.25">
      <c r="A27" s="46" t="s">
        <v>233</v>
      </c>
      <c r="B27" s="56" t="s">
        <v>230</v>
      </c>
      <c r="C27" s="50">
        <v>4564236000</v>
      </c>
      <c r="D27" s="57">
        <v>4978036000</v>
      </c>
      <c r="E27" s="57">
        <v>4480172833</v>
      </c>
      <c r="F27" s="57">
        <v>3078166053</v>
      </c>
      <c r="G27" s="57">
        <v>3078166053</v>
      </c>
      <c r="H27" s="51">
        <v>0.68706413072435146</v>
      </c>
    </row>
    <row r="28" spans="1:8" ht="16.5" hidden="1" customHeight="1" x14ac:dyDescent="0.25">
      <c r="A28" s="46" t="s">
        <v>234</v>
      </c>
      <c r="B28" s="56" t="s">
        <v>230</v>
      </c>
      <c r="C28" s="50">
        <v>4564236000</v>
      </c>
      <c r="D28" s="57">
        <v>4978036000</v>
      </c>
      <c r="E28" s="57">
        <v>4589589933</v>
      </c>
      <c r="F28" s="57">
        <v>3478057586</v>
      </c>
      <c r="G28" s="57">
        <v>3478057586</v>
      </c>
      <c r="H28" s="51">
        <v>0.75781445331142183</v>
      </c>
    </row>
    <row r="29" spans="1:8" ht="16.5" hidden="1" customHeight="1" thickBot="1" x14ac:dyDescent="0.3">
      <c r="A29" s="52" t="s">
        <v>235</v>
      </c>
      <c r="B29" s="56" t="s">
        <v>230</v>
      </c>
      <c r="C29" s="50">
        <v>4564236000</v>
      </c>
      <c r="D29" s="57">
        <v>4877797137</v>
      </c>
      <c r="E29" s="57">
        <v>4670034066</v>
      </c>
      <c r="F29" s="57">
        <v>4047442586</v>
      </c>
      <c r="G29" s="57">
        <v>4047442586</v>
      </c>
      <c r="H29" s="51">
        <f>+G29/E29</f>
        <v>0.86668373909030927</v>
      </c>
    </row>
    <row r="30" spans="1:8" ht="16.5" hidden="1" customHeight="1" thickBot="1" x14ac:dyDescent="0.3"/>
    <row r="31" spans="1:8" ht="24.75" hidden="1" customHeight="1" x14ac:dyDescent="0.25">
      <c r="A31" s="1092" t="s">
        <v>243</v>
      </c>
      <c r="B31" s="1093"/>
      <c r="C31" s="1093"/>
      <c r="D31" s="1093"/>
      <c r="E31" s="1093"/>
      <c r="F31" s="1093"/>
      <c r="G31" s="1093"/>
      <c r="H31" s="1094"/>
    </row>
    <row r="32" spans="1:8" ht="25.5" hidden="1" customHeight="1" x14ac:dyDescent="0.25">
      <c r="A32" s="43" t="s">
        <v>27</v>
      </c>
      <c r="B32" s="44" t="s">
        <v>222</v>
      </c>
      <c r="C32" s="44" t="s">
        <v>223</v>
      </c>
      <c r="D32" s="44" t="s">
        <v>224</v>
      </c>
      <c r="E32" s="44" t="s">
        <v>225</v>
      </c>
      <c r="F32" s="44" t="s">
        <v>226</v>
      </c>
      <c r="G32" s="44" t="s">
        <v>227</v>
      </c>
      <c r="H32" s="45" t="s">
        <v>228</v>
      </c>
    </row>
    <row r="33" spans="1:8" s="33" customFormat="1" ht="16.5" hidden="1" customHeight="1" x14ac:dyDescent="0.25">
      <c r="A33" s="185" t="s">
        <v>237</v>
      </c>
      <c r="B33" s="186" t="s">
        <v>230</v>
      </c>
      <c r="C33" s="187">
        <v>6265502000</v>
      </c>
      <c r="D33" s="188">
        <v>6265502000</v>
      </c>
      <c r="E33" s="188">
        <v>5977658000</v>
      </c>
      <c r="F33" s="188">
        <v>0</v>
      </c>
      <c r="G33" s="188">
        <v>0</v>
      </c>
      <c r="H33" s="51">
        <v>0</v>
      </c>
    </row>
    <row r="34" spans="1:8" s="33" customFormat="1" ht="16.5" hidden="1" customHeight="1" x14ac:dyDescent="0.25">
      <c r="A34" s="185" t="s">
        <v>238</v>
      </c>
      <c r="B34" s="186" t="s">
        <v>230</v>
      </c>
      <c r="C34" s="187">
        <v>6265502000</v>
      </c>
      <c r="D34" s="188">
        <v>6265502000</v>
      </c>
      <c r="E34" s="188">
        <v>5977658000</v>
      </c>
      <c r="F34" s="188">
        <v>61726501</v>
      </c>
      <c r="G34" s="188">
        <v>61726501</v>
      </c>
      <c r="H34" s="51">
        <v>1.0326201498981709E-2</v>
      </c>
    </row>
    <row r="35" spans="1:8" s="33" customFormat="1" ht="16.5" hidden="1" customHeight="1" x14ac:dyDescent="0.25">
      <c r="A35" s="185" t="s">
        <v>239</v>
      </c>
      <c r="B35" s="186" t="s">
        <v>230</v>
      </c>
      <c r="C35" s="187">
        <v>6265502000</v>
      </c>
      <c r="D35" s="188">
        <v>6265502000</v>
      </c>
      <c r="E35" s="188">
        <v>5977658000</v>
      </c>
      <c r="F35" s="188">
        <v>657078094</v>
      </c>
      <c r="G35" s="188">
        <v>657078094</v>
      </c>
      <c r="H35" s="51">
        <v>0.10992232978199823</v>
      </c>
    </row>
    <row r="36" spans="1:8" s="33" customFormat="1" ht="16.5" hidden="1" customHeight="1" x14ac:dyDescent="0.25">
      <c r="A36" s="185" t="s">
        <v>240</v>
      </c>
      <c r="B36" s="186" t="s">
        <v>230</v>
      </c>
      <c r="C36" s="187">
        <v>6265502000</v>
      </c>
      <c r="D36" s="188">
        <v>6265502000</v>
      </c>
      <c r="E36" s="188">
        <v>6005162000</v>
      </c>
      <c r="F36" s="188">
        <v>1256199721</v>
      </c>
      <c r="G36" s="188">
        <v>1256199721</v>
      </c>
      <c r="H36" s="51">
        <f>G36/E36</f>
        <v>0.20918664991885313</v>
      </c>
    </row>
    <row r="37" spans="1:8" s="33" customFormat="1" ht="16.5" hidden="1" customHeight="1" x14ac:dyDescent="0.25">
      <c r="A37" s="185" t="s">
        <v>241</v>
      </c>
      <c r="B37" s="186" t="s">
        <v>230</v>
      </c>
      <c r="C37" s="187">
        <v>6265502000</v>
      </c>
      <c r="D37" s="188">
        <v>6265502000</v>
      </c>
      <c r="E37" s="188">
        <v>6005162000</v>
      </c>
      <c r="F37" s="188">
        <v>1759824288</v>
      </c>
      <c r="G37" s="188">
        <v>1759824288</v>
      </c>
      <c r="H37" s="51">
        <v>0.29305192565995719</v>
      </c>
    </row>
    <row r="38" spans="1:8" s="33" customFormat="1" ht="16.5" hidden="1" customHeight="1" x14ac:dyDescent="0.25">
      <c r="A38" s="185" t="s">
        <v>242</v>
      </c>
      <c r="B38" s="186" t="s">
        <v>230</v>
      </c>
      <c r="C38" s="187">
        <v>6265502000</v>
      </c>
      <c r="D38" s="188">
        <v>6265502000</v>
      </c>
      <c r="E38" s="188">
        <v>6005162000</v>
      </c>
      <c r="F38" s="188">
        <v>2315701583</v>
      </c>
      <c r="G38" s="188">
        <v>2315701583</v>
      </c>
      <c r="H38" s="51">
        <v>0.38561850338092463</v>
      </c>
    </row>
    <row r="39" spans="1:8" s="33" customFormat="1" ht="16.5" hidden="1" customHeight="1" x14ac:dyDescent="0.25">
      <c r="A39" s="185" t="s">
        <v>229</v>
      </c>
      <c r="B39" s="186" t="s">
        <v>230</v>
      </c>
      <c r="C39" s="187">
        <v>6265502000</v>
      </c>
      <c r="D39" s="188">
        <v>6265502000</v>
      </c>
      <c r="E39" s="188">
        <v>6005162000</v>
      </c>
      <c r="F39" s="188">
        <v>2901503750</v>
      </c>
      <c r="G39" s="188">
        <v>2901503750</v>
      </c>
      <c r="H39" s="51">
        <v>0.48316827256283845</v>
      </c>
    </row>
    <row r="40" spans="1:8" s="33" customFormat="1" ht="16.5" hidden="1" customHeight="1" x14ac:dyDescent="0.25">
      <c r="A40" s="185" t="s">
        <v>231</v>
      </c>
      <c r="B40" s="186" t="s">
        <v>230</v>
      </c>
      <c r="C40" s="187">
        <v>6265502000</v>
      </c>
      <c r="D40" s="188">
        <v>6265502000</v>
      </c>
      <c r="E40" s="188">
        <v>6079081000</v>
      </c>
      <c r="F40" s="188">
        <v>3409570816</v>
      </c>
      <c r="G40" s="188">
        <v>3409570816</v>
      </c>
      <c r="H40" s="51">
        <f>G40/E40</f>
        <v>0.5608694498395399</v>
      </c>
    </row>
    <row r="41" spans="1:8" s="33" customFormat="1" ht="16.5" hidden="1" customHeight="1" x14ac:dyDescent="0.25">
      <c r="A41" s="185" t="s">
        <v>232</v>
      </c>
      <c r="B41" s="186" t="s">
        <v>230</v>
      </c>
      <c r="C41" s="187">
        <v>6265502000</v>
      </c>
      <c r="D41" s="188">
        <v>6265502000</v>
      </c>
      <c r="E41" s="188">
        <v>6045373867</v>
      </c>
      <c r="F41" s="188">
        <v>3954378043</v>
      </c>
      <c r="G41" s="188">
        <v>3954378043</v>
      </c>
      <c r="H41" s="51">
        <v>0.65411637559520353</v>
      </c>
    </row>
    <row r="42" spans="1:8" s="33" customFormat="1" ht="16.5" hidden="1" customHeight="1" x14ac:dyDescent="0.25">
      <c r="A42" s="185" t="s">
        <v>233</v>
      </c>
      <c r="B42" s="186" t="s">
        <v>230</v>
      </c>
      <c r="C42" s="187">
        <v>6265502000</v>
      </c>
      <c r="D42" s="188">
        <v>6848972608</v>
      </c>
      <c r="E42" s="188">
        <v>6144323766</v>
      </c>
      <c r="F42" s="188">
        <v>4528691877</v>
      </c>
      <c r="G42" s="188">
        <v>4528691877</v>
      </c>
      <c r="H42" s="51">
        <v>0.7370529369008515</v>
      </c>
    </row>
    <row r="43" spans="1:8" s="33" customFormat="1" ht="16.5" hidden="1" customHeight="1" x14ac:dyDescent="0.25">
      <c r="A43" s="185" t="s">
        <v>234</v>
      </c>
      <c r="B43" s="186" t="s">
        <v>230</v>
      </c>
      <c r="C43" s="187">
        <v>6265502000</v>
      </c>
      <c r="D43" s="188">
        <v>6848972608</v>
      </c>
      <c r="E43" s="188">
        <v>6674918836</v>
      </c>
      <c r="F43" s="188">
        <v>5113682292</v>
      </c>
      <c r="G43" s="188">
        <v>5113682292</v>
      </c>
      <c r="H43" s="51">
        <v>0.76610404075930549</v>
      </c>
    </row>
    <row r="44" spans="1:8" s="33" customFormat="1" ht="16.5" hidden="1" customHeight="1" x14ac:dyDescent="0.25">
      <c r="A44" s="185" t="s">
        <v>235</v>
      </c>
      <c r="B44" s="186" t="s">
        <v>230</v>
      </c>
      <c r="C44" s="187">
        <v>6265502000</v>
      </c>
      <c r="D44" s="188">
        <v>6265502000</v>
      </c>
      <c r="E44" s="188">
        <v>7107493435</v>
      </c>
      <c r="F44" s="188">
        <v>6023887246</v>
      </c>
      <c r="G44" s="188">
        <v>6023887246</v>
      </c>
      <c r="H44" s="51">
        <v>0.84754031798834861</v>
      </c>
    </row>
    <row r="45" spans="1:8" ht="16.5" customHeight="1" thickBot="1" x14ac:dyDescent="0.3"/>
    <row r="46" spans="1:8" ht="27.75" customHeight="1" x14ac:dyDescent="0.25">
      <c r="A46" s="1092" t="s">
        <v>244</v>
      </c>
      <c r="B46" s="1093"/>
      <c r="C46" s="1093"/>
      <c r="D46" s="1093"/>
      <c r="E46" s="1093"/>
      <c r="F46" s="1093"/>
      <c r="G46" s="1093"/>
      <c r="H46" s="1094"/>
    </row>
    <row r="47" spans="1:8" ht="25.5" customHeight="1" x14ac:dyDescent="0.25">
      <c r="A47" s="43" t="s">
        <v>28</v>
      </c>
      <c r="B47" s="44" t="s">
        <v>222</v>
      </c>
      <c r="C47" s="44" t="s">
        <v>223</v>
      </c>
      <c r="D47" s="44" t="s">
        <v>224</v>
      </c>
      <c r="E47" s="44" t="s">
        <v>225</v>
      </c>
      <c r="F47" s="44" t="s">
        <v>226</v>
      </c>
      <c r="G47" s="44" t="s">
        <v>227</v>
      </c>
      <c r="H47" s="45" t="s">
        <v>228</v>
      </c>
    </row>
    <row r="48" spans="1:8" ht="16.5" customHeight="1" x14ac:dyDescent="0.25">
      <c r="A48" s="46" t="s">
        <v>237</v>
      </c>
      <c r="B48" s="186" t="s">
        <v>230</v>
      </c>
      <c r="C48" s="187">
        <v>4914337000</v>
      </c>
      <c r="D48" s="188">
        <v>4914337000</v>
      </c>
      <c r="E48" s="188">
        <v>840000000</v>
      </c>
      <c r="F48" s="188">
        <v>0</v>
      </c>
      <c r="G48" s="188">
        <v>0</v>
      </c>
      <c r="H48" s="51">
        <v>0</v>
      </c>
    </row>
    <row r="49" spans="1:8" ht="16.5" customHeight="1" x14ac:dyDescent="0.25">
      <c r="A49" s="46" t="s">
        <v>238</v>
      </c>
      <c r="B49" s="186" t="s">
        <v>230</v>
      </c>
      <c r="C49" s="187">
        <v>4914337000</v>
      </c>
      <c r="D49" s="188">
        <v>4914337000</v>
      </c>
      <c r="E49" s="188">
        <v>1043846500</v>
      </c>
      <c r="F49" s="188">
        <v>0</v>
      </c>
      <c r="G49" s="188">
        <v>0</v>
      </c>
      <c r="H49" s="51">
        <v>0</v>
      </c>
    </row>
    <row r="50" spans="1:8" ht="16.5" customHeight="1" x14ac:dyDescent="0.25">
      <c r="A50" s="46" t="s">
        <v>239</v>
      </c>
      <c r="B50" s="186" t="s">
        <v>230</v>
      </c>
      <c r="C50" s="187">
        <v>4914337000</v>
      </c>
      <c r="D50" s="188">
        <v>4914337000</v>
      </c>
      <c r="E50" s="188">
        <v>4353166000</v>
      </c>
      <c r="F50" s="188">
        <v>8871200</v>
      </c>
      <c r="G50" s="188">
        <v>8871200</v>
      </c>
      <c r="H50" s="51">
        <v>2.0378731249853553E-3</v>
      </c>
    </row>
    <row r="51" spans="1:8" ht="16.5" customHeight="1" x14ac:dyDescent="0.25">
      <c r="A51" s="46" t="s">
        <v>240</v>
      </c>
      <c r="B51" s="186" t="s">
        <v>230</v>
      </c>
      <c r="C51" s="187">
        <v>4914337000</v>
      </c>
      <c r="D51" s="188">
        <v>4914337000</v>
      </c>
      <c r="E51" s="188">
        <v>4637323333</v>
      </c>
      <c r="F51" s="188">
        <v>198835504</v>
      </c>
      <c r="G51" s="188">
        <v>198835504</v>
      </c>
      <c r="H51" s="51">
        <v>4.287721379810891E-2</v>
      </c>
    </row>
    <row r="52" spans="1:8" ht="16.5" customHeight="1" x14ac:dyDescent="0.25">
      <c r="A52" s="346" t="s">
        <v>241</v>
      </c>
      <c r="B52" s="186" t="s">
        <v>230</v>
      </c>
      <c r="C52" s="187">
        <v>4914337000</v>
      </c>
      <c r="D52" s="188">
        <v>4914337000</v>
      </c>
      <c r="E52" s="188">
        <v>4637323333</v>
      </c>
      <c r="F52" s="188">
        <v>575200770</v>
      </c>
      <c r="G52" s="188">
        <v>575200770</v>
      </c>
      <c r="H52" s="51">
        <v>0.12403723628817753</v>
      </c>
    </row>
    <row r="53" spans="1:8" ht="16.5" customHeight="1" x14ac:dyDescent="0.25">
      <c r="A53" s="346" t="s">
        <v>242</v>
      </c>
      <c r="B53" s="186" t="s">
        <v>230</v>
      </c>
      <c r="C53" s="187">
        <f>+INVERSIÓN!DL38</f>
        <v>4914337000</v>
      </c>
      <c r="D53" s="188">
        <f>+C53</f>
        <v>4914337000</v>
      </c>
      <c r="E53" s="188">
        <f>+INVERSIÓN!DM38</f>
        <v>4637323333</v>
      </c>
      <c r="F53" s="188">
        <f>+INVERSIÓN!DM12+INVERSIÓN!DM19+INVERSIÓN!DM26+INVERSIÓN!DM33</f>
        <v>1018008326</v>
      </c>
      <c r="G53" s="188">
        <f>+F53</f>
        <v>1018008326</v>
      </c>
      <c r="H53" s="51">
        <f>+G53/E53</f>
        <v>0.21952498303400059</v>
      </c>
    </row>
    <row r="54" spans="1:8" ht="16.5" hidden="1" customHeight="1" x14ac:dyDescent="0.25">
      <c r="A54" s="46" t="s">
        <v>229</v>
      </c>
      <c r="B54" s="58"/>
      <c r="C54" s="58"/>
      <c r="D54" s="58"/>
      <c r="E54" s="58"/>
      <c r="F54" s="58"/>
      <c r="G54" s="58"/>
      <c r="H54" s="59" t="e">
        <f t="shared" ref="H54:H59" si="0">G54/E54</f>
        <v>#DIV/0!</v>
      </c>
    </row>
    <row r="55" spans="1:8" ht="16.5" hidden="1" customHeight="1" x14ac:dyDescent="0.25">
      <c r="A55" s="46" t="s">
        <v>231</v>
      </c>
      <c r="B55" s="58"/>
      <c r="C55" s="58"/>
      <c r="D55" s="58"/>
      <c r="E55" s="58"/>
      <c r="F55" s="58"/>
      <c r="G55" s="58"/>
      <c r="H55" s="59" t="e">
        <f t="shared" si="0"/>
        <v>#DIV/0!</v>
      </c>
    </row>
    <row r="56" spans="1:8" ht="16.5" hidden="1" customHeight="1" x14ac:dyDescent="0.25">
      <c r="A56" s="46" t="s">
        <v>232</v>
      </c>
      <c r="B56" s="58"/>
      <c r="C56" s="58"/>
      <c r="D56" s="58"/>
      <c r="E56" s="58"/>
      <c r="F56" s="58"/>
      <c r="G56" s="58"/>
      <c r="H56" s="59" t="e">
        <f t="shared" si="0"/>
        <v>#DIV/0!</v>
      </c>
    </row>
    <row r="57" spans="1:8" ht="16.5" hidden="1" customHeight="1" x14ac:dyDescent="0.25">
      <c r="A57" s="46" t="s">
        <v>233</v>
      </c>
      <c r="B57" s="58"/>
      <c r="C57" s="58"/>
      <c r="D57" s="58"/>
      <c r="E57" s="58"/>
      <c r="F57" s="58"/>
      <c r="G57" s="58"/>
      <c r="H57" s="59" t="e">
        <f t="shared" si="0"/>
        <v>#DIV/0!</v>
      </c>
    </row>
    <row r="58" spans="1:8" ht="16.5" hidden="1" customHeight="1" x14ac:dyDescent="0.25">
      <c r="A58" s="46" t="s">
        <v>234</v>
      </c>
      <c r="B58" s="58"/>
      <c r="C58" s="58"/>
      <c r="D58" s="58"/>
      <c r="E58" s="58"/>
      <c r="F58" s="58"/>
      <c r="G58" s="58"/>
      <c r="H58" s="59" t="e">
        <f t="shared" si="0"/>
        <v>#DIV/0!</v>
      </c>
    </row>
    <row r="59" spans="1:8" ht="16.5" hidden="1" customHeight="1" thickBot="1" x14ac:dyDescent="0.3">
      <c r="A59" s="52" t="s">
        <v>235</v>
      </c>
      <c r="B59" s="60"/>
      <c r="C59" s="60"/>
      <c r="D59" s="60"/>
      <c r="E59" s="60"/>
      <c r="F59" s="60"/>
      <c r="G59" s="60"/>
      <c r="H59" s="59" t="e">
        <f t="shared" si="0"/>
        <v>#DIV/0!</v>
      </c>
    </row>
    <row r="60" spans="1:8" ht="16.5" customHeight="1" x14ac:dyDescent="0.25"/>
    <row r="61" spans="1:8" ht="23.25" hidden="1" customHeight="1" x14ac:dyDescent="0.25">
      <c r="A61" s="1092" t="s">
        <v>245</v>
      </c>
      <c r="B61" s="1093"/>
      <c r="C61" s="1093"/>
      <c r="D61" s="1093"/>
      <c r="E61" s="1093"/>
      <c r="F61" s="1093"/>
      <c r="G61" s="1093"/>
      <c r="H61" s="1094"/>
    </row>
    <row r="62" spans="1:8" ht="25.5" hidden="1" customHeight="1" x14ac:dyDescent="0.25">
      <c r="A62" s="43" t="s">
        <v>29</v>
      </c>
      <c r="B62" s="44" t="s">
        <v>222</v>
      </c>
      <c r="C62" s="44" t="s">
        <v>223</v>
      </c>
      <c r="D62" s="44" t="s">
        <v>224</v>
      </c>
      <c r="E62" s="44" t="s">
        <v>225</v>
      </c>
      <c r="F62" s="44" t="s">
        <v>226</v>
      </c>
      <c r="G62" s="44" t="s">
        <v>227</v>
      </c>
      <c r="H62" s="45" t="s">
        <v>228</v>
      </c>
    </row>
    <row r="63" spans="1:8" ht="16.5" hidden="1" customHeight="1" x14ac:dyDescent="0.25">
      <c r="A63" s="46" t="s">
        <v>237</v>
      </c>
      <c r="B63" s="58"/>
      <c r="C63" s="58"/>
      <c r="D63" s="58"/>
      <c r="E63" s="58"/>
      <c r="F63" s="58"/>
      <c r="G63" s="58"/>
      <c r="H63" s="59" t="e">
        <f>G63/E63</f>
        <v>#DIV/0!</v>
      </c>
    </row>
    <row r="64" spans="1:8" ht="16.5" hidden="1" customHeight="1" x14ac:dyDescent="0.25">
      <c r="A64" s="46" t="s">
        <v>238</v>
      </c>
      <c r="B64" s="58"/>
      <c r="C64" s="58"/>
      <c r="D64" s="58"/>
      <c r="E64" s="58"/>
      <c r="F64" s="58"/>
      <c r="G64" s="58"/>
      <c r="H64" s="59" t="e">
        <f t="shared" ref="H64:H74" si="1">G64/E64</f>
        <v>#DIV/0!</v>
      </c>
    </row>
    <row r="65" spans="1:15" ht="16.5" hidden="1" customHeight="1" x14ac:dyDescent="0.25">
      <c r="A65" s="46" t="s">
        <v>239</v>
      </c>
      <c r="B65" s="58"/>
      <c r="C65" s="58"/>
      <c r="D65" s="58"/>
      <c r="E65" s="58"/>
      <c r="F65" s="58"/>
      <c r="G65" s="58"/>
      <c r="H65" s="59" t="e">
        <f t="shared" si="1"/>
        <v>#DIV/0!</v>
      </c>
    </row>
    <row r="66" spans="1:15" ht="16.5" hidden="1" customHeight="1" x14ac:dyDescent="0.25">
      <c r="A66" s="46" t="s">
        <v>240</v>
      </c>
      <c r="B66" s="58"/>
      <c r="C66" s="58"/>
      <c r="D66" s="58"/>
      <c r="E66" s="58"/>
      <c r="F66" s="58"/>
      <c r="G66" s="58"/>
      <c r="H66" s="59" t="e">
        <f t="shared" si="1"/>
        <v>#DIV/0!</v>
      </c>
    </row>
    <row r="67" spans="1:15" ht="16.5" hidden="1" customHeight="1" x14ac:dyDescent="0.25">
      <c r="A67" s="46" t="s">
        <v>241</v>
      </c>
      <c r="B67" s="58"/>
      <c r="C67" s="58"/>
      <c r="D67" s="58"/>
      <c r="E67" s="58"/>
      <c r="F67" s="58"/>
      <c r="G67" s="58"/>
      <c r="H67" s="59" t="e">
        <f t="shared" si="1"/>
        <v>#DIV/0!</v>
      </c>
    </row>
    <row r="68" spans="1:15" ht="16.5" hidden="1" customHeight="1" x14ac:dyDescent="0.25">
      <c r="A68" s="46" t="s">
        <v>242</v>
      </c>
      <c r="B68" s="58"/>
      <c r="C68" s="58"/>
      <c r="D68" s="58"/>
      <c r="E68" s="58"/>
      <c r="F68" s="58"/>
      <c r="G68" s="58"/>
      <c r="H68" s="59" t="e">
        <f t="shared" si="1"/>
        <v>#DIV/0!</v>
      </c>
    </row>
    <row r="69" spans="1:15" ht="16.5" hidden="1" customHeight="1" x14ac:dyDescent="0.25">
      <c r="A69" s="46" t="s">
        <v>229</v>
      </c>
      <c r="B69" s="58"/>
      <c r="C69" s="58"/>
      <c r="D69" s="58"/>
      <c r="E69" s="58"/>
      <c r="F69" s="58"/>
      <c r="G69" s="58"/>
      <c r="H69" s="59" t="e">
        <f t="shared" si="1"/>
        <v>#DIV/0!</v>
      </c>
    </row>
    <row r="70" spans="1:15" ht="16.5" hidden="1" customHeight="1" x14ac:dyDescent="0.25">
      <c r="A70" s="46" t="s">
        <v>231</v>
      </c>
      <c r="B70" s="58"/>
      <c r="C70" s="58"/>
      <c r="D70" s="58"/>
      <c r="E70" s="58"/>
      <c r="F70" s="58"/>
      <c r="G70" s="58"/>
      <c r="H70" s="59" t="e">
        <f t="shared" si="1"/>
        <v>#DIV/0!</v>
      </c>
    </row>
    <row r="71" spans="1:15" ht="16.5" hidden="1" customHeight="1" x14ac:dyDescent="0.25">
      <c r="A71" s="46" t="s">
        <v>232</v>
      </c>
      <c r="B71" s="58"/>
      <c r="C71" s="58"/>
      <c r="D71" s="58"/>
      <c r="E71" s="58"/>
      <c r="F71" s="58"/>
      <c r="G71" s="58"/>
      <c r="H71" s="59" t="e">
        <f t="shared" si="1"/>
        <v>#DIV/0!</v>
      </c>
    </row>
    <row r="72" spans="1:15" ht="16.5" hidden="1" customHeight="1" x14ac:dyDescent="0.25">
      <c r="A72" s="46" t="s">
        <v>233</v>
      </c>
      <c r="B72" s="58"/>
      <c r="C72" s="58"/>
      <c r="D72" s="58"/>
      <c r="E72" s="58"/>
      <c r="F72" s="58"/>
      <c r="G72" s="58"/>
      <c r="H72" s="59" t="e">
        <f t="shared" si="1"/>
        <v>#DIV/0!</v>
      </c>
    </row>
    <row r="73" spans="1:15" ht="16.5" hidden="1" customHeight="1" x14ac:dyDescent="0.25">
      <c r="A73" s="46" t="s">
        <v>234</v>
      </c>
      <c r="B73" s="58"/>
      <c r="C73" s="58"/>
      <c r="D73" s="58"/>
      <c r="E73" s="58"/>
      <c r="F73" s="58"/>
      <c r="G73" s="58"/>
      <c r="H73" s="59" t="e">
        <f t="shared" si="1"/>
        <v>#DIV/0!</v>
      </c>
    </row>
    <row r="74" spans="1:15" ht="16.5" hidden="1" customHeight="1" thickBot="1" x14ac:dyDescent="0.3">
      <c r="A74" s="52" t="s">
        <v>235</v>
      </c>
      <c r="B74" s="60"/>
      <c r="C74" s="60"/>
      <c r="D74" s="60"/>
      <c r="E74" s="60"/>
      <c r="F74" s="60"/>
      <c r="G74" s="60"/>
      <c r="H74" s="59" t="e">
        <f t="shared" si="1"/>
        <v>#DIV/0!</v>
      </c>
    </row>
    <row r="75" spans="1:15" ht="16.5" customHeight="1" x14ac:dyDescent="0.25"/>
    <row r="76" spans="1:15" ht="23.25" hidden="1" customHeight="1" x14ac:dyDescent="0.25">
      <c r="A76" s="1077" t="s">
        <v>246</v>
      </c>
      <c r="B76" s="1078"/>
      <c r="C76" s="1078"/>
      <c r="D76" s="1078"/>
      <c r="E76" s="1078"/>
      <c r="F76" s="1078"/>
      <c r="G76" s="1078"/>
      <c r="H76" s="1078"/>
      <c r="I76" s="1078"/>
      <c r="J76" s="1078"/>
      <c r="K76" s="1078"/>
      <c r="L76" s="1078"/>
      <c r="M76" s="1078"/>
      <c r="N76" s="1079"/>
    </row>
    <row r="77" spans="1:15" ht="44.25" hidden="1" customHeight="1" x14ac:dyDescent="0.25">
      <c r="A77" s="43" t="s">
        <v>25</v>
      </c>
      <c r="B77" s="44" t="s">
        <v>247</v>
      </c>
      <c r="C77" s="44" t="s">
        <v>248</v>
      </c>
      <c r="D77" s="44" t="s">
        <v>249</v>
      </c>
      <c r="E77" s="44" t="s">
        <v>250</v>
      </c>
      <c r="F77" s="44" t="s">
        <v>251</v>
      </c>
      <c r="G77" s="44" t="s">
        <v>252</v>
      </c>
      <c r="H77" s="44" t="s">
        <v>253</v>
      </c>
      <c r="I77" s="44" t="s">
        <v>254</v>
      </c>
      <c r="J77" s="44" t="s">
        <v>255</v>
      </c>
      <c r="K77" s="44" t="s">
        <v>256</v>
      </c>
      <c r="L77" s="44" t="s">
        <v>257</v>
      </c>
      <c r="M77" s="44" t="s">
        <v>258</v>
      </c>
      <c r="N77" s="45" t="s">
        <v>259</v>
      </c>
    </row>
    <row r="78" spans="1:15" hidden="1" x14ac:dyDescent="0.25">
      <c r="A78" s="1062" t="s">
        <v>229</v>
      </c>
      <c r="B78" s="58" t="s">
        <v>260</v>
      </c>
      <c r="C78" s="58" t="s">
        <v>261</v>
      </c>
      <c r="D78" s="58" t="s">
        <v>262</v>
      </c>
      <c r="E78" s="58" t="s">
        <v>263</v>
      </c>
      <c r="F78" s="30">
        <v>100</v>
      </c>
      <c r="G78" s="61">
        <v>115000</v>
      </c>
      <c r="H78" s="61">
        <v>10000</v>
      </c>
      <c r="I78" s="61">
        <v>1904</v>
      </c>
      <c r="J78" s="62">
        <f>I78/H78</f>
        <v>0.19040000000000001</v>
      </c>
      <c r="K78" s="58"/>
      <c r="L78" s="58"/>
      <c r="M78" s="58"/>
      <c r="N78" s="59" t="s">
        <v>264</v>
      </c>
      <c r="O78" s="63" t="s">
        <v>265</v>
      </c>
    </row>
    <row r="79" spans="1:15" hidden="1" x14ac:dyDescent="0.25">
      <c r="A79" s="1064"/>
      <c r="B79" s="64" t="s">
        <v>266</v>
      </c>
      <c r="C79" s="64" t="s">
        <v>267</v>
      </c>
      <c r="D79" s="64" t="s">
        <v>268</v>
      </c>
      <c r="E79" s="64" t="s">
        <v>263</v>
      </c>
      <c r="F79" s="65">
        <v>100</v>
      </c>
      <c r="G79" s="66">
        <v>24000</v>
      </c>
      <c r="H79" s="66">
        <v>2000</v>
      </c>
      <c r="I79" s="66">
        <v>301</v>
      </c>
      <c r="J79" s="67">
        <f t="shared" ref="J79:J85" si="2">I79/H79</f>
        <v>0.15049999999999999</v>
      </c>
      <c r="K79" s="64"/>
      <c r="L79" s="64"/>
      <c r="M79" s="64"/>
      <c r="N79" s="68" t="s">
        <v>264</v>
      </c>
      <c r="O79" s="63" t="s">
        <v>265</v>
      </c>
    </row>
    <row r="80" spans="1:15" hidden="1" x14ac:dyDescent="0.25">
      <c r="A80" s="1062" t="s">
        <v>231</v>
      </c>
      <c r="B80" s="58" t="s">
        <v>260</v>
      </c>
      <c r="C80" s="58" t="s">
        <v>261</v>
      </c>
      <c r="D80" s="58" t="s">
        <v>262</v>
      </c>
      <c r="E80" s="58" t="s">
        <v>263</v>
      </c>
      <c r="F80" s="30">
        <v>100</v>
      </c>
      <c r="G80" s="61">
        <v>115000</v>
      </c>
      <c r="H80" s="61">
        <v>10000</v>
      </c>
      <c r="I80" s="61">
        <v>2889</v>
      </c>
      <c r="J80" s="62">
        <f t="shared" si="2"/>
        <v>0.28889999999999999</v>
      </c>
      <c r="K80" s="58"/>
      <c r="L80" s="58"/>
      <c r="M80" s="58"/>
      <c r="N80" s="59" t="s">
        <v>264</v>
      </c>
      <c r="O80" s="63" t="s">
        <v>265</v>
      </c>
    </row>
    <row r="81" spans="1:15" hidden="1" x14ac:dyDescent="0.25">
      <c r="A81" s="1064"/>
      <c r="B81" s="64" t="s">
        <v>266</v>
      </c>
      <c r="C81" s="64" t="s">
        <v>267</v>
      </c>
      <c r="D81" s="64" t="s">
        <v>268</v>
      </c>
      <c r="E81" s="64" t="s">
        <v>263</v>
      </c>
      <c r="F81" s="65">
        <v>100</v>
      </c>
      <c r="G81" s="66">
        <v>24000</v>
      </c>
      <c r="H81" s="66">
        <v>2000</v>
      </c>
      <c r="I81" s="66">
        <v>345</v>
      </c>
      <c r="J81" s="67">
        <f t="shared" si="2"/>
        <v>0.17249999999999999</v>
      </c>
      <c r="K81" s="64"/>
      <c r="L81" s="64"/>
      <c r="M81" s="64"/>
      <c r="N81" s="68" t="s">
        <v>264</v>
      </c>
      <c r="O81" s="63" t="s">
        <v>265</v>
      </c>
    </row>
    <row r="82" spans="1:15" hidden="1" x14ac:dyDescent="0.25">
      <c r="A82" s="1062" t="s">
        <v>232</v>
      </c>
      <c r="B82" s="58" t="s">
        <v>260</v>
      </c>
      <c r="C82" s="58" t="s">
        <v>261</v>
      </c>
      <c r="D82" s="58" t="s">
        <v>262</v>
      </c>
      <c r="E82" s="58" t="s">
        <v>263</v>
      </c>
      <c r="F82" s="30">
        <v>100</v>
      </c>
      <c r="G82" s="61">
        <v>115000</v>
      </c>
      <c r="H82" s="61">
        <v>10000</v>
      </c>
      <c r="I82" s="61">
        <v>4220</v>
      </c>
      <c r="J82" s="62">
        <f t="shared" si="2"/>
        <v>0.42199999999999999</v>
      </c>
      <c r="K82" s="58"/>
      <c r="L82" s="58"/>
      <c r="M82" s="58"/>
      <c r="N82" s="59" t="s">
        <v>264</v>
      </c>
      <c r="O82" s="63" t="s">
        <v>265</v>
      </c>
    </row>
    <row r="83" spans="1:15" hidden="1" x14ac:dyDescent="0.25">
      <c r="A83" s="1064"/>
      <c r="B83" s="64" t="s">
        <v>266</v>
      </c>
      <c r="C83" s="64" t="s">
        <v>267</v>
      </c>
      <c r="D83" s="64" t="s">
        <v>268</v>
      </c>
      <c r="E83" s="64" t="s">
        <v>263</v>
      </c>
      <c r="F83" s="65">
        <v>100</v>
      </c>
      <c r="G83" s="66">
        <v>24000</v>
      </c>
      <c r="H83" s="66">
        <v>2000</v>
      </c>
      <c r="I83" s="66">
        <v>722</v>
      </c>
      <c r="J83" s="67">
        <f t="shared" si="2"/>
        <v>0.36099999999999999</v>
      </c>
      <c r="K83" s="64"/>
      <c r="L83" s="64"/>
      <c r="M83" s="64"/>
      <c r="N83" s="68" t="s">
        <v>264</v>
      </c>
      <c r="O83" s="63" t="s">
        <v>265</v>
      </c>
    </row>
    <row r="84" spans="1:15" hidden="1" x14ac:dyDescent="0.25">
      <c r="A84" s="1062" t="s">
        <v>233</v>
      </c>
      <c r="B84" s="58" t="s">
        <v>260</v>
      </c>
      <c r="C84" s="58" t="s">
        <v>261</v>
      </c>
      <c r="D84" s="58" t="s">
        <v>262</v>
      </c>
      <c r="E84" s="58" t="s">
        <v>263</v>
      </c>
      <c r="F84" s="30">
        <v>100</v>
      </c>
      <c r="G84" s="61">
        <v>115000</v>
      </c>
      <c r="H84" s="61">
        <v>10000</v>
      </c>
      <c r="I84" s="61">
        <v>5695</v>
      </c>
      <c r="J84" s="62">
        <f t="shared" si="2"/>
        <v>0.56950000000000001</v>
      </c>
      <c r="K84" s="58"/>
      <c r="L84" s="58"/>
      <c r="M84" s="58"/>
      <c r="N84" s="59" t="s">
        <v>264</v>
      </c>
      <c r="O84" s="63" t="s">
        <v>265</v>
      </c>
    </row>
    <row r="85" spans="1:15" hidden="1" x14ac:dyDescent="0.25">
      <c r="A85" s="1064"/>
      <c r="B85" s="64" t="s">
        <v>266</v>
      </c>
      <c r="C85" s="64" t="s">
        <v>267</v>
      </c>
      <c r="D85" s="64" t="s">
        <v>268</v>
      </c>
      <c r="E85" s="64" t="s">
        <v>263</v>
      </c>
      <c r="F85" s="65">
        <v>100</v>
      </c>
      <c r="G85" s="66">
        <v>24000</v>
      </c>
      <c r="H85" s="66">
        <v>2000</v>
      </c>
      <c r="I85" s="66">
        <v>1359</v>
      </c>
      <c r="J85" s="67">
        <f t="shared" si="2"/>
        <v>0.67949999999999999</v>
      </c>
      <c r="K85" s="64"/>
      <c r="L85" s="64"/>
      <c r="M85" s="64"/>
      <c r="N85" s="68" t="s">
        <v>264</v>
      </c>
      <c r="O85" s="63" t="s">
        <v>265</v>
      </c>
    </row>
    <row r="86" spans="1:15" hidden="1" x14ac:dyDescent="0.25">
      <c r="A86" s="1062" t="s">
        <v>234</v>
      </c>
      <c r="B86" s="58" t="s">
        <v>260</v>
      </c>
      <c r="C86" s="58" t="s">
        <v>261</v>
      </c>
      <c r="D86" s="58" t="s">
        <v>262</v>
      </c>
      <c r="E86" s="58" t="s">
        <v>263</v>
      </c>
      <c r="F86" s="30">
        <v>100</v>
      </c>
      <c r="G86" s="61">
        <v>115000</v>
      </c>
      <c r="H86" s="61">
        <v>10000</v>
      </c>
      <c r="I86" s="61">
        <v>6617</v>
      </c>
      <c r="J86" s="69">
        <f>I86/H86</f>
        <v>0.66169999999999995</v>
      </c>
      <c r="K86" s="58"/>
      <c r="L86" s="58"/>
      <c r="M86" s="58"/>
      <c r="N86" s="59" t="s">
        <v>264</v>
      </c>
      <c r="O86" s="63" t="s">
        <v>265</v>
      </c>
    </row>
    <row r="87" spans="1:15" hidden="1" x14ac:dyDescent="0.25">
      <c r="A87" s="1064"/>
      <c r="B87" s="58" t="s">
        <v>266</v>
      </c>
      <c r="C87" s="58" t="s">
        <v>267</v>
      </c>
      <c r="D87" s="58" t="s">
        <v>268</v>
      </c>
      <c r="E87" s="58" t="s">
        <v>263</v>
      </c>
      <c r="F87" s="30">
        <v>100</v>
      </c>
      <c r="G87" s="61">
        <v>24000</v>
      </c>
      <c r="H87" s="61">
        <v>2000</v>
      </c>
      <c r="I87" s="70">
        <v>1891</v>
      </c>
      <c r="J87" s="69">
        <f>I87/H87</f>
        <v>0.94550000000000001</v>
      </c>
      <c r="K87" s="71"/>
      <c r="L87" s="71"/>
      <c r="M87" s="71"/>
      <c r="N87" s="59" t="s">
        <v>264</v>
      </c>
      <c r="O87" s="63" t="s">
        <v>265</v>
      </c>
    </row>
    <row r="88" spans="1:15" hidden="1" x14ac:dyDescent="0.25">
      <c r="A88" s="1062" t="s">
        <v>235</v>
      </c>
      <c r="B88" s="58" t="s">
        <v>260</v>
      </c>
      <c r="C88" s="58" t="s">
        <v>261</v>
      </c>
      <c r="D88" s="58" t="s">
        <v>262</v>
      </c>
      <c r="E88" s="58" t="s">
        <v>263</v>
      </c>
      <c r="F88" s="30">
        <v>100</v>
      </c>
      <c r="G88" s="61">
        <v>115000</v>
      </c>
      <c r="H88" s="70">
        <v>10000</v>
      </c>
      <c r="I88" s="70">
        <v>8177</v>
      </c>
      <c r="J88" s="69">
        <f>I88/H88</f>
        <v>0.81769999999999998</v>
      </c>
      <c r="K88" s="71"/>
      <c r="L88" s="71"/>
      <c r="M88" s="71"/>
      <c r="N88" s="59" t="s">
        <v>264</v>
      </c>
      <c r="O88" s="63" t="s">
        <v>265</v>
      </c>
    </row>
    <row r="89" spans="1:15" ht="15.75" hidden="1" thickBot="1" x14ac:dyDescent="0.3">
      <c r="A89" s="1086" t="s">
        <v>235</v>
      </c>
      <c r="B89" s="60" t="s">
        <v>266</v>
      </c>
      <c r="C89" s="60" t="s">
        <v>267</v>
      </c>
      <c r="D89" s="60" t="s">
        <v>268</v>
      </c>
      <c r="E89" s="60" t="s">
        <v>263</v>
      </c>
      <c r="F89" s="72">
        <v>100</v>
      </c>
      <c r="G89" s="73">
        <v>24000</v>
      </c>
      <c r="H89" s="73">
        <v>2400</v>
      </c>
      <c r="I89" s="73">
        <v>2642</v>
      </c>
      <c r="J89" s="74">
        <f>I89/H89</f>
        <v>1.1008333333333333</v>
      </c>
      <c r="K89" s="60"/>
      <c r="L89" s="60"/>
      <c r="M89" s="60"/>
      <c r="N89" s="59" t="s">
        <v>264</v>
      </c>
      <c r="O89" s="63" t="s">
        <v>265</v>
      </c>
    </row>
    <row r="90" spans="1:15" hidden="1" x14ac:dyDescent="0.25">
      <c r="A90" s="75"/>
      <c r="O90" s="63" t="s">
        <v>265</v>
      </c>
    </row>
    <row r="91" spans="1:15" ht="15.75" hidden="1" thickBot="1" x14ac:dyDescent="0.3">
      <c r="O91" s="63" t="s">
        <v>265</v>
      </c>
    </row>
    <row r="92" spans="1:15" ht="20.25" hidden="1" x14ac:dyDescent="0.25">
      <c r="A92" s="1077" t="s">
        <v>269</v>
      </c>
      <c r="B92" s="1078"/>
      <c r="C92" s="1078"/>
      <c r="D92" s="1078"/>
      <c r="E92" s="1078"/>
      <c r="F92" s="1078"/>
      <c r="G92" s="1078"/>
      <c r="H92" s="1078"/>
      <c r="I92" s="1078"/>
      <c r="J92" s="1078"/>
      <c r="K92" s="1078"/>
      <c r="L92" s="1078"/>
      <c r="M92" s="1078"/>
      <c r="N92" s="1079"/>
      <c r="O92" s="63" t="s">
        <v>265</v>
      </c>
    </row>
    <row r="93" spans="1:15" ht="44.25" hidden="1" customHeight="1" x14ac:dyDescent="0.25">
      <c r="A93" s="43" t="s">
        <v>26</v>
      </c>
      <c r="B93" s="44" t="s">
        <v>247</v>
      </c>
      <c r="C93" s="44" t="s">
        <v>248</v>
      </c>
      <c r="D93" s="44" t="s">
        <v>249</v>
      </c>
      <c r="E93" s="44" t="s">
        <v>250</v>
      </c>
      <c r="F93" s="44" t="s">
        <v>270</v>
      </c>
      <c r="G93" s="44" t="s">
        <v>252</v>
      </c>
      <c r="H93" s="44" t="s">
        <v>271</v>
      </c>
      <c r="I93" s="44" t="s">
        <v>272</v>
      </c>
      <c r="J93" s="44" t="s">
        <v>273</v>
      </c>
      <c r="K93" s="44" t="s">
        <v>256</v>
      </c>
      <c r="L93" s="44" t="s">
        <v>257</v>
      </c>
      <c r="M93" s="44" t="s">
        <v>258</v>
      </c>
      <c r="N93" s="45" t="s">
        <v>259</v>
      </c>
      <c r="O93" s="63" t="s">
        <v>265</v>
      </c>
    </row>
    <row r="94" spans="1:15" s="33" customFormat="1" ht="15.75" hidden="1" customHeight="1" x14ac:dyDescent="0.25">
      <c r="A94" s="1062" t="s">
        <v>237</v>
      </c>
      <c r="B94" s="76" t="s">
        <v>260</v>
      </c>
      <c r="C94" s="76" t="s">
        <v>261</v>
      </c>
      <c r="D94" s="76" t="s">
        <v>262</v>
      </c>
      <c r="E94" s="76" t="s">
        <v>263</v>
      </c>
      <c r="F94" s="30">
        <v>100</v>
      </c>
      <c r="G94" s="61">
        <v>115000</v>
      </c>
      <c r="H94" s="61">
        <v>22000</v>
      </c>
      <c r="I94" s="61">
        <v>0</v>
      </c>
      <c r="J94" s="62">
        <f>I94/H94</f>
        <v>0</v>
      </c>
      <c r="K94" s="61">
        <v>1823</v>
      </c>
      <c r="L94" s="61">
        <v>926</v>
      </c>
      <c r="M94" s="62">
        <f>+L94/K94</f>
        <v>0.50795392210641799</v>
      </c>
      <c r="N94" s="77" t="s">
        <v>264</v>
      </c>
      <c r="O94" s="63" t="s">
        <v>265</v>
      </c>
    </row>
    <row r="95" spans="1:15" s="33" customFormat="1" ht="15.75" hidden="1" customHeight="1" x14ac:dyDescent="0.25">
      <c r="A95" s="1064"/>
      <c r="B95" s="78" t="s">
        <v>266</v>
      </c>
      <c r="C95" s="78" t="s">
        <v>267</v>
      </c>
      <c r="D95" s="78" t="s">
        <v>268</v>
      </c>
      <c r="E95" s="78" t="s">
        <v>263</v>
      </c>
      <c r="F95" s="65">
        <v>100</v>
      </c>
      <c r="G95" s="66">
        <v>24000</v>
      </c>
      <c r="H95" s="66">
        <v>3200</v>
      </c>
      <c r="I95" s="66">
        <v>0</v>
      </c>
      <c r="J95" s="67">
        <v>0</v>
      </c>
      <c r="K95" s="66">
        <v>0</v>
      </c>
      <c r="L95" s="66">
        <v>0</v>
      </c>
      <c r="M95" s="67" t="s">
        <v>81</v>
      </c>
      <c r="N95" s="79" t="s">
        <v>264</v>
      </c>
      <c r="O95" s="63" t="s">
        <v>265</v>
      </c>
    </row>
    <row r="96" spans="1:15" s="33" customFormat="1" ht="15.75" hidden="1" customHeight="1" x14ac:dyDescent="0.25">
      <c r="A96" s="1062" t="s">
        <v>238</v>
      </c>
      <c r="B96" s="76" t="s">
        <v>260</v>
      </c>
      <c r="C96" s="76" t="s">
        <v>261</v>
      </c>
      <c r="D96" s="76" t="s">
        <v>262</v>
      </c>
      <c r="E96" s="76" t="s">
        <v>263</v>
      </c>
      <c r="F96" s="30">
        <v>100</v>
      </c>
      <c r="G96" s="61">
        <v>115000</v>
      </c>
      <c r="H96" s="61">
        <v>22000</v>
      </c>
      <c r="I96" s="61">
        <v>977</v>
      </c>
      <c r="J96" s="62">
        <f t="shared" ref="J96:J107" si="3">+I96/H96</f>
        <v>4.4409090909090912E-2</v>
      </c>
      <c r="K96" s="61">
        <v>1823</v>
      </c>
      <c r="L96" s="61">
        <v>1751</v>
      </c>
      <c r="M96" s="62">
        <f>+L96/K96</f>
        <v>0.96050466264399337</v>
      </c>
      <c r="N96" s="77" t="s">
        <v>264</v>
      </c>
      <c r="O96" s="63" t="s">
        <v>265</v>
      </c>
    </row>
    <row r="97" spans="1:15" s="33" customFormat="1" ht="15.75" hidden="1" customHeight="1" x14ac:dyDescent="0.25">
      <c r="A97" s="1064"/>
      <c r="B97" s="78" t="s">
        <v>266</v>
      </c>
      <c r="C97" s="78" t="s">
        <v>267</v>
      </c>
      <c r="D97" s="78" t="s">
        <v>268</v>
      </c>
      <c r="E97" s="78" t="s">
        <v>263</v>
      </c>
      <c r="F97" s="65">
        <v>100</v>
      </c>
      <c r="G97" s="66">
        <v>24000</v>
      </c>
      <c r="H97" s="66">
        <v>3200</v>
      </c>
      <c r="I97" s="66">
        <v>419</v>
      </c>
      <c r="J97" s="67">
        <f t="shared" si="3"/>
        <v>0.13093750000000001</v>
      </c>
      <c r="K97" s="66">
        <v>0</v>
      </c>
      <c r="L97" s="66">
        <v>0</v>
      </c>
      <c r="M97" s="67" t="s">
        <v>81</v>
      </c>
      <c r="N97" s="79" t="s">
        <v>264</v>
      </c>
      <c r="O97" s="63" t="s">
        <v>265</v>
      </c>
    </row>
    <row r="98" spans="1:15" s="33" customFormat="1" ht="15.75" hidden="1" customHeight="1" x14ac:dyDescent="0.25">
      <c r="A98" s="1062" t="s">
        <v>239</v>
      </c>
      <c r="B98" s="76" t="s">
        <v>260</v>
      </c>
      <c r="C98" s="76" t="s">
        <v>261</v>
      </c>
      <c r="D98" s="76" t="s">
        <v>262</v>
      </c>
      <c r="E98" s="76" t="s">
        <v>263</v>
      </c>
      <c r="F98" s="30">
        <v>100</v>
      </c>
      <c r="G98" s="61">
        <v>115000</v>
      </c>
      <c r="H98" s="61">
        <v>22000</v>
      </c>
      <c r="I98" s="61">
        <v>1079</v>
      </c>
      <c r="J98" s="62">
        <f t="shared" si="3"/>
        <v>4.9045454545454545E-2</v>
      </c>
      <c r="K98" s="61">
        <v>1823</v>
      </c>
      <c r="L98" s="61">
        <v>1823</v>
      </c>
      <c r="M98" s="62">
        <f>+L98/K98</f>
        <v>1</v>
      </c>
      <c r="N98" s="77" t="s">
        <v>264</v>
      </c>
      <c r="O98" s="63" t="s">
        <v>265</v>
      </c>
    </row>
    <row r="99" spans="1:15" s="33" customFormat="1" ht="15.75" hidden="1" customHeight="1" x14ac:dyDescent="0.25">
      <c r="A99" s="1064"/>
      <c r="B99" s="78" t="s">
        <v>266</v>
      </c>
      <c r="C99" s="78" t="s">
        <v>267</v>
      </c>
      <c r="D99" s="78" t="s">
        <v>268</v>
      </c>
      <c r="E99" s="78" t="s">
        <v>263</v>
      </c>
      <c r="F99" s="65">
        <v>100</v>
      </c>
      <c r="G99" s="66">
        <v>24000</v>
      </c>
      <c r="H99" s="66">
        <v>3200</v>
      </c>
      <c r="I99" s="66">
        <v>601</v>
      </c>
      <c r="J99" s="67">
        <f t="shared" si="3"/>
        <v>0.18781249999999999</v>
      </c>
      <c r="K99" s="66">
        <v>0</v>
      </c>
      <c r="L99" s="66">
        <v>0</v>
      </c>
      <c r="M99" s="67" t="s">
        <v>81</v>
      </c>
      <c r="N99" s="79" t="s">
        <v>264</v>
      </c>
      <c r="O99" s="63" t="s">
        <v>265</v>
      </c>
    </row>
    <row r="100" spans="1:15" s="33" customFormat="1" ht="15.75" hidden="1" customHeight="1" x14ac:dyDescent="0.25">
      <c r="A100" s="1062" t="s">
        <v>240</v>
      </c>
      <c r="B100" s="76" t="s">
        <v>260</v>
      </c>
      <c r="C100" s="76" t="s">
        <v>261</v>
      </c>
      <c r="D100" s="76" t="s">
        <v>262</v>
      </c>
      <c r="E100" s="76" t="s">
        <v>263</v>
      </c>
      <c r="F100" s="30">
        <v>100</v>
      </c>
      <c r="G100" s="61">
        <v>115000</v>
      </c>
      <c r="H100" s="61">
        <v>16000</v>
      </c>
      <c r="I100" s="61">
        <v>3007</v>
      </c>
      <c r="J100" s="62">
        <f t="shared" si="3"/>
        <v>0.18793750000000001</v>
      </c>
      <c r="K100" s="61">
        <v>1823</v>
      </c>
      <c r="L100" s="61">
        <v>1823</v>
      </c>
      <c r="M100" s="62">
        <f>+L100/K100</f>
        <v>1</v>
      </c>
      <c r="N100" s="77" t="s">
        <v>264</v>
      </c>
      <c r="O100" s="63" t="s">
        <v>265</v>
      </c>
    </row>
    <row r="101" spans="1:15" s="33" customFormat="1" ht="15.75" hidden="1" customHeight="1" x14ac:dyDescent="0.25">
      <c r="A101" s="1064"/>
      <c r="B101" s="78" t="s">
        <v>266</v>
      </c>
      <c r="C101" s="78" t="s">
        <v>267</v>
      </c>
      <c r="D101" s="78" t="s">
        <v>268</v>
      </c>
      <c r="E101" s="78" t="s">
        <v>263</v>
      </c>
      <c r="F101" s="65">
        <v>100</v>
      </c>
      <c r="G101" s="66">
        <v>24000</v>
      </c>
      <c r="H101" s="66">
        <v>3200</v>
      </c>
      <c r="I101" s="66">
        <v>1045</v>
      </c>
      <c r="J101" s="67">
        <f t="shared" si="3"/>
        <v>0.32656249999999998</v>
      </c>
      <c r="K101" s="66">
        <v>0</v>
      </c>
      <c r="L101" s="66">
        <v>0</v>
      </c>
      <c r="M101" s="67" t="s">
        <v>81</v>
      </c>
      <c r="N101" s="79" t="s">
        <v>264</v>
      </c>
      <c r="O101" s="63" t="s">
        <v>265</v>
      </c>
    </row>
    <row r="102" spans="1:15" s="33" customFormat="1" ht="15.75" hidden="1" customHeight="1" x14ac:dyDescent="0.25">
      <c r="A102" s="1062" t="s">
        <v>241</v>
      </c>
      <c r="B102" s="76" t="s">
        <v>260</v>
      </c>
      <c r="C102" s="76" t="s">
        <v>261</v>
      </c>
      <c r="D102" s="76" t="s">
        <v>262</v>
      </c>
      <c r="E102" s="76" t="s">
        <v>263</v>
      </c>
      <c r="F102" s="30">
        <v>100</v>
      </c>
      <c r="G102" s="61">
        <v>115000</v>
      </c>
      <c r="H102" s="61">
        <v>16000</v>
      </c>
      <c r="I102" s="61">
        <v>7071</v>
      </c>
      <c r="J102" s="62">
        <f t="shared" si="3"/>
        <v>0.44193749999999998</v>
      </c>
      <c r="K102" s="61">
        <v>1823</v>
      </c>
      <c r="L102" s="61">
        <v>1823</v>
      </c>
      <c r="M102" s="62">
        <f>+L102/K102</f>
        <v>1</v>
      </c>
      <c r="N102" s="77" t="s">
        <v>264</v>
      </c>
      <c r="O102" s="63" t="s">
        <v>265</v>
      </c>
    </row>
    <row r="103" spans="1:15" s="33" customFormat="1" ht="15.75" hidden="1" customHeight="1" x14ac:dyDescent="0.25">
      <c r="A103" s="1064"/>
      <c r="B103" s="78" t="s">
        <v>266</v>
      </c>
      <c r="C103" s="78" t="s">
        <v>267</v>
      </c>
      <c r="D103" s="78" t="s">
        <v>268</v>
      </c>
      <c r="E103" s="78" t="s">
        <v>263</v>
      </c>
      <c r="F103" s="65">
        <v>100</v>
      </c>
      <c r="G103" s="66">
        <v>24000</v>
      </c>
      <c r="H103" s="66">
        <v>3200</v>
      </c>
      <c r="I103" s="66">
        <v>1540</v>
      </c>
      <c r="J103" s="67">
        <f t="shared" si="3"/>
        <v>0.48125000000000001</v>
      </c>
      <c r="K103" s="66">
        <v>0</v>
      </c>
      <c r="L103" s="66">
        <v>0</v>
      </c>
      <c r="M103" s="67" t="s">
        <v>81</v>
      </c>
      <c r="N103" s="79" t="s">
        <v>264</v>
      </c>
      <c r="O103" s="63" t="s">
        <v>265</v>
      </c>
    </row>
    <row r="104" spans="1:15" s="33" customFormat="1" ht="15.75" hidden="1" customHeight="1" x14ac:dyDescent="0.25">
      <c r="A104" s="1062" t="s">
        <v>242</v>
      </c>
      <c r="B104" s="76" t="s">
        <v>260</v>
      </c>
      <c r="C104" s="76" t="s">
        <v>261</v>
      </c>
      <c r="D104" s="76" t="s">
        <v>262</v>
      </c>
      <c r="E104" s="76" t="s">
        <v>263</v>
      </c>
      <c r="F104" s="30">
        <v>100</v>
      </c>
      <c r="G104" s="61">
        <v>115000</v>
      </c>
      <c r="H104" s="61">
        <v>16000</v>
      </c>
      <c r="I104" s="61">
        <v>9025</v>
      </c>
      <c r="J104" s="62">
        <f t="shared" si="3"/>
        <v>0.56406250000000002</v>
      </c>
      <c r="K104" s="61">
        <v>1823</v>
      </c>
      <c r="L104" s="61">
        <v>1823</v>
      </c>
      <c r="M104" s="62">
        <f>+L104/K104</f>
        <v>1</v>
      </c>
      <c r="N104" s="77" t="s">
        <v>264</v>
      </c>
      <c r="O104" s="63" t="s">
        <v>265</v>
      </c>
    </row>
    <row r="105" spans="1:15" s="33" customFormat="1" ht="15.75" hidden="1" customHeight="1" x14ac:dyDescent="0.25">
      <c r="A105" s="1064" t="s">
        <v>235</v>
      </c>
      <c r="B105" s="78" t="s">
        <v>266</v>
      </c>
      <c r="C105" s="78" t="s">
        <v>267</v>
      </c>
      <c r="D105" s="78" t="s">
        <v>268</v>
      </c>
      <c r="E105" s="78" t="s">
        <v>263</v>
      </c>
      <c r="F105" s="65">
        <v>100</v>
      </c>
      <c r="G105" s="66">
        <v>24000</v>
      </c>
      <c r="H105" s="66">
        <v>3200</v>
      </c>
      <c r="I105" s="66">
        <v>2156</v>
      </c>
      <c r="J105" s="67">
        <f t="shared" si="3"/>
        <v>0.67374999999999996</v>
      </c>
      <c r="K105" s="66">
        <v>0</v>
      </c>
      <c r="L105" s="66">
        <v>0</v>
      </c>
      <c r="M105" s="67" t="s">
        <v>81</v>
      </c>
      <c r="N105" s="79" t="s">
        <v>264</v>
      </c>
      <c r="O105" s="63" t="s">
        <v>265</v>
      </c>
    </row>
    <row r="106" spans="1:15" s="33" customFormat="1" ht="15.75" hidden="1" customHeight="1" x14ac:dyDescent="0.25">
      <c r="A106" s="1062" t="s">
        <v>229</v>
      </c>
      <c r="B106" s="76" t="s">
        <v>260</v>
      </c>
      <c r="C106" s="76" t="s">
        <v>261</v>
      </c>
      <c r="D106" s="76" t="s">
        <v>262</v>
      </c>
      <c r="E106" s="76" t="s">
        <v>263</v>
      </c>
      <c r="F106" s="30">
        <v>100</v>
      </c>
      <c r="G106" s="61">
        <v>115000</v>
      </c>
      <c r="H106" s="61">
        <v>16000</v>
      </c>
      <c r="I106" s="61">
        <v>10835</v>
      </c>
      <c r="J106" s="62">
        <f t="shared" si="3"/>
        <v>0.67718750000000005</v>
      </c>
      <c r="K106" s="61">
        <v>1823</v>
      </c>
      <c r="L106" s="61">
        <v>1823</v>
      </c>
      <c r="M106" s="62">
        <f>+L106/K106</f>
        <v>1</v>
      </c>
      <c r="N106" s="77" t="s">
        <v>264</v>
      </c>
      <c r="O106" s="63" t="s">
        <v>265</v>
      </c>
    </row>
    <row r="107" spans="1:15" s="33" customFormat="1" ht="15.75" hidden="1" customHeight="1" x14ac:dyDescent="0.25">
      <c r="A107" s="1064"/>
      <c r="B107" s="78" t="s">
        <v>266</v>
      </c>
      <c r="C107" s="78" t="s">
        <v>267</v>
      </c>
      <c r="D107" s="78" t="s">
        <v>268</v>
      </c>
      <c r="E107" s="78" t="s">
        <v>263</v>
      </c>
      <c r="F107" s="65">
        <v>100</v>
      </c>
      <c r="G107" s="66">
        <v>24000</v>
      </c>
      <c r="H107" s="66">
        <v>3200</v>
      </c>
      <c r="I107" s="66">
        <v>2441</v>
      </c>
      <c r="J107" s="67">
        <f t="shared" si="3"/>
        <v>0.7628125</v>
      </c>
      <c r="K107" s="66">
        <v>0</v>
      </c>
      <c r="L107" s="66">
        <v>0</v>
      </c>
      <c r="M107" s="67" t="s">
        <v>81</v>
      </c>
      <c r="N107" s="79" t="s">
        <v>264</v>
      </c>
      <c r="O107" s="63" t="s">
        <v>265</v>
      </c>
    </row>
    <row r="108" spans="1:15" s="33" customFormat="1" ht="15.75" hidden="1" customHeight="1" x14ac:dyDescent="0.25">
      <c r="A108" s="1062" t="s">
        <v>231</v>
      </c>
      <c r="B108" s="76" t="s">
        <v>260</v>
      </c>
      <c r="C108" s="76" t="s">
        <v>261</v>
      </c>
      <c r="D108" s="76" t="s">
        <v>262</v>
      </c>
      <c r="E108" s="76" t="s">
        <v>263</v>
      </c>
      <c r="F108" s="30">
        <v>100</v>
      </c>
      <c r="G108" s="61">
        <v>115000</v>
      </c>
      <c r="H108" s="61">
        <v>25000</v>
      </c>
      <c r="I108" s="61">
        <v>15102</v>
      </c>
      <c r="J108" s="62">
        <v>0.60407999999999995</v>
      </c>
      <c r="K108" s="61">
        <v>1823</v>
      </c>
      <c r="L108" s="61">
        <v>1823</v>
      </c>
      <c r="M108" s="62">
        <v>1</v>
      </c>
      <c r="N108" s="77" t="s">
        <v>264</v>
      </c>
      <c r="O108" s="63" t="s">
        <v>265</v>
      </c>
    </row>
    <row r="109" spans="1:15" s="33" customFormat="1" ht="15.75" hidden="1" customHeight="1" x14ac:dyDescent="0.25">
      <c r="A109" s="1064"/>
      <c r="B109" s="78" t="s">
        <v>266</v>
      </c>
      <c r="C109" s="78" t="s">
        <v>267</v>
      </c>
      <c r="D109" s="78" t="s">
        <v>268</v>
      </c>
      <c r="E109" s="78" t="s">
        <v>263</v>
      </c>
      <c r="F109" s="65">
        <v>100</v>
      </c>
      <c r="G109" s="66">
        <v>24000</v>
      </c>
      <c r="H109" s="66">
        <v>3200</v>
      </c>
      <c r="I109" s="66">
        <v>2808</v>
      </c>
      <c r="J109" s="67">
        <v>0.87749999999999995</v>
      </c>
      <c r="K109" s="66">
        <v>0</v>
      </c>
      <c r="L109" s="66">
        <v>0</v>
      </c>
      <c r="M109" s="67" t="s">
        <v>81</v>
      </c>
      <c r="N109" s="79" t="s">
        <v>264</v>
      </c>
      <c r="O109" s="63" t="s">
        <v>265</v>
      </c>
    </row>
    <row r="110" spans="1:15" s="33" customFormat="1" ht="15.75" hidden="1" customHeight="1" x14ac:dyDescent="0.25">
      <c r="A110" s="1062" t="s">
        <v>232</v>
      </c>
      <c r="B110" s="76" t="s">
        <v>260</v>
      </c>
      <c r="C110" s="76" t="s">
        <v>261</v>
      </c>
      <c r="D110" s="76" t="s">
        <v>262</v>
      </c>
      <c r="E110" s="76" t="s">
        <v>263</v>
      </c>
      <c r="F110" s="30">
        <v>100</v>
      </c>
      <c r="G110" s="61">
        <v>115000</v>
      </c>
      <c r="H110" s="61">
        <v>25000</v>
      </c>
      <c r="I110" s="61">
        <f>+[5]INVERSIÓN!BE10</f>
        <v>18057</v>
      </c>
      <c r="J110" s="62">
        <f t="shared" ref="J110:J115" si="4">+I110/H110</f>
        <v>0.72228000000000003</v>
      </c>
      <c r="K110" s="61">
        <v>1823</v>
      </c>
      <c r="L110" s="61">
        <v>1823</v>
      </c>
      <c r="M110" s="62">
        <f>+L110/K110</f>
        <v>1</v>
      </c>
      <c r="N110" s="77" t="s">
        <v>264</v>
      </c>
      <c r="O110" s="63" t="s">
        <v>265</v>
      </c>
    </row>
    <row r="111" spans="1:15" s="33" customFormat="1" ht="15.75" hidden="1" customHeight="1" x14ac:dyDescent="0.25">
      <c r="A111" s="1064"/>
      <c r="B111" s="78" t="s">
        <v>266</v>
      </c>
      <c r="C111" s="78" t="s">
        <v>267</v>
      </c>
      <c r="D111" s="78" t="s">
        <v>268</v>
      </c>
      <c r="E111" s="78" t="s">
        <v>263</v>
      </c>
      <c r="F111" s="65">
        <v>100</v>
      </c>
      <c r="G111" s="66">
        <v>24000</v>
      </c>
      <c r="H111" s="66">
        <v>3800</v>
      </c>
      <c r="I111" s="66">
        <f>+[5]INVERSIÓN!BE24</f>
        <v>3083</v>
      </c>
      <c r="J111" s="67">
        <f t="shared" si="4"/>
        <v>0.81131578947368421</v>
      </c>
      <c r="K111" s="66">
        <v>0</v>
      </c>
      <c r="L111" s="66">
        <v>0</v>
      </c>
      <c r="M111" s="67" t="s">
        <v>81</v>
      </c>
      <c r="N111" s="79" t="s">
        <v>264</v>
      </c>
      <c r="O111" s="63" t="s">
        <v>265</v>
      </c>
    </row>
    <row r="112" spans="1:15" s="33" customFormat="1" ht="15.75" hidden="1" customHeight="1" x14ac:dyDescent="0.25">
      <c r="A112" s="1062" t="s">
        <v>233</v>
      </c>
      <c r="B112" s="76" t="s">
        <v>260</v>
      </c>
      <c r="C112" s="76" t="s">
        <v>261</v>
      </c>
      <c r="D112" s="76" t="s">
        <v>262</v>
      </c>
      <c r="E112" s="76" t="s">
        <v>263</v>
      </c>
      <c r="F112" s="30">
        <v>100</v>
      </c>
      <c r="G112" s="61">
        <v>115000</v>
      </c>
      <c r="H112" s="61">
        <v>25000</v>
      </c>
      <c r="I112" s="61">
        <f>+[6]INVERSIÓN!BE10</f>
        <v>20226</v>
      </c>
      <c r="J112" s="62">
        <f t="shared" si="4"/>
        <v>0.80903999999999998</v>
      </c>
      <c r="K112" s="61">
        <v>1823</v>
      </c>
      <c r="L112" s="61">
        <v>1823</v>
      </c>
      <c r="M112" s="62">
        <f>+L112/K112</f>
        <v>1</v>
      </c>
      <c r="N112" s="77" t="s">
        <v>264</v>
      </c>
      <c r="O112" s="63" t="s">
        <v>265</v>
      </c>
    </row>
    <row r="113" spans="1:15" s="33" customFormat="1" ht="15.75" hidden="1" customHeight="1" x14ac:dyDescent="0.25">
      <c r="A113" s="1064"/>
      <c r="B113" s="78" t="s">
        <v>266</v>
      </c>
      <c r="C113" s="78" t="s">
        <v>267</v>
      </c>
      <c r="D113" s="78" t="s">
        <v>268</v>
      </c>
      <c r="E113" s="78" t="s">
        <v>263</v>
      </c>
      <c r="F113" s="65">
        <v>100</v>
      </c>
      <c r="G113" s="66">
        <v>24000</v>
      </c>
      <c r="H113" s="66">
        <v>3800</v>
      </c>
      <c r="I113" s="66">
        <f>+[6]INVERSIÓN!BE24</f>
        <v>3358</v>
      </c>
      <c r="J113" s="67">
        <f t="shared" si="4"/>
        <v>0.88368421052631574</v>
      </c>
      <c r="K113" s="66">
        <v>0</v>
      </c>
      <c r="L113" s="66">
        <v>0</v>
      </c>
      <c r="M113" s="67" t="s">
        <v>81</v>
      </c>
      <c r="N113" s="79" t="s">
        <v>264</v>
      </c>
      <c r="O113" s="63" t="s">
        <v>265</v>
      </c>
    </row>
    <row r="114" spans="1:15" s="33" customFormat="1" ht="15.75" hidden="1" customHeight="1" x14ac:dyDescent="0.25">
      <c r="A114" s="1062" t="s">
        <v>234</v>
      </c>
      <c r="B114" s="76" t="s">
        <v>260</v>
      </c>
      <c r="C114" s="76" t="s">
        <v>261</v>
      </c>
      <c r="D114" s="76" t="s">
        <v>262</v>
      </c>
      <c r="E114" s="76" t="s">
        <v>263</v>
      </c>
      <c r="F114" s="30">
        <v>100</v>
      </c>
      <c r="G114" s="61">
        <v>115000</v>
      </c>
      <c r="H114" s="61">
        <v>25000</v>
      </c>
      <c r="I114" s="61">
        <f>+[7]INVERSIÓN!BE10</f>
        <v>22714</v>
      </c>
      <c r="J114" s="62">
        <f t="shared" si="4"/>
        <v>0.90856000000000003</v>
      </c>
      <c r="K114" s="61">
        <v>1823</v>
      </c>
      <c r="L114" s="61">
        <v>1823</v>
      </c>
      <c r="M114" s="62">
        <f>+L114/K114</f>
        <v>1</v>
      </c>
      <c r="N114" s="77" t="s">
        <v>264</v>
      </c>
      <c r="O114" s="63" t="s">
        <v>265</v>
      </c>
    </row>
    <row r="115" spans="1:15" s="33" customFormat="1" ht="15.75" hidden="1" customHeight="1" x14ac:dyDescent="0.25">
      <c r="A115" s="1064"/>
      <c r="B115" s="78" t="s">
        <v>266</v>
      </c>
      <c r="C115" s="78" t="s">
        <v>267</v>
      </c>
      <c r="D115" s="78" t="s">
        <v>268</v>
      </c>
      <c r="E115" s="78" t="s">
        <v>263</v>
      </c>
      <c r="F115" s="65">
        <v>100</v>
      </c>
      <c r="G115" s="66">
        <v>24000</v>
      </c>
      <c r="H115" s="66">
        <v>3800</v>
      </c>
      <c r="I115" s="66">
        <f>+[7]INVERSIÓN!BE24</f>
        <v>3637</v>
      </c>
      <c r="J115" s="67">
        <f t="shared" si="4"/>
        <v>0.95710526315789479</v>
      </c>
      <c r="K115" s="66">
        <v>0</v>
      </c>
      <c r="L115" s="66">
        <v>0</v>
      </c>
      <c r="M115" s="67" t="s">
        <v>81</v>
      </c>
      <c r="N115" s="79" t="s">
        <v>264</v>
      </c>
      <c r="O115" s="63" t="s">
        <v>265</v>
      </c>
    </row>
    <row r="116" spans="1:15" s="33" customFormat="1" ht="15.75" hidden="1" customHeight="1" x14ac:dyDescent="0.25">
      <c r="A116" s="1062" t="s">
        <v>235</v>
      </c>
      <c r="B116" s="76" t="s">
        <v>260</v>
      </c>
      <c r="C116" s="76" t="s">
        <v>261</v>
      </c>
      <c r="D116" s="76" t="s">
        <v>262</v>
      </c>
      <c r="E116" s="76" t="s">
        <v>263</v>
      </c>
      <c r="F116" s="30">
        <v>100</v>
      </c>
      <c r="G116" s="61">
        <v>115000</v>
      </c>
      <c r="H116" s="61">
        <v>25000</v>
      </c>
      <c r="I116" s="61">
        <v>25242</v>
      </c>
      <c r="J116" s="62">
        <v>1.0096799999999999</v>
      </c>
      <c r="K116" s="61">
        <v>1823</v>
      </c>
      <c r="L116" s="61">
        <v>1823</v>
      </c>
      <c r="M116" s="62">
        <v>1</v>
      </c>
      <c r="N116" s="77" t="s">
        <v>264</v>
      </c>
      <c r="O116" s="63" t="s">
        <v>265</v>
      </c>
    </row>
    <row r="117" spans="1:15" s="33" customFormat="1" ht="15.75" hidden="1" customHeight="1" x14ac:dyDescent="0.25">
      <c r="A117" s="1064" t="s">
        <v>235</v>
      </c>
      <c r="B117" s="78" t="s">
        <v>266</v>
      </c>
      <c r="C117" s="78" t="s">
        <v>267</v>
      </c>
      <c r="D117" s="78" t="s">
        <v>268</v>
      </c>
      <c r="E117" s="78" t="s">
        <v>263</v>
      </c>
      <c r="F117" s="65">
        <v>100</v>
      </c>
      <c r="G117" s="66">
        <v>24000</v>
      </c>
      <c r="H117" s="66">
        <v>3800</v>
      </c>
      <c r="I117" s="66">
        <v>3800</v>
      </c>
      <c r="J117" s="67">
        <v>1</v>
      </c>
      <c r="K117" s="66">
        <v>0</v>
      </c>
      <c r="L117" s="66">
        <v>0</v>
      </c>
      <c r="M117" s="67" t="s">
        <v>81</v>
      </c>
      <c r="N117" s="79" t="s">
        <v>264</v>
      </c>
      <c r="O117" s="63" t="s">
        <v>265</v>
      </c>
    </row>
    <row r="119" spans="1:15" ht="20.25" hidden="1" x14ac:dyDescent="0.25">
      <c r="A119" s="1077" t="s">
        <v>274</v>
      </c>
      <c r="B119" s="1078"/>
      <c r="C119" s="1078"/>
      <c r="D119" s="1078"/>
      <c r="E119" s="1078"/>
      <c r="F119" s="1078"/>
      <c r="G119" s="1078"/>
      <c r="H119" s="1078"/>
      <c r="I119" s="1078"/>
      <c r="J119" s="1078"/>
      <c r="K119" s="1078"/>
      <c r="L119" s="1078"/>
      <c r="M119" s="1078"/>
      <c r="N119" s="1079"/>
    </row>
    <row r="120" spans="1:15" ht="44.25" hidden="1" customHeight="1" x14ac:dyDescent="0.25">
      <c r="A120" s="43" t="s">
        <v>27</v>
      </c>
      <c r="B120" s="44" t="s">
        <v>247</v>
      </c>
      <c r="C120" s="44" t="s">
        <v>248</v>
      </c>
      <c r="D120" s="44" t="s">
        <v>249</v>
      </c>
      <c r="E120" s="44" t="s">
        <v>250</v>
      </c>
      <c r="F120" s="44" t="s">
        <v>275</v>
      </c>
      <c r="G120" s="44" t="s">
        <v>276</v>
      </c>
      <c r="H120" s="44" t="s">
        <v>277</v>
      </c>
      <c r="I120" s="44" t="s">
        <v>278</v>
      </c>
      <c r="J120" s="44" t="s">
        <v>279</v>
      </c>
      <c r="K120" s="44" t="s">
        <v>256</v>
      </c>
      <c r="L120" s="44" t="s">
        <v>257</v>
      </c>
      <c r="M120" s="44" t="s">
        <v>258</v>
      </c>
      <c r="N120" s="45" t="s">
        <v>259</v>
      </c>
    </row>
    <row r="121" spans="1:15" ht="16.5" hidden="1" customHeight="1" x14ac:dyDescent="0.25">
      <c r="A121" s="1062" t="s">
        <v>237</v>
      </c>
      <c r="B121" s="76" t="s">
        <v>260</v>
      </c>
      <c r="C121" s="76" t="s">
        <v>261</v>
      </c>
      <c r="D121" s="76" t="s">
        <v>262</v>
      </c>
      <c r="E121" s="76" t="s">
        <v>263</v>
      </c>
      <c r="F121" s="30">
        <v>100</v>
      </c>
      <c r="G121" s="61">
        <v>115000</v>
      </c>
      <c r="H121" s="61">
        <v>31000</v>
      </c>
      <c r="I121" s="61">
        <v>1014</v>
      </c>
      <c r="J121" s="80">
        <v>3.2709677419354842E-2</v>
      </c>
      <c r="K121" s="61">
        <v>0</v>
      </c>
      <c r="L121" s="61">
        <v>0</v>
      </c>
      <c r="M121" s="62" t="s">
        <v>81</v>
      </c>
      <c r="N121" s="77" t="s">
        <v>264</v>
      </c>
      <c r="O121" s="63" t="s">
        <v>265</v>
      </c>
    </row>
    <row r="122" spans="1:15" ht="16.5" hidden="1" customHeight="1" x14ac:dyDescent="0.25">
      <c r="A122" s="1064"/>
      <c r="B122" s="78" t="s">
        <v>266</v>
      </c>
      <c r="C122" s="78" t="s">
        <v>267</v>
      </c>
      <c r="D122" s="78" t="s">
        <v>268</v>
      </c>
      <c r="E122" s="78" t="s">
        <v>263</v>
      </c>
      <c r="F122" s="65">
        <v>100</v>
      </c>
      <c r="G122" s="66">
        <v>24000</v>
      </c>
      <c r="H122" s="66">
        <v>7900</v>
      </c>
      <c r="I122" s="66">
        <v>109</v>
      </c>
      <c r="J122" s="81">
        <v>1.3797468354430379E-2</v>
      </c>
      <c r="K122" s="66">
        <v>0</v>
      </c>
      <c r="L122" s="66">
        <v>0</v>
      </c>
      <c r="M122" s="67" t="s">
        <v>81</v>
      </c>
      <c r="N122" s="79" t="s">
        <v>264</v>
      </c>
      <c r="O122" s="63" t="s">
        <v>265</v>
      </c>
    </row>
    <row r="123" spans="1:15" ht="16.5" hidden="1" customHeight="1" x14ac:dyDescent="0.25">
      <c r="A123" s="1062" t="s">
        <v>238</v>
      </c>
      <c r="B123" s="76" t="s">
        <v>260</v>
      </c>
      <c r="C123" s="76" t="s">
        <v>261</v>
      </c>
      <c r="D123" s="76" t="s">
        <v>262</v>
      </c>
      <c r="E123" s="76" t="s">
        <v>263</v>
      </c>
      <c r="F123" s="30">
        <v>100</v>
      </c>
      <c r="G123" s="61">
        <v>115000</v>
      </c>
      <c r="H123" s="61">
        <v>31000</v>
      </c>
      <c r="I123" s="61">
        <v>2714</v>
      </c>
      <c r="J123" s="80">
        <v>8.7548387096774191E-2</v>
      </c>
      <c r="K123" s="61">
        <v>0</v>
      </c>
      <c r="L123" s="61">
        <v>0</v>
      </c>
      <c r="M123" s="62" t="s">
        <v>81</v>
      </c>
      <c r="N123" s="77" t="s">
        <v>264</v>
      </c>
      <c r="O123" s="63" t="s">
        <v>265</v>
      </c>
    </row>
    <row r="124" spans="1:15" ht="16.5" hidden="1" customHeight="1" x14ac:dyDescent="0.25">
      <c r="A124" s="1064"/>
      <c r="B124" s="78" t="s">
        <v>266</v>
      </c>
      <c r="C124" s="78" t="s">
        <v>267</v>
      </c>
      <c r="D124" s="78" t="s">
        <v>268</v>
      </c>
      <c r="E124" s="78" t="s">
        <v>263</v>
      </c>
      <c r="F124" s="65">
        <v>100</v>
      </c>
      <c r="G124" s="66">
        <v>24000</v>
      </c>
      <c r="H124" s="66">
        <v>7900</v>
      </c>
      <c r="I124" s="66">
        <v>624</v>
      </c>
      <c r="J124" s="81">
        <v>7.8987341772151901E-2</v>
      </c>
      <c r="K124" s="66">
        <v>0</v>
      </c>
      <c r="L124" s="66">
        <v>0</v>
      </c>
      <c r="M124" s="67" t="s">
        <v>81</v>
      </c>
      <c r="N124" s="79" t="s">
        <v>264</v>
      </c>
      <c r="O124" s="63" t="s">
        <v>265</v>
      </c>
    </row>
    <row r="125" spans="1:15" ht="16.5" hidden="1" customHeight="1" x14ac:dyDescent="0.25">
      <c r="A125" s="1062" t="s">
        <v>239</v>
      </c>
      <c r="B125" s="76" t="s">
        <v>260</v>
      </c>
      <c r="C125" s="76" t="s">
        <v>261</v>
      </c>
      <c r="D125" s="76" t="s">
        <v>262</v>
      </c>
      <c r="E125" s="76" t="s">
        <v>263</v>
      </c>
      <c r="F125" s="30">
        <v>100</v>
      </c>
      <c r="G125" s="61">
        <v>115000</v>
      </c>
      <c r="H125" s="61">
        <v>31000</v>
      </c>
      <c r="I125" s="61">
        <v>5700</v>
      </c>
      <c r="J125" s="80">
        <v>0.18387096774193548</v>
      </c>
      <c r="K125" s="61">
        <v>0</v>
      </c>
      <c r="L125" s="61">
        <v>0</v>
      </c>
      <c r="M125" s="62" t="s">
        <v>81</v>
      </c>
      <c r="N125" s="77" t="s">
        <v>264</v>
      </c>
      <c r="O125" s="63" t="s">
        <v>265</v>
      </c>
    </row>
    <row r="126" spans="1:15" ht="16.5" hidden="1" customHeight="1" x14ac:dyDescent="0.25">
      <c r="A126" s="1064"/>
      <c r="B126" s="78" t="s">
        <v>266</v>
      </c>
      <c r="C126" s="78" t="s">
        <v>267</v>
      </c>
      <c r="D126" s="78" t="s">
        <v>268</v>
      </c>
      <c r="E126" s="78" t="s">
        <v>263</v>
      </c>
      <c r="F126" s="65">
        <v>100</v>
      </c>
      <c r="G126" s="66">
        <v>24000</v>
      </c>
      <c r="H126" s="66">
        <v>7900</v>
      </c>
      <c r="I126" s="66">
        <v>1200</v>
      </c>
      <c r="J126" s="81">
        <v>0.15189873417721519</v>
      </c>
      <c r="K126" s="66">
        <v>0</v>
      </c>
      <c r="L126" s="66">
        <v>0</v>
      </c>
      <c r="M126" s="67" t="s">
        <v>81</v>
      </c>
      <c r="N126" s="79" t="s">
        <v>264</v>
      </c>
      <c r="O126" s="63" t="s">
        <v>265</v>
      </c>
    </row>
    <row r="127" spans="1:15" ht="16.5" hidden="1" customHeight="1" x14ac:dyDescent="0.25">
      <c r="A127" s="1062" t="s">
        <v>240</v>
      </c>
      <c r="B127" s="76" t="s">
        <v>260</v>
      </c>
      <c r="C127" s="76" t="s">
        <v>261</v>
      </c>
      <c r="D127" s="76" t="s">
        <v>262</v>
      </c>
      <c r="E127" s="76" t="s">
        <v>263</v>
      </c>
      <c r="F127" s="30">
        <v>100</v>
      </c>
      <c r="G127" s="61">
        <v>115000</v>
      </c>
      <c r="H127" s="61">
        <v>31000</v>
      </c>
      <c r="I127" s="61">
        <v>8942</v>
      </c>
      <c r="J127" s="80">
        <v>0.28845161290322602</v>
      </c>
      <c r="K127" s="61">
        <v>0</v>
      </c>
      <c r="L127" s="61">
        <v>0</v>
      </c>
      <c r="M127" s="62" t="s">
        <v>81</v>
      </c>
      <c r="N127" s="77" t="s">
        <v>264</v>
      </c>
      <c r="O127" s="63" t="s">
        <v>265</v>
      </c>
    </row>
    <row r="128" spans="1:15" ht="16.5" hidden="1" customHeight="1" x14ac:dyDescent="0.25">
      <c r="A128" s="1064"/>
      <c r="B128" s="78" t="s">
        <v>266</v>
      </c>
      <c r="C128" s="78" t="s">
        <v>267</v>
      </c>
      <c r="D128" s="78" t="s">
        <v>268</v>
      </c>
      <c r="E128" s="78" t="s">
        <v>263</v>
      </c>
      <c r="F128" s="65">
        <v>100</v>
      </c>
      <c r="G128" s="66">
        <v>24000</v>
      </c>
      <c r="H128" s="66">
        <v>7900</v>
      </c>
      <c r="I128" s="66">
        <v>1953</v>
      </c>
      <c r="J128" s="81">
        <v>0.24721518987341773</v>
      </c>
      <c r="K128" s="66">
        <v>0</v>
      </c>
      <c r="L128" s="66">
        <v>0</v>
      </c>
      <c r="M128" s="67" t="s">
        <v>81</v>
      </c>
      <c r="N128" s="79" t="s">
        <v>264</v>
      </c>
      <c r="O128" s="63" t="s">
        <v>265</v>
      </c>
    </row>
    <row r="129" spans="1:15" ht="16.5" hidden="1" customHeight="1" x14ac:dyDescent="0.25">
      <c r="A129" s="1062" t="s">
        <v>241</v>
      </c>
      <c r="B129" s="76" t="s">
        <v>260</v>
      </c>
      <c r="C129" s="76" t="s">
        <v>261</v>
      </c>
      <c r="D129" s="76" t="s">
        <v>262</v>
      </c>
      <c r="E129" s="76" t="s">
        <v>263</v>
      </c>
      <c r="F129" s="30">
        <v>100</v>
      </c>
      <c r="G129" s="61">
        <v>115000</v>
      </c>
      <c r="H129" s="61">
        <v>31000</v>
      </c>
      <c r="I129" s="61">
        <v>12609</v>
      </c>
      <c r="J129" s="80">
        <v>0.40674193548387094</v>
      </c>
      <c r="K129" s="61">
        <v>0</v>
      </c>
      <c r="L129" s="61">
        <v>0</v>
      </c>
      <c r="M129" s="62" t="s">
        <v>81</v>
      </c>
      <c r="N129" s="77" t="s">
        <v>264</v>
      </c>
      <c r="O129" s="63" t="s">
        <v>265</v>
      </c>
    </row>
    <row r="130" spans="1:15" ht="16.5" hidden="1" customHeight="1" x14ac:dyDescent="0.25">
      <c r="A130" s="1064"/>
      <c r="B130" s="78" t="s">
        <v>266</v>
      </c>
      <c r="C130" s="78" t="s">
        <v>267</v>
      </c>
      <c r="D130" s="78" t="s">
        <v>268</v>
      </c>
      <c r="E130" s="78" t="s">
        <v>263</v>
      </c>
      <c r="F130" s="65">
        <v>100</v>
      </c>
      <c r="G130" s="66">
        <v>24000</v>
      </c>
      <c r="H130" s="66">
        <v>7900</v>
      </c>
      <c r="I130" s="66">
        <v>2700</v>
      </c>
      <c r="J130" s="81">
        <v>0.34177215189873417</v>
      </c>
      <c r="K130" s="66">
        <v>0</v>
      </c>
      <c r="L130" s="66">
        <v>0</v>
      </c>
      <c r="M130" s="67" t="s">
        <v>81</v>
      </c>
      <c r="N130" s="79" t="s">
        <v>264</v>
      </c>
      <c r="O130" s="63" t="s">
        <v>265</v>
      </c>
    </row>
    <row r="131" spans="1:15" ht="16.5" hidden="1" customHeight="1" x14ac:dyDescent="0.25">
      <c r="A131" s="1062" t="s">
        <v>242</v>
      </c>
      <c r="B131" s="76" t="s">
        <v>260</v>
      </c>
      <c r="C131" s="76" t="s">
        <v>261</v>
      </c>
      <c r="D131" s="76" t="s">
        <v>262</v>
      </c>
      <c r="E131" s="76" t="s">
        <v>263</v>
      </c>
      <c r="F131" s="30">
        <v>100</v>
      </c>
      <c r="G131" s="61">
        <v>115000</v>
      </c>
      <c r="H131" s="61">
        <v>31000</v>
      </c>
      <c r="I131" s="61">
        <v>15935</v>
      </c>
      <c r="J131" s="80">
        <v>0.51403225806451613</v>
      </c>
      <c r="K131" s="61">
        <v>0</v>
      </c>
      <c r="L131" s="61">
        <v>0</v>
      </c>
      <c r="M131" s="62" t="s">
        <v>81</v>
      </c>
      <c r="N131" s="77" t="s">
        <v>264</v>
      </c>
      <c r="O131" s="63" t="s">
        <v>265</v>
      </c>
    </row>
    <row r="132" spans="1:15" ht="16.5" hidden="1" customHeight="1" x14ac:dyDescent="0.25">
      <c r="A132" s="1064"/>
      <c r="B132" s="78" t="s">
        <v>266</v>
      </c>
      <c r="C132" s="78" t="s">
        <v>267</v>
      </c>
      <c r="D132" s="78" t="s">
        <v>268</v>
      </c>
      <c r="E132" s="78" t="s">
        <v>263</v>
      </c>
      <c r="F132" s="65">
        <v>100</v>
      </c>
      <c r="G132" s="66">
        <v>24000</v>
      </c>
      <c r="H132" s="66">
        <v>7900</v>
      </c>
      <c r="I132" s="66">
        <v>3378</v>
      </c>
      <c r="J132" s="81">
        <v>0.42759493670886078</v>
      </c>
      <c r="K132" s="66">
        <v>0</v>
      </c>
      <c r="L132" s="66">
        <v>0</v>
      </c>
      <c r="M132" s="67" t="s">
        <v>81</v>
      </c>
      <c r="N132" s="79" t="s">
        <v>264</v>
      </c>
      <c r="O132" s="63" t="s">
        <v>265</v>
      </c>
    </row>
    <row r="133" spans="1:15" ht="16.5" hidden="1" customHeight="1" x14ac:dyDescent="0.25">
      <c r="A133" s="1062" t="s">
        <v>229</v>
      </c>
      <c r="B133" s="76" t="s">
        <v>260</v>
      </c>
      <c r="C133" s="76" t="s">
        <v>261</v>
      </c>
      <c r="D133" s="76" t="s">
        <v>262</v>
      </c>
      <c r="E133" s="76" t="s">
        <v>263</v>
      </c>
      <c r="F133" s="30">
        <v>100</v>
      </c>
      <c r="G133" s="61">
        <v>115000</v>
      </c>
      <c r="H133" s="61">
        <v>31000</v>
      </c>
      <c r="I133" s="61">
        <v>19327</v>
      </c>
      <c r="J133" s="80">
        <v>0.62345161290322582</v>
      </c>
      <c r="K133" s="61">
        <v>0</v>
      </c>
      <c r="L133" s="61">
        <v>0</v>
      </c>
      <c r="M133" s="62" t="s">
        <v>81</v>
      </c>
      <c r="N133" s="77" t="s">
        <v>264</v>
      </c>
      <c r="O133" s="63" t="s">
        <v>265</v>
      </c>
    </row>
    <row r="134" spans="1:15" ht="16.5" hidden="1" customHeight="1" x14ac:dyDescent="0.25">
      <c r="A134" s="1064"/>
      <c r="B134" s="78" t="s">
        <v>266</v>
      </c>
      <c r="C134" s="78" t="s">
        <v>267</v>
      </c>
      <c r="D134" s="78" t="s">
        <v>268</v>
      </c>
      <c r="E134" s="78" t="s">
        <v>263</v>
      </c>
      <c r="F134" s="65">
        <v>100</v>
      </c>
      <c r="G134" s="66">
        <v>24000</v>
      </c>
      <c r="H134" s="66">
        <v>7900</v>
      </c>
      <c r="I134" s="66">
        <v>4200</v>
      </c>
      <c r="J134" s="81">
        <v>0.53164556962025311</v>
      </c>
      <c r="K134" s="66">
        <v>0</v>
      </c>
      <c r="L134" s="66">
        <v>0</v>
      </c>
      <c r="M134" s="67" t="s">
        <v>81</v>
      </c>
      <c r="N134" s="79" t="s">
        <v>264</v>
      </c>
      <c r="O134" s="63" t="s">
        <v>265</v>
      </c>
    </row>
    <row r="135" spans="1:15" ht="16.5" hidden="1" customHeight="1" x14ac:dyDescent="0.25">
      <c r="A135" s="1062" t="s">
        <v>231</v>
      </c>
      <c r="B135" s="76" t="s">
        <v>260</v>
      </c>
      <c r="C135" s="76" t="s">
        <v>261</v>
      </c>
      <c r="D135" s="76" t="s">
        <v>262</v>
      </c>
      <c r="E135" s="76" t="s">
        <v>263</v>
      </c>
      <c r="F135" s="30">
        <v>100</v>
      </c>
      <c r="G135" s="61">
        <v>115000</v>
      </c>
      <c r="H135" s="61">
        <v>31000</v>
      </c>
      <c r="I135" s="61">
        <v>0</v>
      </c>
      <c r="J135" s="80">
        <v>0</v>
      </c>
      <c r="K135" s="61">
        <v>0</v>
      </c>
      <c r="L135" s="61">
        <v>0</v>
      </c>
      <c r="M135" s="62" t="s">
        <v>81</v>
      </c>
      <c r="N135" s="77" t="s">
        <v>264</v>
      </c>
      <c r="O135" s="63" t="s">
        <v>265</v>
      </c>
    </row>
    <row r="136" spans="1:15" ht="16.5" hidden="1" customHeight="1" x14ac:dyDescent="0.25">
      <c r="A136" s="1064"/>
      <c r="B136" s="78" t="s">
        <v>266</v>
      </c>
      <c r="C136" s="78" t="s">
        <v>267</v>
      </c>
      <c r="D136" s="78" t="s">
        <v>268</v>
      </c>
      <c r="E136" s="78" t="s">
        <v>263</v>
      </c>
      <c r="F136" s="65">
        <v>100</v>
      </c>
      <c r="G136" s="66">
        <v>24000</v>
      </c>
      <c r="H136" s="66">
        <v>7900</v>
      </c>
      <c r="I136" s="66">
        <v>0</v>
      </c>
      <c r="J136" s="81">
        <v>0</v>
      </c>
      <c r="K136" s="66">
        <v>0</v>
      </c>
      <c r="L136" s="66">
        <v>0</v>
      </c>
      <c r="M136" s="67" t="s">
        <v>81</v>
      </c>
      <c r="N136" s="79" t="s">
        <v>264</v>
      </c>
      <c r="O136" s="63" t="s">
        <v>265</v>
      </c>
    </row>
    <row r="137" spans="1:15" ht="16.5" hidden="1" customHeight="1" x14ac:dyDescent="0.25">
      <c r="A137" s="1062" t="s">
        <v>232</v>
      </c>
      <c r="B137" s="76" t="s">
        <v>260</v>
      </c>
      <c r="C137" s="76" t="s">
        <v>261</v>
      </c>
      <c r="D137" s="76" t="s">
        <v>262</v>
      </c>
      <c r="E137" s="76" t="s">
        <v>263</v>
      </c>
      <c r="F137" s="30">
        <v>100</v>
      </c>
      <c r="G137" s="61">
        <v>115000</v>
      </c>
      <c r="H137" s="61">
        <v>31000</v>
      </c>
      <c r="I137" s="61">
        <v>27089</v>
      </c>
      <c r="J137" s="80">
        <v>0.87383870967741939</v>
      </c>
      <c r="K137" s="61">
        <v>0</v>
      </c>
      <c r="L137" s="61">
        <v>0</v>
      </c>
      <c r="M137" s="62" t="s">
        <v>81</v>
      </c>
      <c r="N137" s="77" t="s">
        <v>264</v>
      </c>
      <c r="O137" s="63" t="s">
        <v>265</v>
      </c>
    </row>
    <row r="138" spans="1:15" ht="16.5" hidden="1" customHeight="1" x14ac:dyDescent="0.25">
      <c r="A138" s="1064"/>
      <c r="B138" s="78" t="s">
        <v>266</v>
      </c>
      <c r="C138" s="78" t="s">
        <v>267</v>
      </c>
      <c r="D138" s="78" t="s">
        <v>268</v>
      </c>
      <c r="E138" s="78" t="s">
        <v>263</v>
      </c>
      <c r="F138" s="65">
        <v>100</v>
      </c>
      <c r="G138" s="66">
        <v>24000</v>
      </c>
      <c r="H138" s="66">
        <v>7900</v>
      </c>
      <c r="I138" s="66">
        <v>5801</v>
      </c>
      <c r="J138" s="81">
        <v>0.73430379746835439</v>
      </c>
      <c r="K138" s="66">
        <v>0</v>
      </c>
      <c r="L138" s="66">
        <v>0</v>
      </c>
      <c r="M138" s="67" t="s">
        <v>81</v>
      </c>
      <c r="N138" s="79" t="s">
        <v>264</v>
      </c>
      <c r="O138" s="63" t="s">
        <v>265</v>
      </c>
    </row>
    <row r="139" spans="1:15" ht="16.5" hidden="1" customHeight="1" x14ac:dyDescent="0.25">
      <c r="A139" s="1062" t="s">
        <v>233</v>
      </c>
      <c r="B139" s="76" t="s">
        <v>260</v>
      </c>
      <c r="C139" s="76" t="s">
        <v>261</v>
      </c>
      <c r="D139" s="76" t="s">
        <v>262</v>
      </c>
      <c r="E139" s="76" t="s">
        <v>263</v>
      </c>
      <c r="F139" s="30">
        <v>100</v>
      </c>
      <c r="G139" s="61">
        <v>115000</v>
      </c>
      <c r="H139" s="61">
        <v>31000</v>
      </c>
      <c r="I139" s="61">
        <v>30172</v>
      </c>
      <c r="J139" s="80">
        <v>0.97329032258064518</v>
      </c>
      <c r="K139" s="61">
        <v>0</v>
      </c>
      <c r="L139" s="61">
        <v>0</v>
      </c>
      <c r="M139" s="62" t="s">
        <v>81</v>
      </c>
      <c r="N139" s="77" t="s">
        <v>264</v>
      </c>
      <c r="O139" s="63" t="s">
        <v>265</v>
      </c>
    </row>
    <row r="140" spans="1:15" ht="16.5" hidden="1" customHeight="1" x14ac:dyDescent="0.25">
      <c r="A140" s="1064"/>
      <c r="B140" s="78" t="s">
        <v>266</v>
      </c>
      <c r="C140" s="78" t="s">
        <v>267</v>
      </c>
      <c r="D140" s="78" t="s">
        <v>268</v>
      </c>
      <c r="E140" s="78" t="s">
        <v>263</v>
      </c>
      <c r="F140" s="65">
        <v>100</v>
      </c>
      <c r="G140" s="66">
        <v>24000</v>
      </c>
      <c r="H140" s="66">
        <v>7900</v>
      </c>
      <c r="I140" s="66">
        <v>6648</v>
      </c>
      <c r="J140" s="81">
        <v>0.84151898734177211</v>
      </c>
      <c r="K140" s="66">
        <v>0</v>
      </c>
      <c r="L140" s="66">
        <v>0</v>
      </c>
      <c r="M140" s="67" t="s">
        <v>81</v>
      </c>
      <c r="N140" s="79" t="s">
        <v>264</v>
      </c>
      <c r="O140" s="63" t="s">
        <v>265</v>
      </c>
    </row>
    <row r="141" spans="1:15" ht="16.5" hidden="1" customHeight="1" x14ac:dyDescent="0.25">
      <c r="A141" s="1062" t="s">
        <v>234</v>
      </c>
      <c r="B141" s="76" t="s">
        <v>260</v>
      </c>
      <c r="C141" s="76" t="s">
        <v>261</v>
      </c>
      <c r="D141" s="76" t="s">
        <v>262</v>
      </c>
      <c r="E141" s="76" t="s">
        <v>263</v>
      </c>
      <c r="F141" s="30">
        <v>100</v>
      </c>
      <c r="G141" s="61">
        <v>115000</v>
      </c>
      <c r="H141" s="61">
        <v>31000</v>
      </c>
      <c r="I141" s="61">
        <v>34929</v>
      </c>
      <c r="J141" s="80">
        <v>1.126741935483871</v>
      </c>
      <c r="K141" s="61">
        <v>0</v>
      </c>
      <c r="L141" s="61">
        <v>0</v>
      </c>
      <c r="M141" s="62" t="s">
        <v>81</v>
      </c>
      <c r="N141" s="77" t="s">
        <v>264</v>
      </c>
      <c r="O141" s="63" t="s">
        <v>265</v>
      </c>
    </row>
    <row r="142" spans="1:15" ht="16.5" hidden="1" customHeight="1" x14ac:dyDescent="0.25">
      <c r="A142" s="1064"/>
      <c r="B142" s="78" t="s">
        <v>266</v>
      </c>
      <c r="C142" s="78" t="s">
        <v>267</v>
      </c>
      <c r="D142" s="78" t="s">
        <v>268</v>
      </c>
      <c r="E142" s="78" t="s">
        <v>263</v>
      </c>
      <c r="F142" s="65">
        <v>100</v>
      </c>
      <c r="G142" s="66">
        <v>24000</v>
      </c>
      <c r="H142" s="66">
        <v>7900</v>
      </c>
      <c r="I142" s="66">
        <v>7444</v>
      </c>
      <c r="J142" s="81">
        <v>0.94227848101265821</v>
      </c>
      <c r="K142" s="66">
        <v>0</v>
      </c>
      <c r="L142" s="66">
        <v>0</v>
      </c>
      <c r="M142" s="67" t="s">
        <v>81</v>
      </c>
      <c r="N142" s="79" t="s">
        <v>264</v>
      </c>
      <c r="O142" s="63" t="s">
        <v>265</v>
      </c>
    </row>
    <row r="143" spans="1:15" ht="16.5" hidden="1" customHeight="1" x14ac:dyDescent="0.25">
      <c r="A143" s="1062" t="s">
        <v>235</v>
      </c>
      <c r="B143" s="76" t="s">
        <v>260</v>
      </c>
      <c r="C143" s="76" t="s">
        <v>261</v>
      </c>
      <c r="D143" s="76" t="s">
        <v>262</v>
      </c>
      <c r="E143" s="76" t="s">
        <v>263</v>
      </c>
      <c r="F143" s="30">
        <v>100</v>
      </c>
      <c r="G143" s="61">
        <v>115000</v>
      </c>
      <c r="H143" s="61">
        <f>+[8]INVERSIÓN!CH10</f>
        <v>40000</v>
      </c>
      <c r="I143" s="61">
        <f>+[8]INVERSIÓN!CI10</f>
        <v>38962</v>
      </c>
      <c r="J143" s="125">
        <f>+I143/H143</f>
        <v>0.97404999999999997</v>
      </c>
      <c r="K143" s="61">
        <v>0</v>
      </c>
      <c r="L143" s="61">
        <v>0</v>
      </c>
      <c r="M143" s="69" t="s">
        <v>81</v>
      </c>
      <c r="N143" s="77" t="s">
        <v>264</v>
      </c>
      <c r="O143" s="63" t="s">
        <v>265</v>
      </c>
    </row>
    <row r="144" spans="1:15" ht="16.5" hidden="1" customHeight="1" x14ac:dyDescent="0.25">
      <c r="A144" s="1064"/>
      <c r="B144" s="76" t="s">
        <v>266</v>
      </c>
      <c r="C144" s="76" t="s">
        <v>267</v>
      </c>
      <c r="D144" s="76" t="s">
        <v>268</v>
      </c>
      <c r="E144" s="76" t="s">
        <v>263</v>
      </c>
      <c r="F144" s="30">
        <v>100</v>
      </c>
      <c r="G144" s="61">
        <v>24000</v>
      </c>
      <c r="H144" s="61">
        <f>+[8]INVERSIÓN!CH24</f>
        <v>8700</v>
      </c>
      <c r="I144" s="61">
        <f>+[8]INVERSIÓN!CI24</f>
        <v>8268</v>
      </c>
      <c r="J144" s="125">
        <f>+I144/H144</f>
        <v>0.95034482758620686</v>
      </c>
      <c r="K144" s="61">
        <v>0</v>
      </c>
      <c r="L144" s="61">
        <v>0</v>
      </c>
      <c r="M144" s="69" t="s">
        <v>81</v>
      </c>
      <c r="N144" s="77" t="s">
        <v>264</v>
      </c>
      <c r="O144" s="63" t="s">
        <v>265</v>
      </c>
    </row>
    <row r="145" spans="1:15" ht="15.75" thickBot="1" x14ac:dyDescent="0.3">
      <c r="O145" s="63" t="s">
        <v>265</v>
      </c>
    </row>
    <row r="146" spans="1:15" ht="20.25" x14ac:dyDescent="0.25">
      <c r="A146" s="1077" t="s">
        <v>280</v>
      </c>
      <c r="B146" s="1078"/>
      <c r="C146" s="1078"/>
      <c r="D146" s="1078"/>
      <c r="E146" s="1078"/>
      <c r="F146" s="1078"/>
      <c r="G146" s="1078"/>
      <c r="H146" s="1078"/>
      <c r="I146" s="1078"/>
      <c r="J146" s="1078"/>
      <c r="K146" s="1078"/>
      <c r="L146" s="1078"/>
      <c r="M146" s="1078"/>
      <c r="N146" s="1079"/>
    </row>
    <row r="147" spans="1:15" ht="44.25" customHeight="1" x14ac:dyDescent="0.25">
      <c r="A147" s="43" t="s">
        <v>28</v>
      </c>
      <c r="B147" s="44" t="s">
        <v>247</v>
      </c>
      <c r="C147" s="44" t="s">
        <v>248</v>
      </c>
      <c r="D147" s="44" t="s">
        <v>249</v>
      </c>
      <c r="E147" s="44" t="s">
        <v>250</v>
      </c>
      <c r="F147" s="44" t="s">
        <v>281</v>
      </c>
      <c r="G147" s="44" t="s">
        <v>276</v>
      </c>
      <c r="H147" s="44" t="s">
        <v>282</v>
      </c>
      <c r="I147" s="44" t="s">
        <v>283</v>
      </c>
      <c r="J147" s="44" t="s">
        <v>284</v>
      </c>
      <c r="K147" s="44" t="s">
        <v>256</v>
      </c>
      <c r="L147" s="44" t="s">
        <v>257</v>
      </c>
      <c r="M147" s="44" t="s">
        <v>258</v>
      </c>
      <c r="N147" s="45" t="s">
        <v>259</v>
      </c>
    </row>
    <row r="148" spans="1:15" ht="16.5" customHeight="1" x14ac:dyDescent="0.25">
      <c r="A148" s="1062" t="s">
        <v>237</v>
      </c>
      <c r="B148" s="76" t="s">
        <v>260</v>
      </c>
      <c r="C148" s="76" t="s">
        <v>261</v>
      </c>
      <c r="D148" s="76" t="s">
        <v>262</v>
      </c>
      <c r="E148" s="76" t="s">
        <v>263</v>
      </c>
      <c r="F148" s="30">
        <v>100</v>
      </c>
      <c r="G148" s="61">
        <v>115000</v>
      </c>
      <c r="H148" s="61">
        <v>28500</v>
      </c>
      <c r="I148" s="61">
        <v>1463</v>
      </c>
      <c r="J148" s="125">
        <v>5.1333333333333335E-2</v>
      </c>
      <c r="K148" s="61">
        <v>1038</v>
      </c>
      <c r="L148" s="61">
        <v>915</v>
      </c>
      <c r="M148" s="69">
        <v>0.88150289017341044</v>
      </c>
      <c r="N148" s="77" t="s">
        <v>264</v>
      </c>
      <c r="O148" s="63" t="s">
        <v>265</v>
      </c>
    </row>
    <row r="149" spans="1:15" ht="16.5" customHeight="1" x14ac:dyDescent="0.25">
      <c r="A149" s="1064"/>
      <c r="B149" s="78" t="s">
        <v>266</v>
      </c>
      <c r="C149" s="78" t="s">
        <v>267</v>
      </c>
      <c r="D149" s="78" t="s">
        <v>268</v>
      </c>
      <c r="E149" s="78" t="s">
        <v>263</v>
      </c>
      <c r="F149" s="65">
        <v>100</v>
      </c>
      <c r="G149" s="66">
        <v>24000</v>
      </c>
      <c r="H149" s="66">
        <v>5590</v>
      </c>
      <c r="I149" s="66">
        <v>291</v>
      </c>
      <c r="J149" s="81">
        <v>5.2057245080500893E-2</v>
      </c>
      <c r="K149" s="66">
        <v>432</v>
      </c>
      <c r="L149" s="66">
        <v>327</v>
      </c>
      <c r="M149" s="67">
        <v>0.75694444444444442</v>
      </c>
      <c r="N149" s="79" t="s">
        <v>264</v>
      </c>
      <c r="O149" s="63" t="s">
        <v>265</v>
      </c>
    </row>
    <row r="150" spans="1:15" ht="16.5" customHeight="1" x14ac:dyDescent="0.25">
      <c r="A150" s="1062" t="s">
        <v>238</v>
      </c>
      <c r="B150" s="76" t="s">
        <v>260</v>
      </c>
      <c r="C150" s="76" t="s">
        <v>261</v>
      </c>
      <c r="D150" s="76" t="s">
        <v>262</v>
      </c>
      <c r="E150" s="76" t="s">
        <v>263</v>
      </c>
      <c r="F150" s="30">
        <v>100</v>
      </c>
      <c r="G150" s="61">
        <v>115000</v>
      </c>
      <c r="H150" s="61">
        <v>28500</v>
      </c>
      <c r="I150" s="61">
        <v>4452</v>
      </c>
      <c r="J150" s="125">
        <v>0.15621052631578947</v>
      </c>
      <c r="K150" s="61">
        <v>1038</v>
      </c>
      <c r="L150" s="61">
        <v>1004</v>
      </c>
      <c r="M150" s="69">
        <v>0.96724470134874763</v>
      </c>
      <c r="N150" s="77" t="s">
        <v>264</v>
      </c>
      <c r="O150" s="63" t="s">
        <v>265</v>
      </c>
    </row>
    <row r="151" spans="1:15" ht="16.5" customHeight="1" x14ac:dyDescent="0.25">
      <c r="A151" s="1064"/>
      <c r="B151" s="78" t="s">
        <v>266</v>
      </c>
      <c r="C151" s="78" t="s">
        <v>267</v>
      </c>
      <c r="D151" s="78" t="s">
        <v>268</v>
      </c>
      <c r="E151" s="78" t="s">
        <v>263</v>
      </c>
      <c r="F151" s="65">
        <v>100</v>
      </c>
      <c r="G151" s="66">
        <v>24000</v>
      </c>
      <c r="H151" s="66">
        <v>5590</v>
      </c>
      <c r="I151" s="66">
        <v>625</v>
      </c>
      <c r="J151" s="81">
        <v>0.11180679785330948</v>
      </c>
      <c r="K151" s="66">
        <v>432</v>
      </c>
      <c r="L151" s="66">
        <v>390</v>
      </c>
      <c r="M151" s="67">
        <v>0.90277777777777779</v>
      </c>
      <c r="N151" s="79" t="s">
        <v>264</v>
      </c>
      <c r="O151" s="63" t="s">
        <v>265</v>
      </c>
    </row>
    <row r="152" spans="1:15" ht="16.5" customHeight="1" x14ac:dyDescent="0.25">
      <c r="A152" s="1062" t="s">
        <v>239</v>
      </c>
      <c r="B152" s="76" t="s">
        <v>260</v>
      </c>
      <c r="C152" s="76" t="s">
        <v>261</v>
      </c>
      <c r="D152" s="76" t="s">
        <v>262</v>
      </c>
      <c r="E152" s="76" t="s">
        <v>263</v>
      </c>
      <c r="F152" s="30">
        <v>100</v>
      </c>
      <c r="G152" s="61">
        <v>115000</v>
      </c>
      <c r="H152" s="61">
        <v>28500</v>
      </c>
      <c r="I152" s="61">
        <v>7365</v>
      </c>
      <c r="J152" s="125">
        <v>0.25842105263157894</v>
      </c>
      <c r="K152" s="61">
        <v>1038</v>
      </c>
      <c r="L152" s="61">
        <v>1038</v>
      </c>
      <c r="M152" s="69">
        <v>1</v>
      </c>
      <c r="N152" s="77" t="s">
        <v>264</v>
      </c>
      <c r="O152" s="63" t="s">
        <v>265</v>
      </c>
    </row>
    <row r="153" spans="1:15" ht="16.5" customHeight="1" x14ac:dyDescent="0.25">
      <c r="A153" s="1064"/>
      <c r="B153" s="78" t="s">
        <v>266</v>
      </c>
      <c r="C153" s="78" t="s">
        <v>267</v>
      </c>
      <c r="D153" s="78" t="s">
        <v>268</v>
      </c>
      <c r="E153" s="78" t="s">
        <v>263</v>
      </c>
      <c r="F153" s="65">
        <v>100</v>
      </c>
      <c r="G153" s="66">
        <v>24000</v>
      </c>
      <c r="H153" s="66">
        <v>5590</v>
      </c>
      <c r="I153" s="66">
        <v>883</v>
      </c>
      <c r="J153" s="81">
        <v>0.15796064400715565</v>
      </c>
      <c r="K153" s="66">
        <v>432</v>
      </c>
      <c r="L153" s="66">
        <v>432</v>
      </c>
      <c r="M153" s="67">
        <v>1</v>
      </c>
      <c r="N153" s="79" t="s">
        <v>264</v>
      </c>
      <c r="O153" s="63" t="s">
        <v>265</v>
      </c>
    </row>
    <row r="154" spans="1:15" ht="16.5" customHeight="1" x14ac:dyDescent="0.25">
      <c r="A154" s="1062" t="s">
        <v>240</v>
      </c>
      <c r="B154" s="76" t="s">
        <v>260</v>
      </c>
      <c r="C154" s="76" t="s">
        <v>261</v>
      </c>
      <c r="D154" s="76" t="s">
        <v>262</v>
      </c>
      <c r="E154" s="76" t="s">
        <v>263</v>
      </c>
      <c r="F154" s="30">
        <v>100</v>
      </c>
      <c r="G154" s="61">
        <v>115000</v>
      </c>
      <c r="H154" s="61">
        <v>28500</v>
      </c>
      <c r="I154" s="61">
        <v>10035</v>
      </c>
      <c r="J154" s="125">
        <v>0.35210526315789475</v>
      </c>
      <c r="K154" s="61">
        <v>1038</v>
      </c>
      <c r="L154" s="61">
        <v>1038</v>
      </c>
      <c r="M154" s="69">
        <v>1</v>
      </c>
      <c r="N154" s="77" t="s">
        <v>264</v>
      </c>
      <c r="O154" s="63" t="s">
        <v>265</v>
      </c>
    </row>
    <row r="155" spans="1:15" ht="16.5" customHeight="1" x14ac:dyDescent="0.25">
      <c r="A155" s="1064"/>
      <c r="B155" s="76" t="s">
        <v>266</v>
      </c>
      <c r="C155" s="76" t="s">
        <v>267</v>
      </c>
      <c r="D155" s="76" t="s">
        <v>268</v>
      </c>
      <c r="E155" s="76" t="s">
        <v>263</v>
      </c>
      <c r="F155" s="30">
        <v>100</v>
      </c>
      <c r="G155" s="61">
        <v>24000</v>
      </c>
      <c r="H155" s="61">
        <v>5590</v>
      </c>
      <c r="I155" s="61">
        <v>1333</v>
      </c>
      <c r="J155" s="125">
        <v>0.23846153846153847</v>
      </c>
      <c r="K155" s="61">
        <v>432</v>
      </c>
      <c r="L155" s="61">
        <v>432</v>
      </c>
      <c r="M155" s="69">
        <v>1</v>
      </c>
      <c r="N155" s="77" t="s">
        <v>264</v>
      </c>
      <c r="O155" s="63" t="s">
        <v>265</v>
      </c>
    </row>
    <row r="156" spans="1:15" ht="16.5" customHeight="1" x14ac:dyDescent="0.25">
      <c r="A156" s="1062" t="s">
        <v>241</v>
      </c>
      <c r="B156" s="76" t="s">
        <v>260</v>
      </c>
      <c r="C156" s="76" t="s">
        <v>261</v>
      </c>
      <c r="D156" s="76" t="s">
        <v>262</v>
      </c>
      <c r="E156" s="76" t="s">
        <v>263</v>
      </c>
      <c r="F156" s="30">
        <v>100</v>
      </c>
      <c r="G156" s="61">
        <v>115000</v>
      </c>
      <c r="H156" s="61">
        <v>28500</v>
      </c>
      <c r="I156" s="61">
        <v>12539</v>
      </c>
      <c r="J156" s="125">
        <v>0.43996491228070178</v>
      </c>
      <c r="K156" s="61">
        <v>1038</v>
      </c>
      <c r="L156" s="61">
        <v>1038</v>
      </c>
      <c r="M156" s="69">
        <v>1</v>
      </c>
      <c r="N156" s="77" t="s">
        <v>264</v>
      </c>
      <c r="O156" s="63" t="s">
        <v>265</v>
      </c>
    </row>
    <row r="157" spans="1:15" ht="16.5" customHeight="1" x14ac:dyDescent="0.25">
      <c r="A157" s="1064"/>
      <c r="B157" s="76" t="s">
        <v>266</v>
      </c>
      <c r="C157" s="76" t="s">
        <v>267</v>
      </c>
      <c r="D157" s="76" t="s">
        <v>268</v>
      </c>
      <c r="E157" s="76" t="s">
        <v>263</v>
      </c>
      <c r="F157" s="30">
        <v>100</v>
      </c>
      <c r="G157" s="61">
        <v>24000</v>
      </c>
      <c r="H157" s="61">
        <v>5590</v>
      </c>
      <c r="I157" s="61">
        <v>1844</v>
      </c>
      <c r="J157" s="125">
        <v>0.32987477638640428</v>
      </c>
      <c r="K157" s="61">
        <v>432</v>
      </c>
      <c r="L157" s="61">
        <v>432</v>
      </c>
      <c r="M157" s="69">
        <v>1</v>
      </c>
      <c r="N157" s="77" t="s">
        <v>264</v>
      </c>
      <c r="O157" s="63" t="s">
        <v>265</v>
      </c>
    </row>
    <row r="158" spans="1:15" ht="15.75" customHeight="1" x14ac:dyDescent="0.25">
      <c r="A158" s="1074" t="s">
        <v>242</v>
      </c>
      <c r="B158" s="347" t="s">
        <v>260</v>
      </c>
      <c r="C158" s="347" t="s">
        <v>261</v>
      </c>
      <c r="D158" s="347" t="s">
        <v>262</v>
      </c>
      <c r="E158" s="347" t="s">
        <v>263</v>
      </c>
      <c r="F158" s="348">
        <v>100</v>
      </c>
      <c r="G158" s="349">
        <v>115000</v>
      </c>
      <c r="H158" s="349">
        <f>+INVERSIÓN!DL10</f>
        <v>28500</v>
      </c>
      <c r="I158" s="349">
        <f>+INVERSIÓN!DM10</f>
        <v>15082</v>
      </c>
      <c r="J158" s="125">
        <f>+I158/H158</f>
        <v>0.52919298245614033</v>
      </c>
      <c r="K158" s="349">
        <f>+INVERSIÓN!DL13</f>
        <v>1038</v>
      </c>
      <c r="L158" s="349">
        <f>+INVERSIÓN!DM13</f>
        <v>1038</v>
      </c>
      <c r="M158" s="69">
        <f>+L158/K158</f>
        <v>1</v>
      </c>
      <c r="N158" s="350" t="s">
        <v>264</v>
      </c>
      <c r="O158" s="63" t="s">
        <v>265</v>
      </c>
    </row>
    <row r="159" spans="1:15" ht="16.5" customHeight="1" x14ac:dyDescent="0.25">
      <c r="A159" s="1076"/>
      <c r="B159" s="347" t="s">
        <v>266</v>
      </c>
      <c r="C159" s="347" t="s">
        <v>267</v>
      </c>
      <c r="D159" s="347" t="s">
        <v>268</v>
      </c>
      <c r="E159" s="347" t="s">
        <v>263</v>
      </c>
      <c r="F159" s="348">
        <v>100</v>
      </c>
      <c r="G159" s="349">
        <v>24000</v>
      </c>
      <c r="H159" s="349">
        <f>+INVERSIÓN!DL24</f>
        <v>5590</v>
      </c>
      <c r="I159" s="349">
        <f>+INVERSIÓN!DM24</f>
        <v>2398</v>
      </c>
      <c r="J159" s="125">
        <f>+I159/H159</f>
        <v>0.42898032200357783</v>
      </c>
      <c r="K159" s="349">
        <f>+INVERSIÓN!DL27</f>
        <v>432</v>
      </c>
      <c r="L159" s="349">
        <f>+INVERSIÓN!DM27</f>
        <v>432</v>
      </c>
      <c r="M159" s="69">
        <f>+L159/K159</f>
        <v>1</v>
      </c>
      <c r="N159" s="350" t="s">
        <v>264</v>
      </c>
      <c r="O159" s="63" t="s">
        <v>265</v>
      </c>
    </row>
    <row r="160" spans="1:15" ht="16.5" hidden="1" customHeight="1" x14ac:dyDescent="0.25">
      <c r="A160" s="1062" t="s">
        <v>229</v>
      </c>
      <c r="B160" s="76"/>
      <c r="C160" s="76"/>
      <c r="D160" s="76"/>
      <c r="E160" s="76"/>
      <c r="F160" s="30"/>
      <c r="G160" s="61"/>
      <c r="H160" s="61"/>
      <c r="I160" s="61"/>
      <c r="J160" s="80"/>
      <c r="K160" s="61"/>
      <c r="L160" s="61"/>
      <c r="M160" s="62"/>
      <c r="N160" s="77"/>
      <c r="O160" s="63" t="s">
        <v>265</v>
      </c>
    </row>
    <row r="161" spans="1:15" ht="16.5" hidden="1" customHeight="1" x14ac:dyDescent="0.25">
      <c r="A161" s="1064"/>
      <c r="B161" s="78"/>
      <c r="C161" s="78"/>
      <c r="D161" s="78"/>
      <c r="E161" s="78"/>
      <c r="F161" s="65"/>
      <c r="G161" s="66"/>
      <c r="H161" s="66"/>
      <c r="I161" s="66"/>
      <c r="J161" s="81"/>
      <c r="K161" s="66"/>
      <c r="L161" s="66"/>
      <c r="M161" s="67"/>
      <c r="N161" s="79"/>
      <c r="O161" s="63" t="s">
        <v>265</v>
      </c>
    </row>
    <row r="162" spans="1:15" ht="16.5" hidden="1" customHeight="1" x14ac:dyDescent="0.25">
      <c r="A162" s="1062" t="s">
        <v>231</v>
      </c>
      <c r="B162" s="76"/>
      <c r="C162" s="76"/>
      <c r="D162" s="76"/>
      <c r="E162" s="76"/>
      <c r="F162" s="30"/>
      <c r="G162" s="61"/>
      <c r="H162" s="61"/>
      <c r="I162" s="61"/>
      <c r="J162" s="80"/>
      <c r="K162" s="61"/>
      <c r="L162" s="61"/>
      <c r="M162" s="62"/>
      <c r="N162" s="77"/>
      <c r="O162" s="63" t="s">
        <v>265</v>
      </c>
    </row>
    <row r="163" spans="1:15" ht="16.5" hidden="1" customHeight="1" x14ac:dyDescent="0.25">
      <c r="A163" s="1064"/>
      <c r="B163" s="78"/>
      <c r="C163" s="78"/>
      <c r="D163" s="78"/>
      <c r="E163" s="78"/>
      <c r="F163" s="65"/>
      <c r="G163" s="66"/>
      <c r="H163" s="66"/>
      <c r="I163" s="66"/>
      <c r="J163" s="81"/>
      <c r="K163" s="66"/>
      <c r="L163" s="66"/>
      <c r="M163" s="67"/>
      <c r="N163" s="79"/>
      <c r="O163" s="63" t="s">
        <v>265</v>
      </c>
    </row>
    <row r="164" spans="1:15" ht="16.5" hidden="1" customHeight="1" x14ac:dyDescent="0.25">
      <c r="A164" s="1062" t="s">
        <v>232</v>
      </c>
      <c r="B164" s="76"/>
      <c r="C164" s="76"/>
      <c r="D164" s="76"/>
      <c r="E164" s="76"/>
      <c r="F164" s="30"/>
      <c r="G164" s="61"/>
      <c r="H164" s="61"/>
      <c r="I164" s="61"/>
      <c r="J164" s="80"/>
      <c r="K164" s="61"/>
      <c r="L164" s="61"/>
      <c r="M164" s="62"/>
      <c r="N164" s="77"/>
      <c r="O164" s="63" t="s">
        <v>265</v>
      </c>
    </row>
    <row r="165" spans="1:15" ht="16.5" hidden="1" customHeight="1" x14ac:dyDescent="0.25">
      <c r="A165" s="1064"/>
      <c r="B165" s="78"/>
      <c r="C165" s="78"/>
      <c r="D165" s="78"/>
      <c r="E165" s="78"/>
      <c r="F165" s="65"/>
      <c r="G165" s="66"/>
      <c r="H165" s="66"/>
      <c r="I165" s="66"/>
      <c r="J165" s="81"/>
      <c r="K165" s="66"/>
      <c r="L165" s="66"/>
      <c r="M165" s="67"/>
      <c r="N165" s="79"/>
      <c r="O165" s="63" t="s">
        <v>265</v>
      </c>
    </row>
    <row r="166" spans="1:15" ht="16.5" hidden="1" customHeight="1" x14ac:dyDescent="0.25">
      <c r="A166" s="1062" t="s">
        <v>233</v>
      </c>
      <c r="B166" s="76"/>
      <c r="C166" s="76"/>
      <c r="D166" s="76"/>
      <c r="E166" s="76"/>
      <c r="F166" s="30"/>
      <c r="G166" s="61"/>
      <c r="H166" s="61"/>
      <c r="I166" s="61"/>
      <c r="J166" s="80"/>
      <c r="K166" s="61"/>
      <c r="L166" s="61"/>
      <c r="M166" s="62"/>
      <c r="N166" s="77"/>
      <c r="O166" s="63" t="s">
        <v>265</v>
      </c>
    </row>
    <row r="167" spans="1:15" ht="16.5" hidden="1" customHeight="1" x14ac:dyDescent="0.25">
      <c r="A167" s="1064"/>
      <c r="B167" s="78"/>
      <c r="C167" s="78"/>
      <c r="D167" s="78"/>
      <c r="E167" s="78"/>
      <c r="F167" s="65"/>
      <c r="G167" s="66"/>
      <c r="H167" s="66"/>
      <c r="I167" s="66"/>
      <c r="J167" s="81"/>
      <c r="K167" s="66"/>
      <c r="L167" s="66"/>
      <c r="M167" s="67"/>
      <c r="N167" s="79"/>
      <c r="O167" s="63" t="s">
        <v>265</v>
      </c>
    </row>
    <row r="168" spans="1:15" ht="16.5" hidden="1" customHeight="1" x14ac:dyDescent="0.25">
      <c r="A168" s="1062" t="s">
        <v>234</v>
      </c>
      <c r="B168" s="76"/>
      <c r="C168" s="76"/>
      <c r="D168" s="76"/>
      <c r="E168" s="76"/>
      <c r="F168" s="30"/>
      <c r="G168" s="61"/>
      <c r="H168" s="61"/>
      <c r="I168" s="61"/>
      <c r="J168" s="80"/>
      <c r="K168" s="61"/>
      <c r="L168" s="61"/>
      <c r="M168" s="62"/>
      <c r="N168" s="77"/>
      <c r="O168" s="63" t="s">
        <v>265</v>
      </c>
    </row>
    <row r="169" spans="1:15" ht="16.5" hidden="1" customHeight="1" x14ac:dyDescent="0.25">
      <c r="A169" s="1064"/>
      <c r="B169" s="78"/>
      <c r="C169" s="78"/>
      <c r="D169" s="78"/>
      <c r="E169" s="78"/>
      <c r="F169" s="65"/>
      <c r="G169" s="66"/>
      <c r="H169" s="66"/>
      <c r="I169" s="66"/>
      <c r="J169" s="81"/>
      <c r="K169" s="66"/>
      <c r="L169" s="66"/>
      <c r="M169" s="67"/>
      <c r="N169" s="79"/>
      <c r="O169" s="63" t="s">
        <v>265</v>
      </c>
    </row>
    <row r="170" spans="1:15" ht="16.5" hidden="1" customHeight="1" x14ac:dyDescent="0.25">
      <c r="A170" s="1062" t="s">
        <v>235</v>
      </c>
      <c r="B170" s="76"/>
      <c r="C170" s="76"/>
      <c r="D170" s="76"/>
      <c r="E170" s="76"/>
      <c r="F170" s="30"/>
      <c r="G170" s="61"/>
      <c r="H170" s="61"/>
      <c r="I170" s="61"/>
      <c r="J170" s="125"/>
      <c r="K170" s="61"/>
      <c r="L170" s="61"/>
      <c r="M170" s="69"/>
      <c r="N170" s="77"/>
      <c r="O170" s="63" t="s">
        <v>265</v>
      </c>
    </row>
    <row r="171" spans="1:15" ht="16.5" hidden="1" customHeight="1" x14ac:dyDescent="0.25">
      <c r="A171" s="1064"/>
      <c r="B171" s="76"/>
      <c r="C171" s="76"/>
      <c r="D171" s="76"/>
      <c r="E171" s="76"/>
      <c r="F171" s="30"/>
      <c r="G171" s="61"/>
      <c r="H171" s="61"/>
      <c r="I171" s="61"/>
      <c r="J171" s="125"/>
      <c r="K171" s="61"/>
      <c r="L171" s="61"/>
      <c r="M171" s="69"/>
      <c r="N171" s="77"/>
      <c r="O171" s="63" t="s">
        <v>265</v>
      </c>
    </row>
    <row r="172" spans="1:15" ht="15.75" hidden="1" thickBot="1" x14ac:dyDescent="0.3">
      <c r="O172" s="63" t="s">
        <v>265</v>
      </c>
    </row>
    <row r="173" spans="1:15" ht="20.25" hidden="1" x14ac:dyDescent="0.25">
      <c r="A173" s="1077" t="s">
        <v>285</v>
      </c>
      <c r="B173" s="1078"/>
      <c r="C173" s="1078"/>
      <c r="D173" s="1078"/>
      <c r="E173" s="1078"/>
      <c r="F173" s="1078"/>
      <c r="G173" s="1078"/>
      <c r="H173" s="1078"/>
      <c r="I173" s="1078"/>
      <c r="J173" s="1078"/>
      <c r="K173" s="1078"/>
      <c r="L173" s="1078"/>
      <c r="M173" s="1078"/>
      <c r="N173" s="1079"/>
      <c r="O173" s="63" t="s">
        <v>265</v>
      </c>
    </row>
    <row r="174" spans="1:15" ht="44.25" hidden="1" customHeight="1" x14ac:dyDescent="0.25">
      <c r="A174" s="43" t="s">
        <v>29</v>
      </c>
      <c r="B174" s="44" t="s">
        <v>247</v>
      </c>
      <c r="C174" s="44" t="s">
        <v>248</v>
      </c>
      <c r="D174" s="44" t="s">
        <v>249</v>
      </c>
      <c r="E174" s="44" t="s">
        <v>250</v>
      </c>
      <c r="F174" s="44" t="s">
        <v>286</v>
      </c>
      <c r="G174" s="44" t="s">
        <v>276</v>
      </c>
      <c r="H174" s="44" t="s">
        <v>287</v>
      </c>
      <c r="I174" s="44" t="s">
        <v>288</v>
      </c>
      <c r="J174" s="83" t="s">
        <v>289</v>
      </c>
      <c r="K174" s="44" t="s">
        <v>256</v>
      </c>
      <c r="L174" s="44" t="s">
        <v>257</v>
      </c>
      <c r="M174" s="44" t="s">
        <v>258</v>
      </c>
      <c r="N174" s="45" t="s">
        <v>259</v>
      </c>
      <c r="O174" s="63" t="s">
        <v>265</v>
      </c>
    </row>
    <row r="175" spans="1:15" ht="16.5" hidden="1" customHeight="1" x14ac:dyDescent="0.25">
      <c r="A175" s="46" t="s">
        <v>237</v>
      </c>
      <c r="B175" s="58"/>
      <c r="C175" s="58"/>
      <c r="D175" s="58"/>
      <c r="E175" s="58"/>
      <c r="F175" s="58"/>
      <c r="G175" s="58"/>
      <c r="H175" s="58"/>
      <c r="I175" s="58"/>
      <c r="J175" s="58" t="e">
        <f t="shared" ref="J175:J186" si="5">I175/H175</f>
        <v>#DIV/0!</v>
      </c>
      <c r="K175" s="58"/>
      <c r="L175" s="58"/>
      <c r="M175" s="58" t="e">
        <f t="shared" ref="M175:M186" si="6">L175/K175</f>
        <v>#DIV/0!</v>
      </c>
      <c r="N175" s="59"/>
      <c r="O175" s="63" t="s">
        <v>265</v>
      </c>
    </row>
    <row r="176" spans="1:15" ht="16.5" hidden="1" customHeight="1" x14ac:dyDescent="0.25">
      <c r="A176" s="46" t="s">
        <v>238</v>
      </c>
      <c r="B176" s="58"/>
      <c r="C176" s="58"/>
      <c r="D176" s="58"/>
      <c r="E176" s="58"/>
      <c r="F176" s="58"/>
      <c r="G176" s="58"/>
      <c r="H176" s="58"/>
      <c r="I176" s="58"/>
      <c r="J176" s="58" t="e">
        <f t="shared" si="5"/>
        <v>#DIV/0!</v>
      </c>
      <c r="K176" s="58"/>
      <c r="L176" s="58"/>
      <c r="M176" s="58" t="e">
        <f t="shared" si="6"/>
        <v>#DIV/0!</v>
      </c>
      <c r="N176" s="59"/>
      <c r="O176" s="63" t="s">
        <v>265</v>
      </c>
    </row>
    <row r="177" spans="1:15" ht="16.5" hidden="1" customHeight="1" x14ac:dyDescent="0.25">
      <c r="A177" s="46" t="s">
        <v>239</v>
      </c>
      <c r="B177" s="58"/>
      <c r="C177" s="58"/>
      <c r="D177" s="58"/>
      <c r="E177" s="58"/>
      <c r="F177" s="58"/>
      <c r="G177" s="58"/>
      <c r="H177" s="58"/>
      <c r="I177" s="58"/>
      <c r="J177" s="58" t="e">
        <f t="shared" si="5"/>
        <v>#DIV/0!</v>
      </c>
      <c r="K177" s="58"/>
      <c r="L177" s="58"/>
      <c r="M177" s="58" t="e">
        <f t="shared" si="6"/>
        <v>#DIV/0!</v>
      </c>
      <c r="N177" s="59"/>
      <c r="O177" s="63" t="s">
        <v>265</v>
      </c>
    </row>
    <row r="178" spans="1:15" ht="16.5" hidden="1" customHeight="1" x14ac:dyDescent="0.25">
      <c r="A178" s="46" t="s">
        <v>240</v>
      </c>
      <c r="B178" s="58"/>
      <c r="C178" s="58"/>
      <c r="D178" s="58"/>
      <c r="E178" s="58"/>
      <c r="F178" s="58"/>
      <c r="G178" s="58"/>
      <c r="H178" s="58"/>
      <c r="I178" s="58"/>
      <c r="J178" s="58" t="e">
        <f t="shared" si="5"/>
        <v>#DIV/0!</v>
      </c>
      <c r="K178" s="58"/>
      <c r="L178" s="58"/>
      <c r="M178" s="58" t="e">
        <f t="shared" si="6"/>
        <v>#DIV/0!</v>
      </c>
      <c r="N178" s="59"/>
      <c r="O178" s="63" t="s">
        <v>265</v>
      </c>
    </row>
    <row r="179" spans="1:15" ht="16.5" hidden="1" customHeight="1" x14ac:dyDescent="0.25">
      <c r="A179" s="46" t="s">
        <v>241</v>
      </c>
      <c r="B179" s="58"/>
      <c r="C179" s="58"/>
      <c r="D179" s="58"/>
      <c r="E179" s="58"/>
      <c r="F179" s="58"/>
      <c r="G179" s="58"/>
      <c r="H179" s="58"/>
      <c r="I179" s="58"/>
      <c r="J179" s="58" t="e">
        <f t="shared" si="5"/>
        <v>#DIV/0!</v>
      </c>
      <c r="K179" s="58"/>
      <c r="L179" s="58"/>
      <c r="M179" s="58" t="e">
        <f t="shared" si="6"/>
        <v>#DIV/0!</v>
      </c>
      <c r="N179" s="59"/>
      <c r="O179" s="63" t="s">
        <v>265</v>
      </c>
    </row>
    <row r="180" spans="1:15" ht="16.5" hidden="1" customHeight="1" x14ac:dyDescent="0.25">
      <c r="A180" s="46" t="s">
        <v>242</v>
      </c>
      <c r="B180" s="58"/>
      <c r="C180" s="58"/>
      <c r="D180" s="58"/>
      <c r="E180" s="58"/>
      <c r="F180" s="58"/>
      <c r="G180" s="58"/>
      <c r="H180" s="58"/>
      <c r="I180" s="58"/>
      <c r="J180" s="58" t="e">
        <f t="shared" si="5"/>
        <v>#DIV/0!</v>
      </c>
      <c r="K180" s="58"/>
      <c r="L180" s="58"/>
      <c r="M180" s="58" t="e">
        <f t="shared" si="6"/>
        <v>#DIV/0!</v>
      </c>
      <c r="N180" s="59"/>
      <c r="O180" s="63" t="s">
        <v>265</v>
      </c>
    </row>
    <row r="181" spans="1:15" hidden="1" x14ac:dyDescent="0.25">
      <c r="A181" s="46" t="s">
        <v>229</v>
      </c>
      <c r="B181" s="58"/>
      <c r="C181" s="58"/>
      <c r="D181" s="58"/>
      <c r="E181" s="58"/>
      <c r="F181" s="58"/>
      <c r="G181" s="58"/>
      <c r="H181" s="58"/>
      <c r="I181" s="58"/>
      <c r="J181" s="58" t="e">
        <f t="shared" si="5"/>
        <v>#DIV/0!</v>
      </c>
      <c r="K181" s="58"/>
      <c r="L181" s="58"/>
      <c r="M181" s="58" t="e">
        <f t="shared" si="6"/>
        <v>#DIV/0!</v>
      </c>
      <c r="N181" s="59"/>
      <c r="O181" s="63" t="s">
        <v>265</v>
      </c>
    </row>
    <row r="182" spans="1:15" hidden="1" x14ac:dyDescent="0.25">
      <c r="A182" s="46" t="s">
        <v>231</v>
      </c>
      <c r="B182" s="58"/>
      <c r="C182" s="58"/>
      <c r="D182" s="58"/>
      <c r="E182" s="58"/>
      <c r="F182" s="58"/>
      <c r="G182" s="58"/>
      <c r="H182" s="58"/>
      <c r="I182" s="58"/>
      <c r="J182" s="58" t="e">
        <f t="shared" si="5"/>
        <v>#DIV/0!</v>
      </c>
      <c r="K182" s="58"/>
      <c r="L182" s="58"/>
      <c r="M182" s="58" t="e">
        <f t="shared" si="6"/>
        <v>#DIV/0!</v>
      </c>
      <c r="N182" s="59"/>
      <c r="O182" s="63" t="s">
        <v>265</v>
      </c>
    </row>
    <row r="183" spans="1:15" hidden="1" x14ac:dyDescent="0.25">
      <c r="A183" s="46" t="s">
        <v>232</v>
      </c>
      <c r="B183" s="58"/>
      <c r="C183" s="58"/>
      <c r="D183" s="58"/>
      <c r="E183" s="58"/>
      <c r="F183" s="58"/>
      <c r="G183" s="58"/>
      <c r="H183" s="58"/>
      <c r="I183" s="58"/>
      <c r="J183" s="58" t="e">
        <f t="shared" si="5"/>
        <v>#DIV/0!</v>
      </c>
      <c r="K183" s="58"/>
      <c r="L183" s="58"/>
      <c r="M183" s="58" t="e">
        <f t="shared" si="6"/>
        <v>#DIV/0!</v>
      </c>
      <c r="N183" s="59"/>
      <c r="O183" s="63" t="s">
        <v>265</v>
      </c>
    </row>
    <row r="184" spans="1:15" hidden="1" x14ac:dyDescent="0.25">
      <c r="A184" s="46" t="s">
        <v>233</v>
      </c>
      <c r="B184" s="58"/>
      <c r="C184" s="58"/>
      <c r="D184" s="58"/>
      <c r="E184" s="58"/>
      <c r="F184" s="58"/>
      <c r="G184" s="58"/>
      <c r="H184" s="58"/>
      <c r="I184" s="58"/>
      <c r="J184" s="58" t="e">
        <f t="shared" si="5"/>
        <v>#DIV/0!</v>
      </c>
      <c r="K184" s="58"/>
      <c r="L184" s="58"/>
      <c r="M184" s="58" t="e">
        <f t="shared" si="6"/>
        <v>#DIV/0!</v>
      </c>
      <c r="N184" s="59"/>
      <c r="O184" s="63" t="s">
        <v>265</v>
      </c>
    </row>
    <row r="185" spans="1:15" hidden="1" x14ac:dyDescent="0.25">
      <c r="A185" s="46" t="s">
        <v>234</v>
      </c>
      <c r="B185" s="58"/>
      <c r="C185" s="58"/>
      <c r="D185" s="58"/>
      <c r="E185" s="58"/>
      <c r="F185" s="58"/>
      <c r="G185" s="58"/>
      <c r="H185" s="58"/>
      <c r="I185" s="58"/>
      <c r="J185" s="58" t="e">
        <f t="shared" si="5"/>
        <v>#DIV/0!</v>
      </c>
      <c r="K185" s="58"/>
      <c r="L185" s="58"/>
      <c r="M185" s="58" t="e">
        <f t="shared" si="6"/>
        <v>#DIV/0!</v>
      </c>
      <c r="N185" s="59"/>
      <c r="O185" s="63" t="s">
        <v>265</v>
      </c>
    </row>
    <row r="186" spans="1:15" ht="15.75" hidden="1" thickBot="1" x14ac:dyDescent="0.3">
      <c r="A186" s="52" t="s">
        <v>235</v>
      </c>
      <c r="B186" s="60"/>
      <c r="C186" s="60"/>
      <c r="D186" s="60"/>
      <c r="E186" s="60"/>
      <c r="F186" s="60"/>
      <c r="G186" s="60"/>
      <c r="H186" s="60"/>
      <c r="I186" s="60"/>
      <c r="J186" s="60" t="e">
        <f t="shared" si="5"/>
        <v>#DIV/0!</v>
      </c>
      <c r="K186" s="60"/>
      <c r="L186" s="60"/>
      <c r="M186" s="60" t="e">
        <f t="shared" si="6"/>
        <v>#DIV/0!</v>
      </c>
      <c r="N186" s="82"/>
      <c r="O186" s="63" t="s">
        <v>265</v>
      </c>
    </row>
    <row r="187" spans="1:15" x14ac:dyDescent="0.25">
      <c r="O187" s="63" t="s">
        <v>265</v>
      </c>
    </row>
    <row r="188" spans="1:15" x14ac:dyDescent="0.25">
      <c r="O188" s="63" t="s">
        <v>265</v>
      </c>
    </row>
    <row r="189" spans="1:15" ht="26.25" hidden="1" customHeight="1" x14ac:dyDescent="0.25">
      <c r="A189" s="1077" t="s">
        <v>290</v>
      </c>
      <c r="B189" s="1078"/>
      <c r="C189" s="1078"/>
      <c r="D189" s="1078"/>
      <c r="E189" s="1078"/>
      <c r="F189" s="1078"/>
      <c r="G189" s="1079"/>
      <c r="O189" s="63" t="s">
        <v>265</v>
      </c>
    </row>
    <row r="190" spans="1:15" ht="39" hidden="1" thickBot="1" x14ac:dyDescent="0.3">
      <c r="A190" s="43" t="s">
        <v>25</v>
      </c>
      <c r="B190" s="84" t="s">
        <v>247</v>
      </c>
      <c r="C190" s="84" t="s">
        <v>248</v>
      </c>
      <c r="D190" s="84" t="s">
        <v>291</v>
      </c>
      <c r="E190" s="84" t="s">
        <v>292</v>
      </c>
      <c r="F190" s="84" t="s">
        <v>293</v>
      </c>
      <c r="G190" s="85" t="s">
        <v>294</v>
      </c>
      <c r="O190" s="63" t="s">
        <v>265</v>
      </c>
    </row>
    <row r="191" spans="1:15" s="33" customFormat="1" ht="20.25" hidden="1" customHeight="1" x14ac:dyDescent="0.25">
      <c r="A191" s="1062" t="s">
        <v>229</v>
      </c>
      <c r="B191" s="76" t="s">
        <v>260</v>
      </c>
      <c r="C191" s="76" t="s">
        <v>261</v>
      </c>
      <c r="D191" s="86" t="s">
        <v>295</v>
      </c>
      <c r="E191" s="87">
        <v>1900000000</v>
      </c>
      <c r="F191" s="88">
        <v>0</v>
      </c>
      <c r="G191" s="89" t="s">
        <v>296</v>
      </c>
      <c r="H191" s="90" t="s">
        <v>265</v>
      </c>
      <c r="O191" s="63" t="s">
        <v>265</v>
      </c>
    </row>
    <row r="192" spans="1:15" s="33" customFormat="1" ht="20.25" hidden="1" customHeight="1" x14ac:dyDescent="0.25">
      <c r="A192" s="1063"/>
      <c r="B192" s="1065" t="s">
        <v>266</v>
      </c>
      <c r="C192" s="1065" t="s">
        <v>267</v>
      </c>
      <c r="D192" s="91" t="s">
        <v>297</v>
      </c>
      <c r="E192" s="92">
        <v>250000000</v>
      </c>
      <c r="F192" s="92">
        <v>0</v>
      </c>
      <c r="G192" s="93" t="s">
        <v>296</v>
      </c>
      <c r="H192" s="90" t="s">
        <v>265</v>
      </c>
      <c r="O192" s="63" t="s">
        <v>265</v>
      </c>
    </row>
    <row r="193" spans="1:15" s="33" customFormat="1" ht="20.25" hidden="1" customHeight="1" x14ac:dyDescent="0.25">
      <c r="A193" s="1064"/>
      <c r="B193" s="1066"/>
      <c r="C193" s="1066"/>
      <c r="D193" s="91" t="s">
        <v>298</v>
      </c>
      <c r="E193" s="92">
        <v>260000000</v>
      </c>
      <c r="F193" s="92">
        <v>0</v>
      </c>
      <c r="G193" s="93" t="s">
        <v>296</v>
      </c>
      <c r="H193" s="90" t="s">
        <v>265</v>
      </c>
      <c r="O193" s="63" t="s">
        <v>265</v>
      </c>
    </row>
    <row r="194" spans="1:15" s="33" customFormat="1" ht="20.25" hidden="1" customHeight="1" x14ac:dyDescent="0.25">
      <c r="A194" s="1062" t="s">
        <v>231</v>
      </c>
      <c r="B194" s="76" t="s">
        <v>260</v>
      </c>
      <c r="C194" s="76" t="s">
        <v>261</v>
      </c>
      <c r="D194" s="86" t="s">
        <v>295</v>
      </c>
      <c r="E194" s="87">
        <v>1900000000</v>
      </c>
      <c r="F194" s="88">
        <v>1101067</v>
      </c>
      <c r="G194" s="89" t="s">
        <v>299</v>
      </c>
      <c r="H194" s="90" t="s">
        <v>265</v>
      </c>
      <c r="O194" s="63" t="s">
        <v>265</v>
      </c>
    </row>
    <row r="195" spans="1:15" s="33" customFormat="1" ht="20.25" hidden="1" customHeight="1" x14ac:dyDescent="0.25">
      <c r="A195" s="1063"/>
      <c r="B195" s="1065" t="s">
        <v>266</v>
      </c>
      <c r="C195" s="1065" t="s">
        <v>267</v>
      </c>
      <c r="D195" s="91" t="s">
        <v>297</v>
      </c>
      <c r="E195" s="92">
        <v>250000000</v>
      </c>
      <c r="F195" s="92">
        <v>0</v>
      </c>
      <c r="G195" s="93" t="s">
        <v>296</v>
      </c>
      <c r="H195" s="90" t="s">
        <v>265</v>
      </c>
      <c r="O195" s="63" t="s">
        <v>265</v>
      </c>
    </row>
    <row r="196" spans="1:15" s="33" customFormat="1" ht="20.25" hidden="1" customHeight="1" x14ac:dyDescent="0.25">
      <c r="A196" s="1064"/>
      <c r="B196" s="1066"/>
      <c r="C196" s="1066"/>
      <c r="D196" s="91" t="s">
        <v>298</v>
      </c>
      <c r="E196" s="92">
        <v>260000000</v>
      </c>
      <c r="F196" s="92">
        <v>0</v>
      </c>
      <c r="G196" s="93" t="s">
        <v>296</v>
      </c>
      <c r="H196" s="90" t="s">
        <v>265</v>
      </c>
      <c r="O196" s="63" t="s">
        <v>265</v>
      </c>
    </row>
    <row r="197" spans="1:15" s="33" customFormat="1" ht="20.25" hidden="1" customHeight="1" x14ac:dyDescent="0.25">
      <c r="A197" s="1062" t="s">
        <v>232</v>
      </c>
      <c r="B197" s="76" t="s">
        <v>260</v>
      </c>
      <c r="C197" s="76" t="s">
        <v>261</v>
      </c>
      <c r="D197" s="86" t="s">
        <v>295</v>
      </c>
      <c r="E197" s="87">
        <v>1900000000</v>
      </c>
      <c r="F197" s="88">
        <v>182116899</v>
      </c>
      <c r="G197" s="89"/>
      <c r="H197" s="90" t="s">
        <v>265</v>
      </c>
      <c r="O197" s="63" t="s">
        <v>265</v>
      </c>
    </row>
    <row r="198" spans="1:15" s="33" customFormat="1" ht="20.25" hidden="1" customHeight="1" x14ac:dyDescent="0.25">
      <c r="A198" s="1063"/>
      <c r="B198" s="1065" t="s">
        <v>266</v>
      </c>
      <c r="C198" s="1065" t="s">
        <v>267</v>
      </c>
      <c r="D198" s="91" t="s">
        <v>297</v>
      </c>
      <c r="E198" s="92">
        <v>250000000</v>
      </c>
      <c r="F198" s="92">
        <v>16502000</v>
      </c>
      <c r="G198" s="93"/>
      <c r="H198" s="90" t="s">
        <v>265</v>
      </c>
      <c r="O198" s="63" t="s">
        <v>265</v>
      </c>
    </row>
    <row r="199" spans="1:15" s="33" customFormat="1" ht="20.25" hidden="1" customHeight="1" x14ac:dyDescent="0.25">
      <c r="A199" s="1064"/>
      <c r="B199" s="1066"/>
      <c r="C199" s="1066"/>
      <c r="D199" s="91" t="s">
        <v>298</v>
      </c>
      <c r="E199" s="92">
        <v>260000000</v>
      </c>
      <c r="F199" s="92">
        <v>15782600</v>
      </c>
      <c r="G199" s="93"/>
      <c r="H199" s="90" t="s">
        <v>265</v>
      </c>
      <c r="O199" s="63" t="s">
        <v>265</v>
      </c>
    </row>
    <row r="200" spans="1:15" s="33" customFormat="1" ht="20.25" hidden="1" customHeight="1" x14ac:dyDescent="0.25">
      <c r="A200" s="1062" t="s">
        <v>233</v>
      </c>
      <c r="B200" s="76" t="s">
        <v>260</v>
      </c>
      <c r="C200" s="76" t="s">
        <v>261</v>
      </c>
      <c r="D200" s="86" t="s">
        <v>295</v>
      </c>
      <c r="E200" s="87">
        <v>1900000000</v>
      </c>
      <c r="F200" s="88">
        <v>430958432</v>
      </c>
      <c r="G200" s="89"/>
      <c r="H200" s="90" t="s">
        <v>265</v>
      </c>
      <c r="O200" s="63" t="s">
        <v>265</v>
      </c>
    </row>
    <row r="201" spans="1:15" s="33" customFormat="1" ht="20.25" hidden="1" customHeight="1" x14ac:dyDescent="0.25">
      <c r="A201" s="1063"/>
      <c r="B201" s="1065" t="s">
        <v>266</v>
      </c>
      <c r="C201" s="1065" t="s">
        <v>267</v>
      </c>
      <c r="D201" s="91" t="s">
        <v>297</v>
      </c>
      <c r="E201" s="92">
        <v>250000000</v>
      </c>
      <c r="F201" s="92">
        <v>45152966</v>
      </c>
      <c r="G201" s="93"/>
      <c r="H201" s="90" t="s">
        <v>265</v>
      </c>
      <c r="O201" s="63" t="s">
        <v>265</v>
      </c>
    </row>
    <row r="202" spans="1:15" s="33" customFormat="1" ht="20.25" hidden="1" customHeight="1" x14ac:dyDescent="0.25">
      <c r="A202" s="1064"/>
      <c r="B202" s="1066"/>
      <c r="C202" s="1066"/>
      <c r="D202" s="91" t="s">
        <v>298</v>
      </c>
      <c r="E202" s="92">
        <v>260000000</v>
      </c>
      <c r="F202" s="92">
        <v>65071000</v>
      </c>
      <c r="G202" s="93"/>
      <c r="H202" s="90" t="s">
        <v>265</v>
      </c>
      <c r="O202" s="63" t="s">
        <v>265</v>
      </c>
    </row>
    <row r="203" spans="1:15" s="33" customFormat="1" ht="20.25" hidden="1" customHeight="1" x14ac:dyDescent="0.25">
      <c r="A203" s="1062" t="s">
        <v>234</v>
      </c>
      <c r="B203" s="76" t="s">
        <v>260</v>
      </c>
      <c r="C203" s="76" t="s">
        <v>261</v>
      </c>
      <c r="D203" s="86" t="s">
        <v>295</v>
      </c>
      <c r="E203" s="94">
        <f>+[4]INVERSIÓN!Q11</f>
        <v>1907236000</v>
      </c>
      <c r="F203" s="95">
        <v>822891599</v>
      </c>
      <c r="G203" s="89"/>
      <c r="H203" s="90" t="s">
        <v>265</v>
      </c>
      <c r="N203" s="96"/>
      <c r="O203" s="63" t="s">
        <v>265</v>
      </c>
    </row>
    <row r="204" spans="1:15" s="33" customFormat="1" ht="20.25" hidden="1" customHeight="1" x14ac:dyDescent="0.25">
      <c r="A204" s="1063"/>
      <c r="B204" s="1065" t="s">
        <v>266</v>
      </c>
      <c r="C204" s="1065" t="s">
        <v>267</v>
      </c>
      <c r="D204" s="91" t="s">
        <v>297</v>
      </c>
      <c r="E204" s="95">
        <f>+[4]INVERSIÓN!Q29</f>
        <v>250000000</v>
      </c>
      <c r="F204" s="95">
        <v>123516133</v>
      </c>
      <c r="G204" s="93"/>
      <c r="H204" s="90" t="s">
        <v>265</v>
      </c>
      <c r="O204" s="63" t="s">
        <v>265</v>
      </c>
    </row>
    <row r="205" spans="1:15" s="33" customFormat="1" ht="20.25" hidden="1" customHeight="1" x14ac:dyDescent="0.25">
      <c r="A205" s="1064"/>
      <c r="B205" s="1066"/>
      <c r="C205" s="1066"/>
      <c r="D205" s="91" t="s">
        <v>298</v>
      </c>
      <c r="E205" s="95">
        <f>+[4]INVERSIÓN!Q23</f>
        <v>252764000</v>
      </c>
      <c r="F205" s="95">
        <v>118647775</v>
      </c>
      <c r="G205" s="93"/>
      <c r="H205" s="90" t="s">
        <v>265</v>
      </c>
      <c r="O205" s="63" t="s">
        <v>265</v>
      </c>
    </row>
    <row r="206" spans="1:15" s="33" customFormat="1" ht="20.25" hidden="1" customHeight="1" x14ac:dyDescent="0.25">
      <c r="A206" s="1081" t="s">
        <v>235</v>
      </c>
      <c r="B206" s="97" t="s">
        <v>260</v>
      </c>
      <c r="C206" s="97" t="s">
        <v>261</v>
      </c>
      <c r="D206" s="97" t="s">
        <v>295</v>
      </c>
      <c r="E206" s="88">
        <v>1908587000</v>
      </c>
      <c r="F206" s="88">
        <v>1307435433</v>
      </c>
      <c r="G206" s="98"/>
      <c r="H206" s="90" t="s">
        <v>265</v>
      </c>
      <c r="O206" s="63" t="s">
        <v>265</v>
      </c>
    </row>
    <row r="207" spans="1:15" s="33" customFormat="1" ht="20.25" hidden="1" customHeight="1" x14ac:dyDescent="0.25">
      <c r="A207" s="1082"/>
      <c r="B207" s="1084" t="s">
        <v>266</v>
      </c>
      <c r="C207" s="1084" t="s">
        <v>267</v>
      </c>
      <c r="D207" s="99" t="s">
        <v>297</v>
      </c>
      <c r="E207" s="92">
        <v>250000000</v>
      </c>
      <c r="F207" s="92">
        <v>187257133</v>
      </c>
      <c r="G207" s="100"/>
      <c r="H207" s="90" t="s">
        <v>265</v>
      </c>
      <c r="O207" s="63" t="s">
        <v>265</v>
      </c>
    </row>
    <row r="208" spans="1:15" s="33" customFormat="1" ht="20.25" hidden="1" customHeight="1" thickBot="1" x14ac:dyDescent="0.3">
      <c r="A208" s="1083"/>
      <c r="B208" s="1085"/>
      <c r="C208" s="1085"/>
      <c r="D208" s="101" t="s">
        <v>298</v>
      </c>
      <c r="E208" s="102">
        <v>251413000</v>
      </c>
      <c r="F208" s="102">
        <v>179830775</v>
      </c>
      <c r="G208" s="103"/>
      <c r="H208" s="90" t="s">
        <v>265</v>
      </c>
      <c r="O208" s="63" t="s">
        <v>265</v>
      </c>
    </row>
    <row r="209" spans="1:15" ht="15.75" hidden="1" thickBot="1" x14ac:dyDescent="0.3">
      <c r="O209" s="63" t="s">
        <v>265</v>
      </c>
    </row>
    <row r="210" spans="1:15" ht="20.25" hidden="1" x14ac:dyDescent="0.3">
      <c r="A210" s="1069" t="s">
        <v>300</v>
      </c>
      <c r="B210" s="1070"/>
      <c r="C210" s="1070"/>
      <c r="D210" s="1070"/>
      <c r="E210" s="1070"/>
      <c r="F210" s="1070"/>
      <c r="G210" s="1071"/>
      <c r="O210" s="63" t="s">
        <v>265</v>
      </c>
    </row>
    <row r="211" spans="1:15" ht="39" hidden="1" thickBot="1" x14ac:dyDescent="0.3">
      <c r="A211" s="43" t="s">
        <v>26</v>
      </c>
      <c r="B211" s="84" t="s">
        <v>247</v>
      </c>
      <c r="C211" s="84" t="s">
        <v>248</v>
      </c>
      <c r="D211" s="84" t="s">
        <v>291</v>
      </c>
      <c r="E211" s="84" t="s">
        <v>301</v>
      </c>
      <c r="F211" s="84" t="s">
        <v>302</v>
      </c>
      <c r="G211" s="85" t="s">
        <v>294</v>
      </c>
      <c r="O211" s="63" t="s">
        <v>265</v>
      </c>
    </row>
    <row r="212" spans="1:15" s="33" customFormat="1" ht="20.25" hidden="1" customHeight="1" x14ac:dyDescent="0.25">
      <c r="A212" s="1062" t="s">
        <v>237</v>
      </c>
      <c r="B212" s="76" t="s">
        <v>260</v>
      </c>
      <c r="C212" s="76" t="s">
        <v>261</v>
      </c>
      <c r="D212" s="86" t="s">
        <v>295</v>
      </c>
      <c r="E212" s="104">
        <v>3710180000</v>
      </c>
      <c r="F212" s="88">
        <v>0</v>
      </c>
      <c r="G212" s="89"/>
      <c r="H212" s="90" t="s">
        <v>265</v>
      </c>
      <c r="O212" s="63" t="s">
        <v>265</v>
      </c>
    </row>
    <row r="213" spans="1:15" s="33" customFormat="1" ht="20.25" hidden="1" customHeight="1" x14ac:dyDescent="0.25">
      <c r="A213" s="1063"/>
      <c r="B213" s="1065" t="s">
        <v>266</v>
      </c>
      <c r="C213" s="1065" t="s">
        <v>267</v>
      </c>
      <c r="D213" s="91" t="s">
        <v>297</v>
      </c>
      <c r="E213" s="105">
        <v>390000000</v>
      </c>
      <c r="F213" s="92">
        <v>0</v>
      </c>
      <c r="G213" s="93"/>
      <c r="H213" s="90" t="s">
        <v>265</v>
      </c>
      <c r="O213" s="63" t="s">
        <v>265</v>
      </c>
    </row>
    <row r="214" spans="1:15" s="33" customFormat="1" ht="20.25" hidden="1" customHeight="1" x14ac:dyDescent="0.25">
      <c r="A214" s="1064"/>
      <c r="B214" s="1066"/>
      <c r="C214" s="1066"/>
      <c r="D214" s="91" t="s">
        <v>298</v>
      </c>
      <c r="E214" s="105">
        <v>464056000</v>
      </c>
      <c r="F214" s="92">
        <v>0</v>
      </c>
      <c r="G214" s="93"/>
      <c r="H214" s="90" t="s">
        <v>265</v>
      </c>
      <c r="O214" s="63" t="s">
        <v>265</v>
      </c>
    </row>
    <row r="215" spans="1:15" s="33" customFormat="1" ht="20.25" hidden="1" customHeight="1" x14ac:dyDescent="0.25">
      <c r="A215" s="1062" t="s">
        <v>238</v>
      </c>
      <c r="B215" s="76" t="s">
        <v>260</v>
      </c>
      <c r="C215" s="76" t="s">
        <v>261</v>
      </c>
      <c r="D215" s="86" t="s">
        <v>295</v>
      </c>
      <c r="E215" s="104">
        <v>3734626000</v>
      </c>
      <c r="F215" s="88">
        <v>0</v>
      </c>
      <c r="G215" s="89"/>
      <c r="H215" s="90" t="s">
        <v>265</v>
      </c>
      <c r="O215" s="63" t="s">
        <v>265</v>
      </c>
    </row>
    <row r="216" spans="1:15" s="33" customFormat="1" ht="20.25" hidden="1" customHeight="1" x14ac:dyDescent="0.25">
      <c r="A216" s="1063"/>
      <c r="B216" s="1065" t="s">
        <v>266</v>
      </c>
      <c r="C216" s="1065" t="s">
        <v>267</v>
      </c>
      <c r="D216" s="91" t="s">
        <v>297</v>
      </c>
      <c r="E216" s="105">
        <v>390000000</v>
      </c>
      <c r="F216" s="92">
        <v>0</v>
      </c>
      <c r="G216" s="93"/>
      <c r="H216" s="90" t="s">
        <v>265</v>
      </c>
      <c r="O216" s="63" t="s">
        <v>265</v>
      </c>
    </row>
    <row r="217" spans="1:15" s="33" customFormat="1" ht="20.25" hidden="1" customHeight="1" x14ac:dyDescent="0.25">
      <c r="A217" s="1064"/>
      <c r="B217" s="1066"/>
      <c r="C217" s="1066"/>
      <c r="D217" s="91" t="s">
        <v>298</v>
      </c>
      <c r="E217" s="105">
        <v>439610000</v>
      </c>
      <c r="F217" s="92">
        <v>0</v>
      </c>
      <c r="G217" s="93"/>
      <c r="H217" s="90" t="s">
        <v>265</v>
      </c>
      <c r="O217" s="63" t="s">
        <v>265</v>
      </c>
    </row>
    <row r="218" spans="1:15" s="33" customFormat="1" ht="20.25" hidden="1" customHeight="1" x14ac:dyDescent="0.25">
      <c r="A218" s="1062" t="s">
        <v>239</v>
      </c>
      <c r="B218" s="76" t="s">
        <v>260</v>
      </c>
      <c r="C218" s="76" t="s">
        <v>261</v>
      </c>
      <c r="D218" s="86" t="s">
        <v>295</v>
      </c>
      <c r="E218" s="104">
        <v>3734626000</v>
      </c>
      <c r="F218" s="88">
        <v>80812869</v>
      </c>
      <c r="G218" s="89"/>
      <c r="H218" s="90" t="s">
        <v>265</v>
      </c>
      <c r="O218" s="63" t="s">
        <v>265</v>
      </c>
    </row>
    <row r="219" spans="1:15" s="33" customFormat="1" ht="20.25" hidden="1" customHeight="1" x14ac:dyDescent="0.25">
      <c r="A219" s="1063"/>
      <c r="B219" s="1065" t="s">
        <v>266</v>
      </c>
      <c r="C219" s="1065" t="s">
        <v>267</v>
      </c>
      <c r="D219" s="91" t="s">
        <v>297</v>
      </c>
      <c r="E219" s="105">
        <v>390000000</v>
      </c>
      <c r="F219" s="92">
        <v>12052966</v>
      </c>
      <c r="G219" s="93"/>
      <c r="H219" s="90" t="s">
        <v>265</v>
      </c>
      <c r="O219" s="63" t="s">
        <v>265</v>
      </c>
    </row>
    <row r="220" spans="1:15" s="33" customFormat="1" ht="20.25" hidden="1" customHeight="1" x14ac:dyDescent="0.25">
      <c r="A220" s="1064"/>
      <c r="B220" s="1066"/>
      <c r="C220" s="1066"/>
      <c r="D220" s="91" t="s">
        <v>298</v>
      </c>
      <c r="E220" s="105">
        <v>439610000</v>
      </c>
      <c r="F220" s="92">
        <v>12276200</v>
      </c>
      <c r="G220" s="93"/>
      <c r="H220" s="90" t="s">
        <v>265</v>
      </c>
      <c r="O220" s="63" t="s">
        <v>265</v>
      </c>
    </row>
    <row r="221" spans="1:15" s="33" customFormat="1" ht="20.25" hidden="1" customHeight="1" x14ac:dyDescent="0.25">
      <c r="A221" s="1062" t="s">
        <v>240</v>
      </c>
      <c r="B221" s="76" t="s">
        <v>260</v>
      </c>
      <c r="C221" s="76" t="s">
        <v>261</v>
      </c>
      <c r="D221" s="86" t="s">
        <v>295</v>
      </c>
      <c r="E221" s="104">
        <v>3336253000</v>
      </c>
      <c r="F221" s="88">
        <v>364481204</v>
      </c>
      <c r="G221" s="89"/>
      <c r="H221" s="90" t="s">
        <v>265</v>
      </c>
      <c r="O221" s="63" t="s">
        <v>265</v>
      </c>
    </row>
    <row r="222" spans="1:15" s="33" customFormat="1" ht="20.25" hidden="1" customHeight="1" x14ac:dyDescent="0.25">
      <c r="A222" s="1063"/>
      <c r="B222" s="1065" t="s">
        <v>266</v>
      </c>
      <c r="C222" s="1065" t="s">
        <v>267</v>
      </c>
      <c r="D222" s="91" t="s">
        <v>297</v>
      </c>
      <c r="E222" s="105">
        <v>390000000</v>
      </c>
      <c r="F222" s="92">
        <v>50454733</v>
      </c>
      <c r="G222" s="93"/>
      <c r="H222" s="90" t="s">
        <v>265</v>
      </c>
      <c r="O222" s="63" t="s">
        <v>265</v>
      </c>
    </row>
    <row r="223" spans="1:15" s="33" customFormat="1" ht="20.25" hidden="1" customHeight="1" x14ac:dyDescent="0.25">
      <c r="A223" s="1064"/>
      <c r="B223" s="1066"/>
      <c r="C223" s="1066"/>
      <c r="D223" s="91" t="s">
        <v>298</v>
      </c>
      <c r="E223" s="105">
        <v>439610000</v>
      </c>
      <c r="F223" s="92">
        <v>38775533</v>
      </c>
      <c r="G223" s="93"/>
      <c r="H223" s="90" t="s">
        <v>265</v>
      </c>
      <c r="O223" s="63" t="s">
        <v>265</v>
      </c>
    </row>
    <row r="224" spans="1:15" s="33" customFormat="1" ht="20.25" hidden="1" customHeight="1" x14ac:dyDescent="0.25">
      <c r="A224" s="1062" t="s">
        <v>241</v>
      </c>
      <c r="B224" s="76" t="s">
        <v>260</v>
      </c>
      <c r="C224" s="76" t="s">
        <v>261</v>
      </c>
      <c r="D224" s="86" t="s">
        <v>295</v>
      </c>
      <c r="E224" s="104">
        <v>3361768000</v>
      </c>
      <c r="F224" s="88">
        <v>678372537</v>
      </c>
      <c r="G224" s="89"/>
      <c r="H224" s="90" t="s">
        <v>265</v>
      </c>
      <c r="N224" s="96"/>
      <c r="O224" s="63" t="s">
        <v>265</v>
      </c>
    </row>
    <row r="225" spans="1:15" s="33" customFormat="1" ht="20.25" hidden="1" customHeight="1" x14ac:dyDescent="0.25">
      <c r="A225" s="1063"/>
      <c r="B225" s="1065" t="s">
        <v>266</v>
      </c>
      <c r="C225" s="1065" t="s">
        <v>267</v>
      </c>
      <c r="D225" s="91" t="s">
        <v>297</v>
      </c>
      <c r="E225" s="105">
        <v>387466000</v>
      </c>
      <c r="F225" s="92">
        <v>94890733</v>
      </c>
      <c r="G225" s="93"/>
      <c r="H225" s="90" t="s">
        <v>265</v>
      </c>
      <c r="O225" s="63" t="s">
        <v>265</v>
      </c>
    </row>
    <row r="226" spans="1:15" s="33" customFormat="1" ht="20.25" hidden="1" customHeight="1" x14ac:dyDescent="0.25">
      <c r="A226" s="1064"/>
      <c r="B226" s="1066"/>
      <c r="C226" s="1066"/>
      <c r="D226" s="91" t="s">
        <v>298</v>
      </c>
      <c r="E226" s="105">
        <v>416629000</v>
      </c>
      <c r="F226" s="92">
        <v>77767000</v>
      </c>
      <c r="G226" s="93"/>
      <c r="H226" s="90" t="s">
        <v>265</v>
      </c>
      <c r="O226" s="63" t="s">
        <v>265</v>
      </c>
    </row>
    <row r="227" spans="1:15" s="33" customFormat="1" ht="20.25" hidden="1" customHeight="1" x14ac:dyDescent="0.25">
      <c r="A227" s="1062" t="s">
        <v>242</v>
      </c>
      <c r="B227" s="76" t="s">
        <v>260</v>
      </c>
      <c r="C227" s="76" t="s">
        <v>261</v>
      </c>
      <c r="D227" s="86" t="s">
        <v>295</v>
      </c>
      <c r="E227" s="104">
        <v>3361768000</v>
      </c>
      <c r="F227" s="88">
        <v>1002721537</v>
      </c>
      <c r="G227" s="89"/>
      <c r="H227" s="90" t="s">
        <v>265</v>
      </c>
      <c r="O227" s="63" t="s">
        <v>265</v>
      </c>
    </row>
    <row r="228" spans="1:15" s="33" customFormat="1" ht="20.25" hidden="1" customHeight="1" x14ac:dyDescent="0.25">
      <c r="A228" s="1063"/>
      <c r="B228" s="1065" t="s">
        <v>266</v>
      </c>
      <c r="C228" s="1065" t="s">
        <v>267</v>
      </c>
      <c r="D228" s="91" t="s">
        <v>297</v>
      </c>
      <c r="E228" s="105">
        <v>387466000</v>
      </c>
      <c r="F228" s="92">
        <v>114352000</v>
      </c>
      <c r="G228" s="93"/>
      <c r="H228" s="90" t="s">
        <v>265</v>
      </c>
      <c r="O228" s="63" t="s">
        <v>265</v>
      </c>
    </row>
    <row r="229" spans="1:15" s="33" customFormat="1" ht="20.25" hidden="1" customHeight="1" x14ac:dyDescent="0.25">
      <c r="A229" s="1064"/>
      <c r="B229" s="1066"/>
      <c r="C229" s="1066"/>
      <c r="D229" s="91" t="s">
        <v>298</v>
      </c>
      <c r="E229" s="105">
        <v>416629000</v>
      </c>
      <c r="F229" s="92">
        <v>139326733</v>
      </c>
      <c r="G229" s="93"/>
      <c r="H229" s="90" t="s">
        <v>265</v>
      </c>
      <c r="O229" s="63" t="s">
        <v>265</v>
      </c>
    </row>
    <row r="230" spans="1:15" s="33" customFormat="1" ht="20.25" hidden="1" customHeight="1" x14ac:dyDescent="0.25">
      <c r="A230" s="1062" t="s">
        <v>229</v>
      </c>
      <c r="B230" s="76" t="s">
        <v>260</v>
      </c>
      <c r="C230" s="76" t="s">
        <v>261</v>
      </c>
      <c r="D230" s="86" t="s">
        <v>295</v>
      </c>
      <c r="E230" s="104">
        <v>3361768000</v>
      </c>
      <c r="F230" s="88">
        <v>1338258637</v>
      </c>
      <c r="G230" s="89"/>
      <c r="H230" s="90" t="s">
        <v>265</v>
      </c>
      <c r="O230" s="63" t="s">
        <v>265</v>
      </c>
    </row>
    <row r="231" spans="1:15" s="33" customFormat="1" ht="20.25" hidden="1" customHeight="1" x14ac:dyDescent="0.25">
      <c r="A231" s="1063"/>
      <c r="B231" s="1065" t="s">
        <v>266</v>
      </c>
      <c r="C231" s="1065" t="s">
        <v>267</v>
      </c>
      <c r="D231" s="91" t="s">
        <v>297</v>
      </c>
      <c r="E231" s="105">
        <v>387466000</v>
      </c>
      <c r="F231" s="92">
        <v>183762733</v>
      </c>
      <c r="G231" s="93"/>
      <c r="H231" s="90" t="s">
        <v>265</v>
      </c>
      <c r="O231" s="63" t="s">
        <v>265</v>
      </c>
    </row>
    <row r="232" spans="1:15" s="33" customFormat="1" ht="20.25" hidden="1" customHeight="1" x14ac:dyDescent="0.25">
      <c r="A232" s="1064"/>
      <c r="B232" s="1066"/>
      <c r="C232" s="1066"/>
      <c r="D232" s="91" t="s">
        <v>298</v>
      </c>
      <c r="E232" s="105">
        <v>416629000</v>
      </c>
      <c r="F232" s="92">
        <v>154759600</v>
      </c>
      <c r="G232" s="93"/>
      <c r="H232" s="90" t="s">
        <v>265</v>
      </c>
      <c r="O232" s="63" t="s">
        <v>265</v>
      </c>
    </row>
    <row r="233" spans="1:15" s="33" customFormat="1" ht="20.25" hidden="1" customHeight="1" x14ac:dyDescent="0.25">
      <c r="A233" s="1062" t="s">
        <v>231</v>
      </c>
      <c r="B233" s="76" t="s">
        <v>260</v>
      </c>
      <c r="C233" s="76" t="s">
        <v>261</v>
      </c>
      <c r="D233" s="86" t="s">
        <v>295</v>
      </c>
      <c r="E233" s="104">
        <v>4150941000</v>
      </c>
      <c r="F233" s="88">
        <v>1763243412</v>
      </c>
      <c r="G233" s="89"/>
      <c r="H233" s="90" t="s">
        <v>265</v>
      </c>
      <c r="O233" s="63" t="s">
        <v>265</v>
      </c>
    </row>
    <row r="234" spans="1:15" s="33" customFormat="1" ht="20.25" hidden="1" customHeight="1" x14ac:dyDescent="0.25">
      <c r="A234" s="1063"/>
      <c r="B234" s="1065" t="s">
        <v>266</v>
      </c>
      <c r="C234" s="1065" t="s">
        <v>267</v>
      </c>
      <c r="D234" s="91" t="s">
        <v>297</v>
      </c>
      <c r="E234" s="105">
        <v>387466000</v>
      </c>
      <c r="F234" s="92">
        <v>228198733</v>
      </c>
      <c r="G234" s="93"/>
      <c r="H234" s="90" t="s">
        <v>265</v>
      </c>
      <c r="O234" s="63" t="s">
        <v>265</v>
      </c>
    </row>
    <row r="235" spans="1:15" s="33" customFormat="1" ht="20.25" hidden="1" customHeight="1" x14ac:dyDescent="0.25">
      <c r="A235" s="1064"/>
      <c r="B235" s="1066"/>
      <c r="C235" s="1066"/>
      <c r="D235" s="91" t="s">
        <v>298</v>
      </c>
      <c r="E235" s="105">
        <v>439629000</v>
      </c>
      <c r="F235" s="92">
        <v>195052600</v>
      </c>
      <c r="G235" s="93"/>
      <c r="H235" s="90" t="s">
        <v>265</v>
      </c>
      <c r="O235" s="63" t="s">
        <v>265</v>
      </c>
    </row>
    <row r="236" spans="1:15" s="33" customFormat="1" ht="20.25" hidden="1" customHeight="1" x14ac:dyDescent="0.25">
      <c r="A236" s="1062" t="s">
        <v>232</v>
      </c>
      <c r="B236" s="76" t="s">
        <v>260</v>
      </c>
      <c r="C236" s="76" t="s">
        <v>261</v>
      </c>
      <c r="D236" s="86" t="s">
        <v>295</v>
      </c>
      <c r="E236" s="104">
        <v>4047083963</v>
      </c>
      <c r="F236" s="88">
        <v>2135008871</v>
      </c>
      <c r="G236" s="89"/>
      <c r="H236" s="90"/>
      <c r="O236" s="63" t="s">
        <v>265</v>
      </c>
    </row>
    <row r="237" spans="1:15" s="33" customFormat="1" ht="20.25" hidden="1" customHeight="1" x14ac:dyDescent="0.25">
      <c r="A237" s="1063"/>
      <c r="B237" s="1065" t="s">
        <v>266</v>
      </c>
      <c r="C237" s="1065" t="s">
        <v>267</v>
      </c>
      <c r="D237" s="91" t="s">
        <v>297</v>
      </c>
      <c r="E237" s="105">
        <v>483639037</v>
      </c>
      <c r="F237" s="92">
        <v>272634733</v>
      </c>
      <c r="G237" s="93"/>
      <c r="H237" s="90"/>
      <c r="O237" s="63" t="s">
        <v>265</v>
      </c>
    </row>
    <row r="238" spans="1:15" s="33" customFormat="1" ht="20.25" hidden="1" customHeight="1" x14ac:dyDescent="0.25">
      <c r="A238" s="1064"/>
      <c r="B238" s="1066"/>
      <c r="C238" s="1066"/>
      <c r="D238" s="91" t="s">
        <v>298</v>
      </c>
      <c r="E238" s="105">
        <v>447313000</v>
      </c>
      <c r="F238" s="92">
        <v>231907600</v>
      </c>
      <c r="G238" s="93"/>
      <c r="H238" s="90"/>
      <c r="O238" s="63" t="s">
        <v>265</v>
      </c>
    </row>
    <row r="239" spans="1:15" s="33" customFormat="1" ht="20.25" hidden="1" customHeight="1" x14ac:dyDescent="0.25">
      <c r="A239" s="1062" t="s">
        <v>233</v>
      </c>
      <c r="B239" s="76" t="s">
        <v>260</v>
      </c>
      <c r="C239" s="76" t="s">
        <v>261</v>
      </c>
      <c r="D239" s="86" t="s">
        <v>295</v>
      </c>
      <c r="E239" s="104">
        <f>+[6]INVERSIÓN!BD11</f>
        <v>4047083963</v>
      </c>
      <c r="F239" s="88">
        <f>+[6]INVERSIÓN!BE12</f>
        <v>2498635720</v>
      </c>
      <c r="G239" s="89"/>
      <c r="H239" s="90" t="s">
        <v>265</v>
      </c>
      <c r="O239" s="63" t="s">
        <v>265</v>
      </c>
    </row>
    <row r="240" spans="1:15" s="33" customFormat="1" ht="20.25" hidden="1" customHeight="1" x14ac:dyDescent="0.25">
      <c r="A240" s="1063"/>
      <c r="B240" s="1065" t="s">
        <v>266</v>
      </c>
      <c r="C240" s="1065" t="s">
        <v>267</v>
      </c>
      <c r="D240" s="91" t="s">
        <v>297</v>
      </c>
      <c r="E240" s="105">
        <f>+[6]INVERSIÓN!BD32</f>
        <v>483639037</v>
      </c>
      <c r="F240" s="92">
        <f>+[6]INVERSIÓN!BE33</f>
        <v>317070733</v>
      </c>
      <c r="G240" s="93"/>
      <c r="H240" s="90" t="s">
        <v>265</v>
      </c>
      <c r="O240" s="63" t="s">
        <v>265</v>
      </c>
    </row>
    <row r="241" spans="1:15" s="33" customFormat="1" ht="20.25" hidden="1" customHeight="1" x14ac:dyDescent="0.25">
      <c r="A241" s="1064"/>
      <c r="B241" s="1066"/>
      <c r="C241" s="1066"/>
      <c r="D241" s="91" t="s">
        <v>298</v>
      </c>
      <c r="E241" s="105">
        <f>+[6]INVERSIÓN!BD25</f>
        <v>447313000</v>
      </c>
      <c r="F241" s="92">
        <f>+[6]INVERSIÓN!BE26</f>
        <v>262459600</v>
      </c>
      <c r="G241" s="93"/>
      <c r="H241" s="90" t="s">
        <v>265</v>
      </c>
      <c r="O241" s="63" t="s">
        <v>265</v>
      </c>
    </row>
    <row r="242" spans="1:15" s="33" customFormat="1" ht="20.25" hidden="1" customHeight="1" x14ac:dyDescent="0.25">
      <c r="A242" s="1062" t="s">
        <v>234</v>
      </c>
      <c r="B242" s="76" t="s">
        <v>260</v>
      </c>
      <c r="C242" s="76" t="s">
        <v>261</v>
      </c>
      <c r="D242" s="86" t="s">
        <v>295</v>
      </c>
      <c r="E242" s="104">
        <v>4047083963</v>
      </c>
      <c r="F242" s="88">
        <v>2826673053</v>
      </c>
      <c r="G242" s="89"/>
      <c r="H242" s="90" t="s">
        <v>265</v>
      </c>
      <c r="O242" s="63" t="s">
        <v>265</v>
      </c>
    </row>
    <row r="243" spans="1:15" s="33" customFormat="1" ht="20.25" hidden="1" customHeight="1" x14ac:dyDescent="0.25">
      <c r="A243" s="1063"/>
      <c r="B243" s="1065" t="s">
        <v>266</v>
      </c>
      <c r="C243" s="1065" t="s">
        <v>267</v>
      </c>
      <c r="D243" s="91" t="s">
        <v>297</v>
      </c>
      <c r="E243" s="105">
        <v>483639037</v>
      </c>
      <c r="F243" s="92">
        <v>359366733</v>
      </c>
      <c r="G243" s="93"/>
      <c r="H243" s="90" t="s">
        <v>265</v>
      </c>
      <c r="O243" s="63" t="s">
        <v>265</v>
      </c>
    </row>
    <row r="244" spans="1:15" s="33" customFormat="1" ht="20.25" hidden="1" customHeight="1" x14ac:dyDescent="0.25">
      <c r="A244" s="1064"/>
      <c r="B244" s="1066"/>
      <c r="C244" s="1066"/>
      <c r="D244" s="91" t="s">
        <v>298</v>
      </c>
      <c r="E244" s="105">
        <v>447313000</v>
      </c>
      <c r="F244" s="92">
        <v>292017800</v>
      </c>
      <c r="G244" s="93"/>
      <c r="H244" s="90" t="s">
        <v>265</v>
      </c>
      <c r="O244" s="63" t="s">
        <v>265</v>
      </c>
    </row>
    <row r="245" spans="1:15" s="33" customFormat="1" ht="20.25" hidden="1" customHeight="1" x14ac:dyDescent="0.25">
      <c r="A245" s="1062" t="s">
        <v>235</v>
      </c>
      <c r="B245" s="76" t="s">
        <v>260</v>
      </c>
      <c r="C245" s="76" t="s">
        <v>261</v>
      </c>
      <c r="D245" s="86" t="s">
        <v>295</v>
      </c>
      <c r="E245" s="104">
        <v>3946845100</v>
      </c>
      <c r="F245" s="88">
        <v>3256605235</v>
      </c>
      <c r="G245" s="89"/>
      <c r="H245" s="90" t="s">
        <v>265</v>
      </c>
      <c r="O245" s="63" t="s">
        <v>265</v>
      </c>
    </row>
    <row r="246" spans="1:15" s="33" customFormat="1" ht="20.25" hidden="1" customHeight="1" x14ac:dyDescent="0.25">
      <c r="A246" s="1063"/>
      <c r="B246" s="1065" t="s">
        <v>266</v>
      </c>
      <c r="C246" s="1065" t="s">
        <v>267</v>
      </c>
      <c r="D246" s="91" t="s">
        <v>297</v>
      </c>
      <c r="E246" s="105">
        <v>483639037</v>
      </c>
      <c r="F246" s="92">
        <v>427291966</v>
      </c>
      <c r="G246" s="93"/>
      <c r="H246" s="90" t="s">
        <v>265</v>
      </c>
      <c r="O246" s="63" t="s">
        <v>265</v>
      </c>
    </row>
    <row r="247" spans="1:15" s="33" customFormat="1" ht="20.25" hidden="1" customHeight="1" x14ac:dyDescent="0.25">
      <c r="A247" s="1064"/>
      <c r="B247" s="1066"/>
      <c r="C247" s="1066"/>
      <c r="D247" s="91" t="s">
        <v>298</v>
      </c>
      <c r="E247" s="105">
        <v>447313000</v>
      </c>
      <c r="F247" s="92">
        <v>363545385</v>
      </c>
      <c r="G247" s="93"/>
      <c r="H247" s="90" t="s">
        <v>265</v>
      </c>
      <c r="O247" s="63" t="s">
        <v>265</v>
      </c>
    </row>
    <row r="248" spans="1:15" ht="15.75" hidden="1" thickBot="1" x14ac:dyDescent="0.3">
      <c r="A248" s="106"/>
      <c r="G248" s="33"/>
    </row>
    <row r="249" spans="1:15" ht="20.25" hidden="1" x14ac:dyDescent="0.3">
      <c r="A249" s="1069" t="s">
        <v>303</v>
      </c>
      <c r="B249" s="1070"/>
      <c r="C249" s="1070"/>
      <c r="D249" s="1070"/>
      <c r="E249" s="1070"/>
      <c r="F249" s="1070"/>
      <c r="G249" s="1071"/>
    </row>
    <row r="250" spans="1:15" ht="39" hidden="1" thickBot="1" x14ac:dyDescent="0.3">
      <c r="A250" s="43" t="s">
        <v>27</v>
      </c>
      <c r="B250" s="84" t="s">
        <v>247</v>
      </c>
      <c r="C250" s="84" t="s">
        <v>248</v>
      </c>
      <c r="D250" s="84" t="s">
        <v>291</v>
      </c>
      <c r="E250" s="84" t="s">
        <v>304</v>
      </c>
      <c r="F250" s="84" t="s">
        <v>305</v>
      </c>
      <c r="G250" s="85" t="s">
        <v>294</v>
      </c>
    </row>
    <row r="251" spans="1:15" ht="16.5" hidden="1" customHeight="1" x14ac:dyDescent="0.25">
      <c r="A251" s="1062" t="s">
        <v>237</v>
      </c>
      <c r="B251" s="76" t="s">
        <v>260</v>
      </c>
      <c r="C251" s="76" t="s">
        <v>261</v>
      </c>
      <c r="D251" s="86" t="s">
        <v>295</v>
      </c>
      <c r="E251" s="104">
        <v>4954580000</v>
      </c>
      <c r="F251" s="88">
        <v>0</v>
      </c>
      <c r="G251" s="89"/>
    </row>
    <row r="252" spans="1:15" ht="16.5" hidden="1" customHeight="1" x14ac:dyDescent="0.25">
      <c r="A252" s="1063"/>
      <c r="B252" s="1065" t="s">
        <v>266</v>
      </c>
      <c r="C252" s="1065" t="s">
        <v>267</v>
      </c>
      <c r="D252" s="91" t="s">
        <v>297</v>
      </c>
      <c r="E252" s="105">
        <v>376030000</v>
      </c>
      <c r="F252" s="92">
        <v>0</v>
      </c>
      <c r="G252" s="93"/>
    </row>
    <row r="253" spans="1:15" ht="16.5" hidden="1" customHeight="1" x14ac:dyDescent="0.25">
      <c r="A253" s="1064"/>
      <c r="B253" s="1066"/>
      <c r="C253" s="1066"/>
      <c r="D253" s="91" t="s">
        <v>298</v>
      </c>
      <c r="E253" s="105">
        <v>934892000</v>
      </c>
      <c r="F253" s="92">
        <v>0</v>
      </c>
      <c r="G253" s="93"/>
    </row>
    <row r="254" spans="1:15" ht="16.5" hidden="1" customHeight="1" x14ac:dyDescent="0.25">
      <c r="A254" s="1062" t="s">
        <v>238</v>
      </c>
      <c r="B254" s="76" t="s">
        <v>260</v>
      </c>
      <c r="C254" s="76" t="s">
        <v>261</v>
      </c>
      <c r="D254" s="86" t="s">
        <v>295</v>
      </c>
      <c r="E254" s="104">
        <v>4954580000</v>
      </c>
      <c r="F254" s="88">
        <v>51687467</v>
      </c>
      <c r="G254" s="89"/>
    </row>
    <row r="255" spans="1:15" ht="16.5" hidden="1" customHeight="1" x14ac:dyDescent="0.25">
      <c r="A255" s="1063"/>
      <c r="B255" s="1065" t="s">
        <v>266</v>
      </c>
      <c r="C255" s="1065" t="s">
        <v>267</v>
      </c>
      <c r="D255" s="91" t="s">
        <v>297</v>
      </c>
      <c r="E255" s="105">
        <v>376030000</v>
      </c>
      <c r="F255" s="92">
        <v>5394100</v>
      </c>
      <c r="G255" s="93"/>
    </row>
    <row r="256" spans="1:15" ht="16.5" hidden="1" customHeight="1" x14ac:dyDescent="0.25">
      <c r="A256" s="1064"/>
      <c r="B256" s="1066"/>
      <c r="C256" s="1066"/>
      <c r="D256" s="91" t="s">
        <v>298</v>
      </c>
      <c r="E256" s="105">
        <v>934892000</v>
      </c>
      <c r="F256" s="92">
        <v>4644934</v>
      </c>
      <c r="G256" s="93"/>
    </row>
    <row r="257" spans="1:14" ht="16.5" hidden="1" customHeight="1" x14ac:dyDescent="0.25">
      <c r="A257" s="1062" t="s">
        <v>239</v>
      </c>
      <c r="B257" s="76" t="s">
        <v>260</v>
      </c>
      <c r="C257" s="76" t="s">
        <v>261</v>
      </c>
      <c r="D257" s="86" t="s">
        <v>295</v>
      </c>
      <c r="E257" s="104">
        <v>4954580000</v>
      </c>
      <c r="F257" s="88">
        <v>525588170</v>
      </c>
      <c r="G257" s="89"/>
    </row>
    <row r="258" spans="1:14" ht="16.5" hidden="1" customHeight="1" x14ac:dyDescent="0.25">
      <c r="A258" s="1063"/>
      <c r="B258" s="1065" t="s">
        <v>266</v>
      </c>
      <c r="C258" s="1065" t="s">
        <v>267</v>
      </c>
      <c r="D258" s="91" t="s">
        <v>297</v>
      </c>
      <c r="E258" s="105">
        <v>376030000</v>
      </c>
      <c r="F258" s="92">
        <v>43999433</v>
      </c>
      <c r="G258" s="93"/>
    </row>
    <row r="259" spans="1:14" ht="16.5" hidden="1" customHeight="1" x14ac:dyDescent="0.25">
      <c r="A259" s="1064"/>
      <c r="B259" s="1066"/>
      <c r="C259" s="1066"/>
      <c r="D259" s="91" t="s">
        <v>298</v>
      </c>
      <c r="E259" s="105">
        <v>934892000</v>
      </c>
      <c r="F259" s="92">
        <v>87490491</v>
      </c>
      <c r="G259" s="93"/>
    </row>
    <row r="260" spans="1:14" ht="16.5" hidden="1" customHeight="1" x14ac:dyDescent="0.25">
      <c r="A260" s="1062" t="s">
        <v>240</v>
      </c>
      <c r="B260" s="76" t="s">
        <v>260</v>
      </c>
      <c r="C260" s="76" t="s">
        <v>261</v>
      </c>
      <c r="D260" s="86" t="s">
        <v>295</v>
      </c>
      <c r="E260" s="104">
        <v>4954580000</v>
      </c>
      <c r="F260" s="88">
        <v>996627880</v>
      </c>
      <c r="G260" s="89"/>
    </row>
    <row r="261" spans="1:14" ht="16.5" hidden="1" customHeight="1" x14ac:dyDescent="0.25">
      <c r="A261" s="1063"/>
      <c r="B261" s="1065" t="s">
        <v>266</v>
      </c>
      <c r="C261" s="1065" t="s">
        <v>267</v>
      </c>
      <c r="D261" s="91" t="s">
        <v>297</v>
      </c>
      <c r="E261" s="105">
        <v>376030000</v>
      </c>
      <c r="F261" s="92">
        <v>82805433</v>
      </c>
      <c r="G261" s="93"/>
    </row>
    <row r="262" spans="1:14" ht="16.5" hidden="1" customHeight="1" x14ac:dyDescent="0.25">
      <c r="A262" s="1064"/>
      <c r="B262" s="1066"/>
      <c r="C262" s="1066"/>
      <c r="D262" s="91" t="s">
        <v>298</v>
      </c>
      <c r="E262" s="105">
        <v>934892000</v>
      </c>
      <c r="F262" s="92">
        <v>176766408</v>
      </c>
      <c r="G262" s="93"/>
    </row>
    <row r="263" spans="1:14" ht="16.5" hidden="1" customHeight="1" x14ac:dyDescent="0.25">
      <c r="A263" s="1062" t="s">
        <v>241</v>
      </c>
      <c r="B263" s="76" t="s">
        <v>260</v>
      </c>
      <c r="C263" s="76" t="s">
        <v>261</v>
      </c>
      <c r="D263" s="86" t="s">
        <v>295</v>
      </c>
      <c r="E263" s="104">
        <v>4954580000</v>
      </c>
      <c r="F263" s="88">
        <v>1398007847</v>
      </c>
      <c r="G263" s="89"/>
    </row>
    <row r="264" spans="1:14" ht="16.5" hidden="1" customHeight="1" x14ac:dyDescent="0.25">
      <c r="A264" s="1063"/>
      <c r="B264" s="1065" t="s">
        <v>266</v>
      </c>
      <c r="C264" s="1065" t="s">
        <v>267</v>
      </c>
      <c r="D264" s="91" t="s">
        <v>297</v>
      </c>
      <c r="E264" s="105">
        <v>376030000</v>
      </c>
      <c r="F264" s="92">
        <v>121611433</v>
      </c>
      <c r="G264" s="93"/>
    </row>
    <row r="265" spans="1:14" ht="16.5" hidden="1" customHeight="1" x14ac:dyDescent="0.25">
      <c r="A265" s="1064"/>
      <c r="B265" s="1066"/>
      <c r="C265" s="1066"/>
      <c r="D265" s="91" t="s">
        <v>298</v>
      </c>
      <c r="E265" s="105">
        <v>934892000</v>
      </c>
      <c r="F265" s="92">
        <v>240205008</v>
      </c>
      <c r="G265" s="93"/>
    </row>
    <row r="266" spans="1:14" ht="16.5" hidden="1" customHeight="1" x14ac:dyDescent="0.25">
      <c r="A266" s="1062" t="s">
        <v>242</v>
      </c>
      <c r="B266" s="76" t="s">
        <v>260</v>
      </c>
      <c r="C266" s="76" t="s">
        <v>261</v>
      </c>
      <c r="D266" s="86" t="s">
        <v>295</v>
      </c>
      <c r="E266" s="104">
        <v>4954580000</v>
      </c>
      <c r="F266" s="88">
        <v>1815654865</v>
      </c>
      <c r="G266" s="89"/>
    </row>
    <row r="267" spans="1:14" ht="16.5" hidden="1" customHeight="1" x14ac:dyDescent="0.25">
      <c r="A267" s="1063"/>
      <c r="B267" s="1065" t="s">
        <v>266</v>
      </c>
      <c r="C267" s="1065" t="s">
        <v>267</v>
      </c>
      <c r="D267" s="91" t="s">
        <v>297</v>
      </c>
      <c r="E267" s="105">
        <v>376030000</v>
      </c>
      <c r="F267" s="92">
        <v>160417433</v>
      </c>
      <c r="G267" s="93"/>
    </row>
    <row r="268" spans="1:14" ht="16.5" hidden="1" customHeight="1" x14ac:dyDescent="0.25">
      <c r="A268" s="1064"/>
      <c r="B268" s="1066"/>
      <c r="C268" s="1066"/>
      <c r="D268" s="91" t="s">
        <v>298</v>
      </c>
      <c r="E268" s="105">
        <v>934892000</v>
      </c>
      <c r="F268" s="92">
        <v>339629285</v>
      </c>
      <c r="G268" s="93"/>
      <c r="I268" s="122"/>
      <c r="J268" s="122"/>
      <c r="K268" s="122"/>
      <c r="L268" s="122"/>
      <c r="M268" s="122"/>
      <c r="N268" s="122"/>
    </row>
    <row r="269" spans="1:14" ht="16.5" hidden="1" customHeight="1" x14ac:dyDescent="0.25">
      <c r="A269" s="1062" t="s">
        <v>229</v>
      </c>
      <c r="B269" s="76" t="s">
        <v>260</v>
      </c>
      <c r="C269" s="76" t="s">
        <v>261</v>
      </c>
      <c r="D269" s="86" t="s">
        <v>295</v>
      </c>
      <c r="E269" s="104">
        <v>4954580000</v>
      </c>
      <c r="F269" s="88">
        <v>2275399175</v>
      </c>
      <c r="G269" s="89"/>
      <c r="I269" s="122"/>
      <c r="J269" s="122"/>
      <c r="K269" s="122"/>
      <c r="L269" s="122"/>
      <c r="M269" s="122"/>
      <c r="N269" s="122"/>
    </row>
    <row r="270" spans="1:14" ht="16.5" hidden="1" customHeight="1" x14ac:dyDescent="0.25">
      <c r="A270" s="1063"/>
      <c r="B270" s="1065" t="s">
        <v>266</v>
      </c>
      <c r="C270" s="1065" t="s">
        <v>267</v>
      </c>
      <c r="D270" s="91" t="s">
        <v>297</v>
      </c>
      <c r="E270" s="105">
        <v>376030000</v>
      </c>
      <c r="F270" s="92">
        <v>199223433</v>
      </c>
      <c r="G270" s="93"/>
      <c r="I270" s="122"/>
      <c r="J270" s="122"/>
      <c r="K270" s="122"/>
      <c r="L270" s="122"/>
      <c r="M270" s="122"/>
      <c r="N270" s="122"/>
    </row>
    <row r="271" spans="1:14" ht="16.5" hidden="1" customHeight="1" x14ac:dyDescent="0.25">
      <c r="A271" s="1064"/>
      <c r="B271" s="1066"/>
      <c r="C271" s="1066"/>
      <c r="D271" s="91" t="s">
        <v>298</v>
      </c>
      <c r="E271" s="105">
        <v>934892000</v>
      </c>
      <c r="F271" s="92">
        <v>426881142</v>
      </c>
      <c r="G271" s="93"/>
      <c r="I271" s="122"/>
      <c r="J271" s="122"/>
      <c r="K271" s="122"/>
      <c r="L271" s="122"/>
      <c r="M271" s="122"/>
      <c r="N271" s="122"/>
    </row>
    <row r="272" spans="1:14" ht="16.5" hidden="1" customHeight="1" x14ac:dyDescent="0.25">
      <c r="A272" s="1062" t="s">
        <v>231</v>
      </c>
      <c r="B272" s="76" t="s">
        <v>260</v>
      </c>
      <c r="C272" s="76" t="s">
        <v>261</v>
      </c>
      <c r="D272" s="86" t="s">
        <v>295</v>
      </c>
      <c r="E272" s="104">
        <v>4954580000</v>
      </c>
      <c r="F272" s="88">
        <v>2672839241</v>
      </c>
      <c r="G272" s="89"/>
      <c r="I272" s="122"/>
      <c r="J272" s="122"/>
      <c r="K272" s="122"/>
      <c r="L272" s="122"/>
      <c r="M272" s="122"/>
      <c r="N272" s="122"/>
    </row>
    <row r="273" spans="1:14" ht="16.5" hidden="1" customHeight="1" x14ac:dyDescent="0.25">
      <c r="A273" s="1063"/>
      <c r="B273" s="1065" t="s">
        <v>266</v>
      </c>
      <c r="C273" s="1065" t="s">
        <v>267</v>
      </c>
      <c r="D273" s="91" t="s">
        <v>297</v>
      </c>
      <c r="E273" s="105">
        <v>376030000</v>
      </c>
      <c r="F273" s="92">
        <v>238029433</v>
      </c>
      <c r="G273" s="93"/>
      <c r="I273" s="122"/>
      <c r="J273" s="122"/>
      <c r="K273" s="122"/>
      <c r="L273" s="122"/>
      <c r="M273" s="122"/>
      <c r="N273" s="122"/>
    </row>
    <row r="274" spans="1:14" ht="16.5" hidden="1" customHeight="1" x14ac:dyDescent="0.25">
      <c r="A274" s="1064"/>
      <c r="B274" s="1066"/>
      <c r="C274" s="1066"/>
      <c r="D274" s="91" t="s">
        <v>298</v>
      </c>
      <c r="E274" s="105">
        <v>934892000</v>
      </c>
      <c r="F274" s="92">
        <v>498702142</v>
      </c>
      <c r="G274" s="93"/>
      <c r="I274" s="122"/>
      <c r="J274" s="122"/>
      <c r="K274" s="122"/>
      <c r="L274" s="122"/>
      <c r="M274" s="122"/>
      <c r="N274" s="122"/>
    </row>
    <row r="275" spans="1:14" ht="16.5" hidden="1" customHeight="1" x14ac:dyDescent="0.25">
      <c r="A275" s="1062" t="s">
        <v>232</v>
      </c>
      <c r="B275" s="76" t="s">
        <v>260</v>
      </c>
      <c r="C275" s="76" t="s">
        <v>261</v>
      </c>
      <c r="D275" s="86" t="s">
        <v>295</v>
      </c>
      <c r="E275" s="104">
        <v>4954580000</v>
      </c>
      <c r="F275" s="88">
        <v>3102338458</v>
      </c>
      <c r="G275" s="89"/>
      <c r="I275" s="122"/>
      <c r="J275" s="122"/>
      <c r="K275" s="122"/>
      <c r="L275" s="122"/>
      <c r="M275" s="122"/>
      <c r="N275" s="122"/>
    </row>
    <row r="276" spans="1:14" ht="16.5" hidden="1" customHeight="1" x14ac:dyDescent="0.25">
      <c r="A276" s="1063"/>
      <c r="B276" s="1065" t="s">
        <v>266</v>
      </c>
      <c r="C276" s="1065" t="s">
        <v>267</v>
      </c>
      <c r="D276" s="91" t="s">
        <v>297</v>
      </c>
      <c r="E276" s="105">
        <v>376030000</v>
      </c>
      <c r="F276" s="92">
        <v>276835433</v>
      </c>
      <c r="G276" s="93"/>
      <c r="I276" s="122"/>
      <c r="J276" s="122"/>
      <c r="K276" s="122"/>
      <c r="L276" s="122"/>
      <c r="M276" s="122"/>
      <c r="N276" s="122"/>
    </row>
    <row r="277" spans="1:14" ht="16.5" hidden="1" customHeight="1" x14ac:dyDescent="0.25">
      <c r="A277" s="1064"/>
      <c r="B277" s="1066"/>
      <c r="C277" s="1066"/>
      <c r="D277" s="91" t="s">
        <v>298</v>
      </c>
      <c r="E277" s="105">
        <v>934892000</v>
      </c>
      <c r="F277" s="92">
        <v>575204152</v>
      </c>
      <c r="G277" s="93"/>
      <c r="I277" s="122"/>
      <c r="J277" s="122"/>
      <c r="K277" s="122"/>
      <c r="L277" s="122"/>
      <c r="M277" s="122"/>
      <c r="N277" s="122"/>
    </row>
    <row r="278" spans="1:14" ht="16.5" hidden="1" customHeight="1" x14ac:dyDescent="0.25">
      <c r="A278" s="1062" t="s">
        <v>233</v>
      </c>
      <c r="B278" s="76" t="s">
        <v>260</v>
      </c>
      <c r="C278" s="76" t="s">
        <v>261</v>
      </c>
      <c r="D278" s="86" t="s">
        <v>295</v>
      </c>
      <c r="E278" s="104">
        <v>5417865408</v>
      </c>
      <c r="F278" s="88">
        <v>3561604733</v>
      </c>
      <c r="G278" s="89"/>
      <c r="I278" s="122"/>
      <c r="J278" s="122"/>
      <c r="K278" s="122"/>
      <c r="L278" s="122"/>
      <c r="M278" s="122"/>
      <c r="N278" s="122"/>
    </row>
    <row r="279" spans="1:14" ht="16.5" hidden="1" customHeight="1" x14ac:dyDescent="0.25">
      <c r="A279" s="1063"/>
      <c r="B279" s="1065" t="s">
        <v>266</v>
      </c>
      <c r="C279" s="1065" t="s">
        <v>267</v>
      </c>
      <c r="D279" s="91" t="s">
        <v>297</v>
      </c>
      <c r="E279" s="105">
        <v>414143767</v>
      </c>
      <c r="F279" s="92">
        <v>300461433</v>
      </c>
      <c r="G279" s="93"/>
      <c r="I279" s="122"/>
      <c r="J279" s="122"/>
      <c r="K279" s="122"/>
      <c r="L279" s="122"/>
      <c r="M279" s="122"/>
      <c r="N279" s="122"/>
    </row>
    <row r="280" spans="1:14" ht="16.5" hidden="1" customHeight="1" x14ac:dyDescent="0.25">
      <c r="A280" s="1064"/>
      <c r="B280" s="1066"/>
      <c r="C280" s="1066"/>
      <c r="D280" s="91" t="s">
        <v>298</v>
      </c>
      <c r="E280" s="105">
        <v>1016963433</v>
      </c>
      <c r="F280" s="92">
        <v>666625711</v>
      </c>
      <c r="G280" s="93"/>
      <c r="I280" s="122"/>
      <c r="J280" s="122"/>
      <c r="K280" s="122"/>
      <c r="L280" s="122"/>
      <c r="M280" s="122"/>
      <c r="N280" s="122"/>
    </row>
    <row r="281" spans="1:14" ht="16.5" hidden="1" customHeight="1" x14ac:dyDescent="0.25">
      <c r="A281" s="1062" t="s">
        <v>234</v>
      </c>
      <c r="B281" s="76" t="s">
        <v>260</v>
      </c>
      <c r="C281" s="76" t="s">
        <v>261</v>
      </c>
      <c r="D281" s="86" t="s">
        <v>295</v>
      </c>
      <c r="E281" s="104">
        <v>5417865408</v>
      </c>
      <c r="F281" s="88">
        <v>4018293904.7976189</v>
      </c>
      <c r="G281" s="89"/>
      <c r="I281" s="122"/>
      <c r="J281" s="122"/>
      <c r="K281" s="122"/>
      <c r="L281" s="122"/>
      <c r="M281" s="122"/>
      <c r="N281" s="122"/>
    </row>
    <row r="282" spans="1:14" ht="16.5" hidden="1" customHeight="1" x14ac:dyDescent="0.25">
      <c r="A282" s="1063"/>
      <c r="B282" s="1065" t="s">
        <v>266</v>
      </c>
      <c r="C282" s="1065" t="s">
        <v>267</v>
      </c>
      <c r="D282" s="91" t="s">
        <v>297</v>
      </c>
      <c r="E282" s="105">
        <v>414143767</v>
      </c>
      <c r="F282" s="92">
        <v>331677433</v>
      </c>
      <c r="G282" s="93"/>
      <c r="I282" s="122"/>
      <c r="J282" s="122"/>
      <c r="K282" s="122"/>
      <c r="L282" s="122"/>
      <c r="M282" s="122"/>
      <c r="N282" s="122"/>
    </row>
    <row r="283" spans="1:14" ht="16.5" hidden="1" customHeight="1" x14ac:dyDescent="0.25">
      <c r="A283" s="1064"/>
      <c r="B283" s="1066"/>
      <c r="C283" s="1066"/>
      <c r="D283" s="91" t="s">
        <v>298</v>
      </c>
      <c r="E283" s="105">
        <v>1016963433</v>
      </c>
      <c r="F283" s="92">
        <v>763710954.2023809</v>
      </c>
      <c r="G283" s="93"/>
      <c r="I283" s="122"/>
      <c r="J283" s="122"/>
      <c r="K283" s="122"/>
      <c r="L283" s="122"/>
      <c r="M283" s="122"/>
      <c r="N283" s="122"/>
    </row>
    <row r="284" spans="1:14" ht="16.5" hidden="1" customHeight="1" x14ac:dyDescent="0.25">
      <c r="A284" s="1062" t="s">
        <v>235</v>
      </c>
      <c r="B284" s="76" t="s">
        <v>260</v>
      </c>
      <c r="C284" s="76" t="s">
        <v>261</v>
      </c>
      <c r="D284" s="86" t="s">
        <v>295</v>
      </c>
      <c r="E284" s="126">
        <f>+[8]INVERSIÓN!CH11</f>
        <v>5591787367</v>
      </c>
      <c r="F284" s="95">
        <f>+[8]INVERSIÓN!CI12</f>
        <v>4761657202</v>
      </c>
      <c r="G284" s="89"/>
      <c r="I284" s="122"/>
      <c r="J284" s="122"/>
      <c r="K284" s="122"/>
      <c r="L284" s="122"/>
      <c r="M284" s="122"/>
      <c r="N284" s="122"/>
    </row>
    <row r="285" spans="1:14" ht="16.5" hidden="1" customHeight="1" x14ac:dyDescent="0.25">
      <c r="A285" s="1063"/>
      <c r="B285" s="1067" t="s">
        <v>266</v>
      </c>
      <c r="C285" s="1067" t="s">
        <v>267</v>
      </c>
      <c r="D285" s="86" t="s">
        <v>297</v>
      </c>
      <c r="E285" s="126">
        <f>+[8]INVERSIÓN!CH32</f>
        <v>414143767</v>
      </c>
      <c r="F285" s="95">
        <f>+[8]INVERSIÓN!CI33</f>
        <v>384569267</v>
      </c>
      <c r="G285" s="89"/>
      <c r="I285" s="122"/>
      <c r="J285" s="122"/>
      <c r="K285" s="122"/>
      <c r="L285" s="122"/>
      <c r="M285" s="122"/>
      <c r="N285" s="122"/>
    </row>
    <row r="286" spans="1:14" ht="16.5" hidden="1" customHeight="1" x14ac:dyDescent="0.25">
      <c r="A286" s="1064"/>
      <c r="B286" s="1068"/>
      <c r="C286" s="1068"/>
      <c r="D286" s="86" t="s">
        <v>298</v>
      </c>
      <c r="E286" s="126">
        <f>+[8]INVERSIÓN!CH25</f>
        <v>1149129700</v>
      </c>
      <c r="F286" s="95">
        <f>+[8]INVERSIÓN!CI26</f>
        <v>877660777</v>
      </c>
      <c r="G286" s="89"/>
      <c r="I286" s="122"/>
      <c r="J286" s="122"/>
      <c r="K286" s="122"/>
      <c r="L286" s="122"/>
      <c r="M286" s="122"/>
      <c r="N286" s="122"/>
    </row>
    <row r="287" spans="1:14" ht="15.75" thickBot="1" x14ac:dyDescent="0.3">
      <c r="A287" s="106"/>
      <c r="I287" s="122"/>
      <c r="J287" s="122"/>
      <c r="K287" s="122"/>
      <c r="L287" s="122"/>
      <c r="M287" s="122"/>
      <c r="N287" s="122"/>
    </row>
    <row r="288" spans="1:14" ht="20.25" x14ac:dyDescent="0.3">
      <c r="A288" s="1069" t="s">
        <v>306</v>
      </c>
      <c r="B288" s="1070"/>
      <c r="C288" s="1070"/>
      <c r="D288" s="1070"/>
      <c r="E288" s="1070"/>
      <c r="F288" s="1070"/>
      <c r="G288" s="1071"/>
    </row>
    <row r="289" spans="1:13" ht="39" thickBot="1" x14ac:dyDescent="0.3">
      <c r="A289" s="43" t="s">
        <v>28</v>
      </c>
      <c r="B289" s="84" t="s">
        <v>247</v>
      </c>
      <c r="C289" s="84" t="s">
        <v>248</v>
      </c>
      <c r="D289" s="84" t="s">
        <v>291</v>
      </c>
      <c r="E289" s="84" t="s">
        <v>307</v>
      </c>
      <c r="F289" s="84" t="s">
        <v>308</v>
      </c>
      <c r="G289" s="85" t="s">
        <v>294</v>
      </c>
    </row>
    <row r="290" spans="1:13" ht="16.5" customHeight="1" x14ac:dyDescent="0.25">
      <c r="A290" s="1062" t="s">
        <v>237</v>
      </c>
      <c r="B290" s="76" t="s">
        <v>260</v>
      </c>
      <c r="C290" s="76" t="s">
        <v>261</v>
      </c>
      <c r="D290" s="86" t="s">
        <v>295</v>
      </c>
      <c r="E290" s="104">
        <v>4036010000</v>
      </c>
      <c r="F290" s="88">
        <v>0</v>
      </c>
      <c r="G290" s="89"/>
    </row>
    <row r="291" spans="1:13" ht="16.5" customHeight="1" x14ac:dyDescent="0.25">
      <c r="A291" s="1063"/>
      <c r="B291" s="1065" t="s">
        <v>266</v>
      </c>
      <c r="C291" s="1065" t="s">
        <v>267</v>
      </c>
      <c r="D291" s="91" t="s">
        <v>297</v>
      </c>
      <c r="E291" s="105">
        <v>224969000</v>
      </c>
      <c r="F291" s="92">
        <v>0</v>
      </c>
      <c r="G291" s="93"/>
      <c r="I291" s="122"/>
      <c r="J291" s="122"/>
      <c r="K291" s="122"/>
      <c r="L291" s="122"/>
    </row>
    <row r="292" spans="1:13" ht="16.5" customHeight="1" x14ac:dyDescent="0.25">
      <c r="A292" s="1064"/>
      <c r="B292" s="1066"/>
      <c r="C292" s="1066"/>
      <c r="D292" s="91" t="s">
        <v>298</v>
      </c>
      <c r="E292" s="105">
        <v>653358000</v>
      </c>
      <c r="F292" s="92">
        <v>0</v>
      </c>
      <c r="G292" s="93"/>
      <c r="I292" s="122"/>
      <c r="J292" s="122"/>
      <c r="K292" s="122"/>
      <c r="L292" s="122"/>
    </row>
    <row r="293" spans="1:13" ht="16.5" customHeight="1" x14ac:dyDescent="0.25">
      <c r="A293" s="1062" t="s">
        <v>238</v>
      </c>
      <c r="B293" s="76" t="s">
        <v>260</v>
      </c>
      <c r="C293" s="76" t="s">
        <v>261</v>
      </c>
      <c r="D293" s="86" t="s">
        <v>295</v>
      </c>
      <c r="E293" s="104">
        <v>4036010000</v>
      </c>
      <c r="F293" s="88">
        <v>0</v>
      </c>
      <c r="G293" s="89"/>
      <c r="I293" s="122"/>
      <c r="J293" s="122"/>
      <c r="K293" s="122"/>
      <c r="L293" s="122"/>
    </row>
    <row r="294" spans="1:13" ht="16.5" customHeight="1" x14ac:dyDescent="0.25">
      <c r="A294" s="1063"/>
      <c r="B294" s="1065" t="s">
        <v>266</v>
      </c>
      <c r="C294" s="1065" t="s">
        <v>267</v>
      </c>
      <c r="D294" s="91" t="s">
        <v>297</v>
      </c>
      <c r="E294" s="105">
        <v>224969000</v>
      </c>
      <c r="F294" s="92">
        <v>0</v>
      </c>
      <c r="G294" s="93"/>
      <c r="I294" s="122"/>
      <c r="J294" s="122"/>
      <c r="K294" s="122"/>
      <c r="L294" s="122"/>
    </row>
    <row r="295" spans="1:13" ht="16.5" customHeight="1" x14ac:dyDescent="0.25">
      <c r="A295" s="1064"/>
      <c r="B295" s="1066"/>
      <c r="C295" s="1066"/>
      <c r="D295" s="91" t="s">
        <v>298</v>
      </c>
      <c r="E295" s="105">
        <v>653358000</v>
      </c>
      <c r="F295" s="92">
        <v>0</v>
      </c>
      <c r="G295" s="93"/>
      <c r="I295" s="122"/>
      <c r="J295" s="122"/>
      <c r="K295" s="122"/>
      <c r="L295" s="122"/>
    </row>
    <row r="296" spans="1:13" ht="16.5" customHeight="1" x14ac:dyDescent="0.25">
      <c r="A296" s="1062" t="s">
        <v>239</v>
      </c>
      <c r="B296" s="830" t="s">
        <v>260</v>
      </c>
      <c r="C296" s="830" t="s">
        <v>261</v>
      </c>
      <c r="D296" s="86" t="s">
        <v>295</v>
      </c>
      <c r="E296" s="104">
        <v>3996329000</v>
      </c>
      <c r="F296" s="104">
        <v>1705667</v>
      </c>
      <c r="G296" s="243"/>
      <c r="I296" s="122"/>
      <c r="J296" s="122"/>
      <c r="K296" s="122"/>
      <c r="L296" s="122"/>
    </row>
    <row r="297" spans="1:13" ht="16.5" customHeight="1" x14ac:dyDescent="0.25">
      <c r="A297" s="1063"/>
      <c r="B297" s="830"/>
      <c r="C297" s="830"/>
      <c r="D297" s="86" t="s">
        <v>396</v>
      </c>
      <c r="E297" s="104">
        <v>39681000</v>
      </c>
      <c r="F297" s="104">
        <v>0</v>
      </c>
      <c r="G297" s="244"/>
      <c r="I297" s="122"/>
      <c r="J297" s="122"/>
      <c r="K297" s="122"/>
      <c r="L297" s="122"/>
    </row>
    <row r="298" spans="1:13" ht="16.5" customHeight="1" x14ac:dyDescent="0.25">
      <c r="A298" s="1063"/>
      <c r="B298" s="1061" t="s">
        <v>266</v>
      </c>
      <c r="C298" s="1061" t="s">
        <v>267</v>
      </c>
      <c r="D298" s="91" t="s">
        <v>297</v>
      </c>
      <c r="E298" s="105">
        <v>224969000</v>
      </c>
      <c r="F298" s="105">
        <v>7165533</v>
      </c>
      <c r="G298" s="245"/>
      <c r="I298" s="122"/>
      <c r="J298" s="122"/>
      <c r="K298" s="122"/>
      <c r="L298" s="122"/>
    </row>
    <row r="299" spans="1:13" ht="16.5" customHeight="1" x14ac:dyDescent="0.25">
      <c r="A299" s="1064"/>
      <c r="B299" s="1061"/>
      <c r="C299" s="1061"/>
      <c r="D299" s="91" t="s">
        <v>298</v>
      </c>
      <c r="E299" s="105">
        <v>653358000</v>
      </c>
      <c r="F299" s="105">
        <v>0</v>
      </c>
      <c r="G299" s="245"/>
      <c r="I299" s="122"/>
      <c r="J299" s="122"/>
      <c r="K299" s="122"/>
      <c r="L299" s="122"/>
    </row>
    <row r="300" spans="1:13" ht="16.5" customHeight="1" x14ac:dyDescent="0.25">
      <c r="A300" s="1062" t="s">
        <v>240</v>
      </c>
      <c r="B300" s="830" t="s">
        <v>260</v>
      </c>
      <c r="C300" s="830" t="s">
        <v>261</v>
      </c>
      <c r="D300" s="86" t="s">
        <v>295</v>
      </c>
      <c r="E300" s="104">
        <v>3996329000</v>
      </c>
      <c r="F300" s="104">
        <v>174826270</v>
      </c>
      <c r="G300" s="243"/>
      <c r="I300" s="122"/>
      <c r="J300" s="122"/>
      <c r="K300" s="122"/>
      <c r="L300" s="122"/>
    </row>
    <row r="301" spans="1:13" ht="16.5" customHeight="1" x14ac:dyDescent="0.25">
      <c r="A301" s="1063"/>
      <c r="B301" s="830"/>
      <c r="C301" s="830"/>
      <c r="D301" s="86" t="s">
        <v>396</v>
      </c>
      <c r="E301" s="104">
        <v>39681000</v>
      </c>
      <c r="F301" s="104">
        <v>0</v>
      </c>
      <c r="G301" s="244"/>
      <c r="I301" s="122"/>
      <c r="J301" s="122"/>
      <c r="K301" s="122"/>
      <c r="L301" s="122"/>
    </row>
    <row r="302" spans="1:13" ht="16.5" customHeight="1" x14ac:dyDescent="0.25">
      <c r="A302" s="1063"/>
      <c r="B302" s="1061" t="s">
        <v>266</v>
      </c>
      <c r="C302" s="1061" t="s">
        <v>267</v>
      </c>
      <c r="D302" s="91" t="s">
        <v>297</v>
      </c>
      <c r="E302" s="105">
        <v>224969000</v>
      </c>
      <c r="F302" s="105">
        <v>19487300</v>
      </c>
      <c r="G302" s="245"/>
      <c r="I302" s="242"/>
      <c r="J302" s="242"/>
      <c r="K302" s="242"/>
      <c r="L302" s="242"/>
      <c r="M302" s="242"/>
    </row>
    <row r="303" spans="1:13" ht="16.5" customHeight="1" x14ac:dyDescent="0.25">
      <c r="A303" s="1064"/>
      <c r="B303" s="1061"/>
      <c r="C303" s="1061"/>
      <c r="D303" s="91" t="s">
        <v>298</v>
      </c>
      <c r="E303" s="105">
        <v>653358000</v>
      </c>
      <c r="F303" s="105">
        <v>4521934</v>
      </c>
      <c r="G303" s="245"/>
      <c r="I303" s="242"/>
      <c r="J303" s="242"/>
      <c r="K303" s="242"/>
      <c r="L303" s="242"/>
      <c r="M303" s="242"/>
    </row>
    <row r="304" spans="1:13" ht="16.5" customHeight="1" x14ac:dyDescent="0.25">
      <c r="A304" s="1062" t="s">
        <v>241</v>
      </c>
      <c r="B304" s="830" t="s">
        <v>260</v>
      </c>
      <c r="C304" s="830" t="s">
        <v>261</v>
      </c>
      <c r="D304" s="86" t="s">
        <v>295</v>
      </c>
      <c r="E304" s="104">
        <v>3996329000</v>
      </c>
      <c r="F304" s="104">
        <v>489616170</v>
      </c>
      <c r="G304" s="243"/>
      <c r="I304" s="122"/>
      <c r="J304" s="122"/>
      <c r="K304" s="122"/>
      <c r="L304" s="122"/>
    </row>
    <row r="305" spans="1:14" ht="16.5" customHeight="1" x14ac:dyDescent="0.25">
      <c r="A305" s="1063"/>
      <c r="B305" s="830"/>
      <c r="C305" s="830"/>
      <c r="D305" s="86" t="s">
        <v>396</v>
      </c>
      <c r="E305" s="104">
        <v>39681000</v>
      </c>
      <c r="F305" s="104">
        <v>1028767</v>
      </c>
      <c r="G305" s="244"/>
      <c r="I305" s="122"/>
      <c r="J305" s="122"/>
      <c r="K305" s="122"/>
      <c r="L305" s="122"/>
    </row>
    <row r="306" spans="1:14" ht="16.5" customHeight="1" x14ac:dyDescent="0.25">
      <c r="A306" s="1063"/>
      <c r="B306" s="1061" t="s">
        <v>266</v>
      </c>
      <c r="C306" s="1061" t="s">
        <v>267</v>
      </c>
      <c r="D306" s="91" t="s">
        <v>297</v>
      </c>
      <c r="E306" s="105">
        <v>224969000</v>
      </c>
      <c r="F306" s="105">
        <v>38191300</v>
      </c>
      <c r="G306" s="245"/>
      <c r="I306" s="242"/>
      <c r="J306" s="242"/>
      <c r="K306" s="242"/>
      <c r="L306" s="242"/>
      <c r="M306" s="242"/>
    </row>
    <row r="307" spans="1:14" ht="16.5" customHeight="1" x14ac:dyDescent="0.25">
      <c r="A307" s="1064"/>
      <c r="B307" s="1061"/>
      <c r="C307" s="1061"/>
      <c r="D307" s="91" t="s">
        <v>298</v>
      </c>
      <c r="E307" s="105">
        <v>653358000</v>
      </c>
      <c r="F307" s="105">
        <v>46364533</v>
      </c>
      <c r="G307" s="245"/>
      <c r="I307" s="242"/>
      <c r="J307" s="242"/>
      <c r="K307" s="242"/>
      <c r="L307" s="242"/>
      <c r="M307" s="242"/>
    </row>
    <row r="308" spans="1:14" ht="16.5" customHeight="1" x14ac:dyDescent="0.25">
      <c r="A308" s="1074" t="s">
        <v>242</v>
      </c>
      <c r="B308" s="1072" t="s">
        <v>260</v>
      </c>
      <c r="C308" s="1072" t="s">
        <v>261</v>
      </c>
      <c r="D308" s="351" t="s">
        <v>295</v>
      </c>
      <c r="E308" s="126">
        <f>+INVERSIÓN!DL11</f>
        <v>3996329000</v>
      </c>
      <c r="F308" s="95">
        <f>+INVERSIÓN!DM12</f>
        <v>847175879.48809528</v>
      </c>
      <c r="G308" s="352"/>
      <c r="I308" s="122"/>
      <c r="J308" s="122"/>
      <c r="K308" s="122"/>
      <c r="L308" s="122"/>
    </row>
    <row r="309" spans="1:14" ht="16.5" customHeight="1" x14ac:dyDescent="0.25">
      <c r="A309" s="1075"/>
      <c r="B309" s="1073"/>
      <c r="C309" s="1073"/>
      <c r="D309" s="351" t="s">
        <v>396</v>
      </c>
      <c r="E309" s="126">
        <f>+INVERSIÓN!DL18</f>
        <v>39681000</v>
      </c>
      <c r="F309" s="95">
        <f>+INVERSIÓN!DM19</f>
        <v>5437767</v>
      </c>
      <c r="G309" s="352"/>
      <c r="I309" s="122"/>
      <c r="J309" s="122"/>
      <c r="K309" s="122"/>
      <c r="L309" s="122"/>
    </row>
    <row r="310" spans="1:14" ht="16.5" customHeight="1" x14ac:dyDescent="0.25">
      <c r="A310" s="1075"/>
      <c r="B310" s="1072" t="s">
        <v>266</v>
      </c>
      <c r="C310" s="1072" t="s">
        <v>267</v>
      </c>
      <c r="D310" s="351" t="s">
        <v>297</v>
      </c>
      <c r="E310" s="126">
        <f>+INVERSIÓN!DL32</f>
        <v>224969000</v>
      </c>
      <c r="F310" s="95">
        <f>+INVERSIÓN!DM33</f>
        <v>56895300</v>
      </c>
      <c r="G310" s="352"/>
      <c r="I310" s="242"/>
      <c r="J310" s="242"/>
      <c r="K310" s="242"/>
      <c r="L310" s="242"/>
      <c r="M310" s="242"/>
    </row>
    <row r="311" spans="1:14" ht="16.5" customHeight="1" x14ac:dyDescent="0.25">
      <c r="A311" s="1076"/>
      <c r="B311" s="1073"/>
      <c r="C311" s="1073"/>
      <c r="D311" s="351" t="s">
        <v>298</v>
      </c>
      <c r="E311" s="126">
        <f>+INVERSIÓN!DL25</f>
        <v>653358000</v>
      </c>
      <c r="F311" s="95">
        <f>+INVERSIÓN!DM26</f>
        <v>108499379.51190476</v>
      </c>
      <c r="G311" s="352"/>
      <c r="I311" s="242"/>
      <c r="J311" s="242"/>
      <c r="K311" s="242"/>
      <c r="L311" s="242"/>
      <c r="M311" s="242"/>
    </row>
    <row r="312" spans="1:14" ht="16.5" hidden="1" customHeight="1" x14ac:dyDescent="0.25">
      <c r="A312" s="1062" t="s">
        <v>229</v>
      </c>
      <c r="B312" s="76"/>
      <c r="C312" s="76"/>
      <c r="D312" s="86"/>
      <c r="E312" s="104"/>
      <c r="F312" s="88"/>
      <c r="G312" s="89"/>
      <c r="I312" s="242"/>
      <c r="J312" s="242"/>
      <c r="K312" s="242"/>
      <c r="L312" s="242"/>
      <c r="M312" s="242"/>
      <c r="N312" s="122"/>
    </row>
    <row r="313" spans="1:14" ht="16.5" hidden="1" customHeight="1" x14ac:dyDescent="0.25">
      <c r="A313" s="1063"/>
      <c r="B313" s="1065"/>
      <c r="C313" s="1065"/>
      <c r="D313" s="91"/>
      <c r="E313" s="105"/>
      <c r="F313" s="92"/>
      <c r="G313" s="93"/>
      <c r="I313" s="242"/>
      <c r="J313" s="242"/>
      <c r="K313" s="242"/>
      <c r="L313" s="242"/>
      <c r="M313" s="242"/>
      <c r="N313" s="122"/>
    </row>
    <row r="314" spans="1:14" ht="16.5" hidden="1" customHeight="1" x14ac:dyDescent="0.25">
      <c r="A314" s="1064"/>
      <c r="B314" s="1066"/>
      <c r="C314" s="1066"/>
      <c r="D314" s="91"/>
      <c r="E314" s="105"/>
      <c r="F314" s="92"/>
      <c r="G314" s="93"/>
      <c r="I314" s="242"/>
      <c r="J314" s="242"/>
      <c r="K314" s="242"/>
      <c r="L314" s="242"/>
      <c r="M314" s="242"/>
      <c r="N314" s="122"/>
    </row>
    <row r="315" spans="1:14" ht="16.5" hidden="1" customHeight="1" x14ac:dyDescent="0.25">
      <c r="A315" s="1062" t="s">
        <v>231</v>
      </c>
      <c r="B315" s="76"/>
      <c r="C315" s="76"/>
      <c r="D315" s="86"/>
      <c r="E315" s="104"/>
      <c r="F315" s="88"/>
      <c r="G315" s="89"/>
      <c r="I315" s="242"/>
      <c r="J315" s="242"/>
      <c r="K315" s="242"/>
      <c r="L315" s="242"/>
      <c r="M315" s="242"/>
      <c r="N315" s="122"/>
    </row>
    <row r="316" spans="1:14" ht="16.5" hidden="1" customHeight="1" x14ac:dyDescent="0.25">
      <c r="A316" s="1063"/>
      <c r="B316" s="1065"/>
      <c r="C316" s="1065"/>
      <c r="D316" s="91"/>
      <c r="E316" s="105"/>
      <c r="F316" s="92"/>
      <c r="G316" s="93"/>
      <c r="I316" s="242"/>
      <c r="J316" s="242"/>
      <c r="K316" s="242"/>
      <c r="L316" s="242"/>
      <c r="M316" s="242"/>
      <c r="N316" s="122"/>
    </row>
    <row r="317" spans="1:14" ht="16.5" hidden="1" customHeight="1" x14ac:dyDescent="0.25">
      <c r="A317" s="1064"/>
      <c r="B317" s="1066"/>
      <c r="C317" s="1066"/>
      <c r="D317" s="91"/>
      <c r="E317" s="105"/>
      <c r="F317" s="92"/>
      <c r="G317" s="93"/>
      <c r="I317" s="242"/>
      <c r="J317" s="242"/>
      <c r="K317" s="242"/>
      <c r="L317" s="242"/>
      <c r="M317" s="242"/>
      <c r="N317" s="122"/>
    </row>
    <row r="318" spans="1:14" ht="16.5" hidden="1" customHeight="1" x14ac:dyDescent="0.25">
      <c r="A318" s="1062" t="s">
        <v>232</v>
      </c>
      <c r="B318" s="76"/>
      <c r="C318" s="76"/>
      <c r="D318" s="86"/>
      <c r="E318" s="104"/>
      <c r="F318" s="88"/>
      <c r="G318" s="89"/>
      <c r="I318" s="242"/>
      <c r="J318" s="242"/>
      <c r="K318" s="242"/>
      <c r="L318" s="242"/>
      <c r="M318" s="242"/>
      <c r="N318" s="122"/>
    </row>
    <row r="319" spans="1:14" ht="16.5" hidden="1" customHeight="1" x14ac:dyDescent="0.25">
      <c r="A319" s="1063"/>
      <c r="B319" s="1065"/>
      <c r="C319" s="1065"/>
      <c r="D319" s="91"/>
      <c r="E319" s="105"/>
      <c r="F319" s="92"/>
      <c r="G319" s="93"/>
      <c r="I319" s="242"/>
      <c r="J319" s="242"/>
      <c r="K319" s="242"/>
      <c r="L319" s="242"/>
      <c r="M319" s="242"/>
      <c r="N319" s="122"/>
    </row>
    <row r="320" spans="1:14" ht="16.5" hidden="1" customHeight="1" x14ac:dyDescent="0.25">
      <c r="A320" s="1064"/>
      <c r="B320" s="1066"/>
      <c r="C320" s="1066"/>
      <c r="D320" s="91"/>
      <c r="E320" s="105"/>
      <c r="F320" s="92"/>
      <c r="G320" s="93"/>
      <c r="I320" s="242"/>
      <c r="J320" s="242"/>
      <c r="K320" s="242"/>
      <c r="L320" s="242"/>
      <c r="M320" s="242"/>
      <c r="N320" s="122"/>
    </row>
    <row r="321" spans="1:14" ht="16.5" hidden="1" customHeight="1" x14ac:dyDescent="0.25">
      <c r="A321" s="1062" t="s">
        <v>233</v>
      </c>
      <c r="B321" s="76"/>
      <c r="C321" s="76"/>
      <c r="D321" s="86"/>
      <c r="E321" s="104"/>
      <c r="F321" s="88"/>
      <c r="G321" s="89"/>
      <c r="I321" s="242"/>
      <c r="J321" s="242"/>
      <c r="K321" s="242"/>
      <c r="L321" s="242"/>
      <c r="M321" s="242"/>
      <c r="N321" s="122"/>
    </row>
    <row r="322" spans="1:14" ht="16.5" hidden="1" customHeight="1" x14ac:dyDescent="0.25">
      <c r="A322" s="1063"/>
      <c r="B322" s="1065"/>
      <c r="C322" s="1065"/>
      <c r="D322" s="91"/>
      <c r="E322" s="105"/>
      <c r="F322" s="92"/>
      <c r="G322" s="93"/>
      <c r="I322" s="242"/>
      <c r="J322" s="242"/>
      <c r="K322" s="242"/>
      <c r="L322" s="242"/>
      <c r="M322" s="242"/>
      <c r="N322" s="122"/>
    </row>
    <row r="323" spans="1:14" ht="16.5" hidden="1" customHeight="1" x14ac:dyDescent="0.25">
      <c r="A323" s="1064"/>
      <c r="B323" s="1066"/>
      <c r="C323" s="1066"/>
      <c r="D323" s="91"/>
      <c r="E323" s="105"/>
      <c r="F323" s="92"/>
      <c r="G323" s="93"/>
      <c r="I323" s="242"/>
      <c r="J323" s="242"/>
      <c r="K323" s="242"/>
      <c r="L323" s="242"/>
      <c r="M323" s="242"/>
      <c r="N323" s="122"/>
    </row>
    <row r="324" spans="1:14" ht="16.5" hidden="1" customHeight="1" x14ac:dyDescent="0.25">
      <c r="A324" s="1062" t="s">
        <v>234</v>
      </c>
      <c r="B324" s="76"/>
      <c r="C324" s="76"/>
      <c r="D324" s="86"/>
      <c r="E324" s="104"/>
      <c r="F324" s="88"/>
      <c r="G324" s="89"/>
      <c r="I324" s="242"/>
      <c r="J324" s="242"/>
      <c r="K324" s="242"/>
      <c r="L324" s="242"/>
      <c r="M324" s="242"/>
      <c r="N324" s="122"/>
    </row>
    <row r="325" spans="1:14" ht="16.5" hidden="1" customHeight="1" x14ac:dyDescent="0.25">
      <c r="A325" s="1063"/>
      <c r="B325" s="1065"/>
      <c r="C325" s="1065"/>
      <c r="D325" s="91"/>
      <c r="E325" s="105"/>
      <c r="F325" s="92"/>
      <c r="G325" s="93"/>
      <c r="I325" s="242"/>
      <c r="J325" s="242"/>
      <c r="K325" s="242"/>
      <c r="L325" s="242"/>
      <c r="M325" s="242"/>
      <c r="N325" s="122"/>
    </row>
    <row r="326" spans="1:14" ht="16.5" hidden="1" customHeight="1" x14ac:dyDescent="0.25">
      <c r="A326" s="1064"/>
      <c r="B326" s="1066"/>
      <c r="C326" s="1066"/>
      <c r="D326" s="91"/>
      <c r="E326" s="105"/>
      <c r="F326" s="92"/>
      <c r="G326" s="93"/>
      <c r="I326" s="242"/>
      <c r="J326" s="242"/>
      <c r="K326" s="242"/>
      <c r="L326" s="242"/>
      <c r="M326" s="242"/>
      <c r="N326" s="122"/>
    </row>
    <row r="327" spans="1:14" ht="16.5" hidden="1" customHeight="1" x14ac:dyDescent="0.25">
      <c r="A327" s="1062" t="s">
        <v>235</v>
      </c>
      <c r="B327" s="76"/>
      <c r="C327" s="76"/>
      <c r="D327" s="86"/>
      <c r="E327" s="126"/>
      <c r="F327" s="95"/>
      <c r="G327" s="89"/>
      <c r="I327" s="242"/>
      <c r="J327" s="242"/>
      <c r="K327" s="242"/>
      <c r="L327" s="242"/>
      <c r="M327" s="242"/>
      <c r="N327" s="122"/>
    </row>
    <row r="328" spans="1:14" ht="16.5" hidden="1" customHeight="1" x14ac:dyDescent="0.25">
      <c r="A328" s="1063"/>
      <c r="B328" s="1067"/>
      <c r="C328" s="1067"/>
      <c r="D328" s="86"/>
      <c r="E328" s="126"/>
      <c r="F328" s="95"/>
      <c r="G328" s="89"/>
      <c r="I328" s="242"/>
      <c r="J328" s="242"/>
      <c r="K328" s="242"/>
      <c r="L328" s="242"/>
      <c r="M328" s="242"/>
      <c r="N328" s="122"/>
    </row>
    <row r="329" spans="1:14" ht="16.5" hidden="1" customHeight="1" x14ac:dyDescent="0.25">
      <c r="A329" s="1064"/>
      <c r="B329" s="1068"/>
      <c r="C329" s="1068"/>
      <c r="D329" s="86"/>
      <c r="E329" s="126"/>
      <c r="F329" s="95"/>
      <c r="G329" s="89"/>
      <c r="I329" s="242"/>
      <c r="J329" s="242"/>
      <c r="K329" s="242"/>
      <c r="L329" s="242"/>
      <c r="M329" s="242"/>
      <c r="N329" s="122"/>
    </row>
    <row r="330" spans="1:14" x14ac:dyDescent="0.25">
      <c r="A330" s="106"/>
      <c r="I330" s="122"/>
      <c r="J330" s="122"/>
      <c r="K330" s="122"/>
      <c r="L330" s="122"/>
      <c r="M330" s="122"/>
      <c r="N330" s="122"/>
    </row>
    <row r="331" spans="1:14" ht="20.25" hidden="1" x14ac:dyDescent="0.3">
      <c r="A331" s="1069" t="s">
        <v>309</v>
      </c>
      <c r="B331" s="1070"/>
      <c r="C331" s="1070"/>
      <c r="D331" s="1070"/>
      <c r="E331" s="1070"/>
      <c r="F331" s="1070"/>
      <c r="G331" s="1071"/>
      <c r="I331" s="122"/>
      <c r="J331" s="122"/>
      <c r="K331" s="122"/>
      <c r="L331" s="122"/>
      <c r="M331" s="122"/>
      <c r="N331" s="122"/>
    </row>
    <row r="332" spans="1:14" ht="39" hidden="1" thickBot="1" x14ac:dyDescent="0.3">
      <c r="A332" s="43" t="s">
        <v>29</v>
      </c>
      <c r="B332" s="84" t="s">
        <v>247</v>
      </c>
      <c r="C332" s="84" t="s">
        <v>248</v>
      </c>
      <c r="D332" s="84" t="s">
        <v>291</v>
      </c>
      <c r="E332" s="84" t="s">
        <v>310</v>
      </c>
      <c r="F332" s="84" t="s">
        <v>311</v>
      </c>
      <c r="G332" s="85" t="s">
        <v>294</v>
      </c>
      <c r="I332" s="122"/>
      <c r="J332" s="122"/>
      <c r="K332" s="122"/>
      <c r="L332" s="122"/>
      <c r="M332" s="122"/>
      <c r="N332" s="122"/>
    </row>
    <row r="333" spans="1:14" ht="16.5" hidden="1" customHeight="1" x14ac:dyDescent="0.25">
      <c r="A333" s="46" t="s">
        <v>237</v>
      </c>
      <c r="B333" s="58"/>
      <c r="C333" s="58"/>
      <c r="D333" s="58"/>
      <c r="E333" s="58"/>
      <c r="F333" s="58"/>
      <c r="G333" s="59"/>
      <c r="I333" s="122"/>
      <c r="J333" s="122"/>
      <c r="K333" s="122"/>
      <c r="L333" s="122"/>
      <c r="M333" s="122"/>
      <c r="N333" s="122"/>
    </row>
    <row r="334" spans="1:14" ht="16.5" hidden="1" customHeight="1" x14ac:dyDescent="0.25">
      <c r="A334" s="46" t="s">
        <v>238</v>
      </c>
      <c r="B334" s="58"/>
      <c r="C334" s="58"/>
      <c r="D334" s="58"/>
      <c r="E334" s="58"/>
      <c r="F334" s="58"/>
      <c r="G334" s="59"/>
      <c r="I334" s="122"/>
      <c r="J334" s="122"/>
      <c r="K334" s="122"/>
      <c r="L334" s="122"/>
      <c r="M334" s="122"/>
      <c r="N334" s="122"/>
    </row>
    <row r="335" spans="1:14" ht="16.5" hidden="1" customHeight="1" x14ac:dyDescent="0.25">
      <c r="A335" s="46" t="s">
        <v>239</v>
      </c>
      <c r="B335" s="58"/>
      <c r="C335" s="58"/>
      <c r="D335" s="58"/>
      <c r="E335" s="58"/>
      <c r="F335" s="58"/>
      <c r="G335" s="59"/>
      <c r="I335" s="122"/>
      <c r="J335" s="122"/>
      <c r="K335" s="122"/>
      <c r="L335" s="122"/>
      <c r="M335" s="122"/>
      <c r="N335" s="122"/>
    </row>
    <row r="336" spans="1:14" ht="16.5" hidden="1" customHeight="1" x14ac:dyDescent="0.25">
      <c r="A336" s="46" t="s">
        <v>240</v>
      </c>
      <c r="B336" s="58"/>
      <c r="C336" s="58"/>
      <c r="D336" s="58"/>
      <c r="E336" s="58"/>
      <c r="F336" s="58"/>
      <c r="G336" s="59"/>
      <c r="I336" s="122"/>
      <c r="J336" s="122"/>
      <c r="K336" s="122"/>
      <c r="L336" s="122"/>
      <c r="M336" s="122"/>
      <c r="N336" s="122"/>
    </row>
    <row r="337" spans="1:16" ht="16.5" hidden="1" customHeight="1" x14ac:dyDescent="0.25">
      <c r="A337" s="46" t="s">
        <v>241</v>
      </c>
      <c r="B337" s="58"/>
      <c r="C337" s="58"/>
      <c r="D337" s="58"/>
      <c r="E337" s="58"/>
      <c r="F337" s="58"/>
      <c r="G337" s="59"/>
      <c r="I337" s="122"/>
      <c r="J337" s="122"/>
      <c r="K337" s="122"/>
      <c r="L337" s="122"/>
      <c r="M337" s="122"/>
      <c r="N337" s="122"/>
    </row>
    <row r="338" spans="1:16" ht="16.5" hidden="1" customHeight="1" x14ac:dyDescent="0.25">
      <c r="A338" s="46" t="s">
        <v>242</v>
      </c>
      <c r="B338" s="58"/>
      <c r="C338" s="58"/>
      <c r="D338" s="58"/>
      <c r="E338" s="58"/>
      <c r="F338" s="58"/>
      <c r="G338" s="59"/>
      <c r="I338" s="122"/>
      <c r="J338" s="122"/>
      <c r="K338" s="122"/>
      <c r="L338" s="122"/>
      <c r="M338" s="122"/>
      <c r="N338" s="122"/>
    </row>
    <row r="339" spans="1:16" hidden="1" x14ac:dyDescent="0.25">
      <c r="A339" s="107" t="s">
        <v>229</v>
      </c>
      <c r="B339" s="108"/>
      <c r="C339" s="108"/>
      <c r="D339" s="108"/>
      <c r="E339" s="108"/>
      <c r="F339" s="108"/>
      <c r="G339" s="109"/>
      <c r="I339" s="122"/>
      <c r="J339" s="122"/>
      <c r="K339" s="122"/>
      <c r="L339" s="122"/>
      <c r="M339" s="122"/>
      <c r="N339" s="122"/>
    </row>
    <row r="340" spans="1:16" hidden="1" x14ac:dyDescent="0.25">
      <c r="A340" s="46" t="s">
        <v>231</v>
      </c>
      <c r="B340" s="58"/>
      <c r="C340" s="58"/>
      <c r="D340" s="58"/>
      <c r="E340" s="58"/>
      <c r="F340" s="58"/>
      <c r="G340" s="59"/>
      <c r="I340" s="122"/>
      <c r="J340" s="122"/>
      <c r="K340" s="122"/>
      <c r="L340" s="122"/>
      <c r="M340" s="122"/>
      <c r="N340" s="122"/>
    </row>
    <row r="341" spans="1:16" hidden="1" x14ac:dyDescent="0.25">
      <c r="A341" s="46" t="s">
        <v>232</v>
      </c>
      <c r="B341" s="58"/>
      <c r="C341" s="58"/>
      <c r="D341" s="58"/>
      <c r="E341" s="58"/>
      <c r="F341" s="58"/>
      <c r="G341" s="59"/>
      <c r="I341" s="122"/>
      <c r="J341" s="122"/>
      <c r="K341" s="122"/>
      <c r="L341" s="122"/>
      <c r="M341" s="122"/>
      <c r="N341" s="122"/>
    </row>
    <row r="342" spans="1:16" hidden="1" x14ac:dyDescent="0.25">
      <c r="A342" s="46" t="s">
        <v>233</v>
      </c>
      <c r="B342" s="58"/>
      <c r="C342" s="58"/>
      <c r="D342" s="58"/>
      <c r="E342" s="58"/>
      <c r="F342" s="58"/>
      <c r="G342" s="59"/>
      <c r="I342" s="122"/>
      <c r="J342" s="122"/>
      <c r="K342" s="122"/>
      <c r="L342" s="122"/>
      <c r="M342" s="122"/>
      <c r="N342" s="122"/>
    </row>
    <row r="343" spans="1:16" hidden="1" x14ac:dyDescent="0.25">
      <c r="A343" s="46" t="s">
        <v>234</v>
      </c>
      <c r="B343" s="58"/>
      <c r="C343" s="58"/>
      <c r="D343" s="58"/>
      <c r="E343" s="58"/>
      <c r="F343" s="58"/>
      <c r="G343" s="59"/>
      <c r="I343" s="122"/>
      <c r="J343" s="122"/>
      <c r="K343" s="122"/>
      <c r="L343" s="122"/>
      <c r="M343" s="122"/>
      <c r="N343" s="122"/>
    </row>
    <row r="344" spans="1:16" ht="15.75" hidden="1" thickBot="1" x14ac:dyDescent="0.3">
      <c r="A344" s="52" t="s">
        <v>235</v>
      </c>
      <c r="B344" s="60"/>
      <c r="C344" s="60"/>
      <c r="D344" s="60"/>
      <c r="E344" s="60"/>
      <c r="F344" s="60"/>
      <c r="G344" s="82"/>
      <c r="I344" s="122"/>
      <c r="J344" s="122"/>
      <c r="K344" s="122"/>
      <c r="L344" s="122"/>
      <c r="M344" s="122"/>
      <c r="N344" s="122"/>
    </row>
    <row r="345" spans="1:16" x14ac:dyDescent="0.25">
      <c r="I345" s="63"/>
      <c r="J345" s="63"/>
      <c r="K345" s="120"/>
      <c r="L345" s="63"/>
      <c r="M345" s="63"/>
      <c r="N345" s="63"/>
      <c r="O345" s="122"/>
      <c r="P345" s="122"/>
    </row>
    <row r="346" spans="1:16" ht="24.75" hidden="1" customHeight="1" x14ac:dyDescent="0.3">
      <c r="A346" s="1069" t="s">
        <v>312</v>
      </c>
      <c r="B346" s="1070"/>
      <c r="C346" s="1070"/>
      <c r="D346" s="1070"/>
      <c r="E346" s="1070"/>
      <c r="F346" s="1070"/>
      <c r="G346" s="1070"/>
      <c r="H346" s="1071"/>
      <c r="I346" s="63"/>
      <c r="J346" s="63"/>
      <c r="K346" s="340"/>
      <c r="L346" s="63"/>
      <c r="M346" s="63"/>
      <c r="N346" s="63"/>
      <c r="O346" s="122"/>
      <c r="P346" s="122"/>
    </row>
    <row r="347" spans="1:16" ht="46.5" hidden="1" customHeight="1" x14ac:dyDescent="0.25">
      <c r="A347" s="43" t="s">
        <v>25</v>
      </c>
      <c r="B347" s="44" t="s">
        <v>313</v>
      </c>
      <c r="C347" s="110" t="s">
        <v>250</v>
      </c>
      <c r="D347" s="110" t="s">
        <v>251</v>
      </c>
      <c r="E347" s="110" t="s">
        <v>314</v>
      </c>
      <c r="F347" s="110" t="s">
        <v>315</v>
      </c>
      <c r="G347" s="110" t="s">
        <v>316</v>
      </c>
      <c r="H347" s="45" t="s">
        <v>294</v>
      </c>
      <c r="I347" s="63"/>
      <c r="J347" s="63"/>
      <c r="K347" s="63"/>
      <c r="L347" s="63"/>
      <c r="M347" s="63"/>
      <c r="N347" s="63"/>
      <c r="O347" s="122"/>
      <c r="P347" s="122"/>
    </row>
    <row r="348" spans="1:16" hidden="1" x14ac:dyDescent="0.25">
      <c r="A348" s="46" t="s">
        <v>229</v>
      </c>
      <c r="B348" s="58" t="s">
        <v>317</v>
      </c>
      <c r="C348" s="58" t="s">
        <v>318</v>
      </c>
      <c r="D348" s="111">
        <v>100</v>
      </c>
      <c r="E348" s="30">
        <v>12.5</v>
      </c>
      <c r="F348" s="30">
        <v>1.42</v>
      </c>
      <c r="G348" s="112">
        <f>F348/E348</f>
        <v>0.11359999999999999</v>
      </c>
      <c r="H348" s="59" t="s">
        <v>319</v>
      </c>
      <c r="I348" s="63" t="s">
        <v>265</v>
      </c>
      <c r="J348" s="63"/>
      <c r="K348" s="63"/>
      <c r="L348" s="63"/>
      <c r="M348" s="120"/>
      <c r="N348" s="63"/>
      <c r="O348" s="122"/>
      <c r="P348" s="122"/>
    </row>
    <row r="349" spans="1:16" hidden="1" x14ac:dyDescent="0.25">
      <c r="A349" s="46" t="s">
        <v>231</v>
      </c>
      <c r="B349" s="58" t="s">
        <v>317</v>
      </c>
      <c r="C349" s="58" t="s">
        <v>318</v>
      </c>
      <c r="D349" s="111">
        <v>100</v>
      </c>
      <c r="E349" s="30">
        <v>12.5</v>
      </c>
      <c r="F349" s="30">
        <v>1.923</v>
      </c>
      <c r="G349" s="112">
        <f>F349/E349</f>
        <v>0.15384</v>
      </c>
      <c r="H349" s="59" t="s">
        <v>319</v>
      </c>
      <c r="I349" s="63" t="s">
        <v>265</v>
      </c>
      <c r="J349" s="118"/>
      <c r="K349" s="120"/>
      <c r="L349" s="63"/>
      <c r="M349" s="63"/>
      <c r="N349" s="63"/>
      <c r="O349" s="122"/>
      <c r="P349" s="122"/>
    </row>
    <row r="350" spans="1:16" hidden="1" x14ac:dyDescent="0.25">
      <c r="A350" s="46" t="s">
        <v>232</v>
      </c>
      <c r="B350" s="58" t="s">
        <v>317</v>
      </c>
      <c r="C350" s="58" t="s">
        <v>318</v>
      </c>
      <c r="D350" s="111">
        <v>100</v>
      </c>
      <c r="E350" s="30">
        <v>12.5</v>
      </c>
      <c r="F350" s="30">
        <v>4.9000000000000004</v>
      </c>
      <c r="G350" s="112">
        <f>F350/E350</f>
        <v>0.39200000000000002</v>
      </c>
      <c r="H350" s="59" t="s">
        <v>319</v>
      </c>
      <c r="I350" s="63" t="s">
        <v>265</v>
      </c>
      <c r="J350" s="341"/>
      <c r="K350" s="120"/>
      <c r="L350" s="63"/>
      <c r="M350" s="63"/>
      <c r="N350" s="63"/>
      <c r="O350" s="122"/>
      <c r="P350" s="122"/>
    </row>
    <row r="351" spans="1:16" hidden="1" x14ac:dyDescent="0.25">
      <c r="A351" s="46" t="s">
        <v>233</v>
      </c>
      <c r="B351" s="58" t="s">
        <v>317</v>
      </c>
      <c r="C351" s="58" t="s">
        <v>318</v>
      </c>
      <c r="D351" s="111">
        <v>100</v>
      </c>
      <c r="E351" s="30">
        <v>12.5</v>
      </c>
      <c r="F351" s="113">
        <v>7.7039999999999997</v>
      </c>
      <c r="G351" s="112">
        <f>F351/E351</f>
        <v>0.61631999999999998</v>
      </c>
      <c r="H351" s="59" t="s">
        <v>319</v>
      </c>
      <c r="I351" s="63" t="s">
        <v>265</v>
      </c>
      <c r="J351" s="63"/>
      <c r="K351" s="118"/>
      <c r="L351" s="63"/>
      <c r="M351" s="63"/>
      <c r="N351" s="63"/>
      <c r="O351" s="122"/>
      <c r="P351" s="122"/>
    </row>
    <row r="352" spans="1:16" hidden="1" x14ac:dyDescent="0.25">
      <c r="A352" s="46" t="s">
        <v>234</v>
      </c>
      <c r="B352" s="58" t="s">
        <v>317</v>
      </c>
      <c r="C352" s="58" t="s">
        <v>318</v>
      </c>
      <c r="D352" s="111">
        <v>100</v>
      </c>
      <c r="E352" s="30">
        <v>12.5</v>
      </c>
      <c r="F352" s="114">
        <v>9.23</v>
      </c>
      <c r="G352" s="115">
        <f>+F352/E352</f>
        <v>0.73840000000000006</v>
      </c>
      <c r="H352" s="59" t="s">
        <v>319</v>
      </c>
      <c r="I352" s="63" t="s">
        <v>265</v>
      </c>
      <c r="J352" s="63"/>
      <c r="K352" s="63"/>
      <c r="L352" s="63"/>
      <c r="M352" s="63"/>
      <c r="N352" s="63"/>
      <c r="O352" s="122"/>
      <c r="P352" s="122"/>
    </row>
    <row r="353" spans="1:16" ht="15.75" hidden="1" thickBot="1" x14ac:dyDescent="0.3">
      <c r="A353" s="52" t="s">
        <v>235</v>
      </c>
      <c r="B353" s="60" t="s">
        <v>317</v>
      </c>
      <c r="C353" s="60" t="s">
        <v>318</v>
      </c>
      <c r="D353" s="116">
        <v>100</v>
      </c>
      <c r="E353" s="72">
        <v>12.5</v>
      </c>
      <c r="F353" s="116">
        <v>11.5</v>
      </c>
      <c r="G353" s="117">
        <f>+F353/E353</f>
        <v>0.92</v>
      </c>
      <c r="H353" s="82" t="s">
        <v>319</v>
      </c>
      <c r="I353" s="63" t="s">
        <v>265</v>
      </c>
      <c r="J353" s="63"/>
      <c r="K353" s="63"/>
      <c r="L353" s="63"/>
      <c r="M353" s="63"/>
      <c r="N353" s="63"/>
      <c r="O353" s="122"/>
      <c r="P353" s="122"/>
    </row>
    <row r="354" spans="1:16" ht="15.75" hidden="1" thickBot="1" x14ac:dyDescent="0.3">
      <c r="I354" s="63" t="s">
        <v>265</v>
      </c>
      <c r="J354" s="63"/>
      <c r="K354" s="63"/>
      <c r="L354" s="63"/>
      <c r="M354" s="63"/>
      <c r="N354" s="63"/>
      <c r="O354" s="122"/>
      <c r="P354" s="122"/>
    </row>
    <row r="355" spans="1:16" ht="25.5" hidden="1" customHeight="1" x14ac:dyDescent="0.25">
      <c r="A355" s="1077" t="s">
        <v>320</v>
      </c>
      <c r="B355" s="1078"/>
      <c r="C355" s="1078"/>
      <c r="D355" s="1078"/>
      <c r="E355" s="1078"/>
      <c r="F355" s="1078"/>
      <c r="G355" s="1078"/>
      <c r="H355" s="1079"/>
      <c r="I355" s="63" t="s">
        <v>265</v>
      </c>
      <c r="J355" s="63"/>
      <c r="K355" s="63"/>
      <c r="L355" s="63"/>
      <c r="M355" s="63"/>
      <c r="N355" s="63"/>
      <c r="O355" s="122"/>
      <c r="P355" s="122"/>
    </row>
    <row r="356" spans="1:16" ht="53.25" hidden="1" customHeight="1" x14ac:dyDescent="0.25">
      <c r="A356" s="43" t="s">
        <v>26</v>
      </c>
      <c r="B356" s="44" t="s">
        <v>313</v>
      </c>
      <c r="C356" s="110" t="s">
        <v>250</v>
      </c>
      <c r="D356" s="110" t="s">
        <v>270</v>
      </c>
      <c r="E356" s="110" t="s">
        <v>321</v>
      </c>
      <c r="F356" s="110" t="s">
        <v>322</v>
      </c>
      <c r="G356" s="110" t="s">
        <v>323</v>
      </c>
      <c r="H356" s="45" t="s">
        <v>294</v>
      </c>
      <c r="I356" s="63" t="s">
        <v>265</v>
      </c>
      <c r="J356" s="63"/>
      <c r="K356" s="63"/>
      <c r="L356" s="63"/>
      <c r="M356" s="63"/>
      <c r="N356" s="63"/>
      <c r="O356" s="122"/>
      <c r="P356" s="122"/>
    </row>
    <row r="357" spans="1:16" ht="16.5" hidden="1" customHeight="1" x14ac:dyDescent="0.25">
      <c r="A357" s="46" t="s">
        <v>237</v>
      </c>
      <c r="B357" s="58" t="s">
        <v>317</v>
      </c>
      <c r="C357" s="58" t="s">
        <v>318</v>
      </c>
      <c r="D357" s="111">
        <v>100</v>
      </c>
      <c r="E357" s="30">
        <v>25</v>
      </c>
      <c r="F357" s="30">
        <v>0</v>
      </c>
      <c r="G357" s="115">
        <f>F357/E357</f>
        <v>0</v>
      </c>
      <c r="H357" s="59" t="s">
        <v>324</v>
      </c>
      <c r="I357" s="63" t="s">
        <v>265</v>
      </c>
      <c r="J357" s="63"/>
      <c r="K357" s="63"/>
      <c r="L357" s="63"/>
      <c r="M357" s="63"/>
      <c r="N357" s="63"/>
      <c r="O357" s="122"/>
      <c r="P357" s="122"/>
    </row>
    <row r="358" spans="1:16" ht="16.5" hidden="1" customHeight="1" x14ac:dyDescent="0.25">
      <c r="A358" s="46" t="s">
        <v>238</v>
      </c>
      <c r="B358" s="58" t="s">
        <v>317</v>
      </c>
      <c r="C358" s="58" t="s">
        <v>318</v>
      </c>
      <c r="D358" s="111">
        <v>100</v>
      </c>
      <c r="E358" s="30">
        <v>25</v>
      </c>
      <c r="F358" s="30">
        <v>2.9</v>
      </c>
      <c r="G358" s="115">
        <f>+F358/E358</f>
        <v>0.11599999999999999</v>
      </c>
      <c r="H358" s="59" t="s">
        <v>324</v>
      </c>
      <c r="I358" s="63" t="s">
        <v>265</v>
      </c>
      <c r="J358" s="342"/>
      <c r="K358" s="63"/>
      <c r="L358" s="63"/>
      <c r="M358" s="63"/>
      <c r="N358" s="63"/>
      <c r="O358" s="122"/>
      <c r="P358" s="122"/>
    </row>
    <row r="359" spans="1:16" ht="16.5" hidden="1" customHeight="1" x14ac:dyDescent="0.25">
      <c r="A359" s="46" t="s">
        <v>239</v>
      </c>
      <c r="B359" s="58" t="s">
        <v>317</v>
      </c>
      <c r="C359" s="58" t="s">
        <v>318</v>
      </c>
      <c r="D359" s="111">
        <v>100</v>
      </c>
      <c r="E359" s="30">
        <v>25</v>
      </c>
      <c r="F359" s="30">
        <v>4.2</v>
      </c>
      <c r="G359" s="115">
        <f>+F359/E359</f>
        <v>0.16800000000000001</v>
      </c>
      <c r="H359" s="59" t="s">
        <v>324</v>
      </c>
      <c r="I359" s="63" t="s">
        <v>265</v>
      </c>
      <c r="J359" s="343"/>
      <c r="K359" s="118"/>
      <c r="L359" s="63"/>
      <c r="M359" s="63"/>
      <c r="N359" s="63"/>
      <c r="O359" s="122"/>
      <c r="P359" s="122"/>
    </row>
    <row r="360" spans="1:16" ht="16.5" hidden="1" customHeight="1" x14ac:dyDescent="0.25">
      <c r="A360" s="46" t="s">
        <v>240</v>
      </c>
      <c r="B360" s="58" t="s">
        <v>317</v>
      </c>
      <c r="C360" s="58" t="s">
        <v>318</v>
      </c>
      <c r="D360" s="111">
        <v>100</v>
      </c>
      <c r="E360" s="30">
        <v>25</v>
      </c>
      <c r="F360" s="30">
        <v>7.4</v>
      </c>
      <c r="G360" s="115">
        <f>+F360/E360</f>
        <v>0.29600000000000004</v>
      </c>
      <c r="H360" s="59" t="s">
        <v>324</v>
      </c>
      <c r="I360" s="63" t="s">
        <v>265</v>
      </c>
      <c r="J360" s="63"/>
      <c r="K360" s="63"/>
      <c r="L360" s="63"/>
      <c r="M360" s="63"/>
      <c r="N360" s="63"/>
      <c r="O360" s="122"/>
      <c r="P360" s="122"/>
    </row>
    <row r="361" spans="1:16" ht="16.5" hidden="1" customHeight="1" x14ac:dyDescent="0.25">
      <c r="A361" s="46" t="s">
        <v>241</v>
      </c>
      <c r="B361" s="58" t="s">
        <v>317</v>
      </c>
      <c r="C361" s="58" t="s">
        <v>318</v>
      </c>
      <c r="D361" s="111">
        <v>100</v>
      </c>
      <c r="E361" s="30">
        <v>25</v>
      </c>
      <c r="F361" s="30">
        <v>11.3</v>
      </c>
      <c r="G361" s="115">
        <f>+F361/E361</f>
        <v>0.45200000000000001</v>
      </c>
      <c r="H361" s="59" t="s">
        <v>324</v>
      </c>
      <c r="I361" s="63" t="s">
        <v>265</v>
      </c>
      <c r="J361" s="63"/>
      <c r="K361" s="63"/>
      <c r="L361" s="63"/>
      <c r="M361" s="63"/>
      <c r="N361" s="63"/>
      <c r="O361" s="122"/>
      <c r="P361" s="122"/>
    </row>
    <row r="362" spans="1:16" ht="16.5" hidden="1" customHeight="1" x14ac:dyDescent="0.25">
      <c r="A362" s="46" t="s">
        <v>242</v>
      </c>
      <c r="B362" s="58" t="s">
        <v>317</v>
      </c>
      <c r="C362" s="58" t="s">
        <v>318</v>
      </c>
      <c r="D362" s="111">
        <v>100</v>
      </c>
      <c r="E362" s="30">
        <v>25</v>
      </c>
      <c r="F362" s="30">
        <v>14.54</v>
      </c>
      <c r="G362" s="115">
        <f>+F362/E362</f>
        <v>0.58160000000000001</v>
      </c>
      <c r="H362" s="59" t="s">
        <v>324</v>
      </c>
      <c r="I362" s="63" t="s">
        <v>265</v>
      </c>
      <c r="J362" s="63"/>
      <c r="K362" s="63"/>
      <c r="L362" s="63"/>
      <c r="M362" s="63"/>
      <c r="N362" s="63"/>
      <c r="O362" s="122"/>
      <c r="P362" s="122"/>
    </row>
    <row r="363" spans="1:16" hidden="1" x14ac:dyDescent="0.25">
      <c r="A363" s="46" t="s">
        <v>229</v>
      </c>
      <c r="B363" s="58" t="s">
        <v>317</v>
      </c>
      <c r="C363" s="58" t="s">
        <v>318</v>
      </c>
      <c r="D363" s="111">
        <v>100</v>
      </c>
      <c r="E363" s="30">
        <v>25</v>
      </c>
      <c r="F363" s="30">
        <v>16.920000000000002</v>
      </c>
      <c r="G363" s="115">
        <v>0.58160000000000001</v>
      </c>
      <c r="H363" s="59" t="s">
        <v>324</v>
      </c>
      <c r="I363" s="63" t="s">
        <v>265</v>
      </c>
      <c r="J363" s="63"/>
      <c r="K363" s="63"/>
      <c r="L363" s="118"/>
      <c r="M363" s="63"/>
      <c r="N363" s="63"/>
      <c r="O363" s="122"/>
      <c r="P363" s="122"/>
    </row>
    <row r="364" spans="1:16" hidden="1" x14ac:dyDescent="0.25">
      <c r="A364" s="46" t="s">
        <v>231</v>
      </c>
      <c r="B364" s="58" t="s">
        <v>317</v>
      </c>
      <c r="C364" s="58" t="s">
        <v>318</v>
      </c>
      <c r="D364" s="111">
        <v>100</v>
      </c>
      <c r="E364" s="30">
        <v>25</v>
      </c>
      <c r="F364" s="30">
        <v>17.95</v>
      </c>
      <c r="G364" s="115">
        <f>+F364/E364</f>
        <v>0.71799999999999997</v>
      </c>
      <c r="H364" s="59" t="s">
        <v>324</v>
      </c>
      <c r="I364" s="63" t="s">
        <v>265</v>
      </c>
      <c r="J364" s="63"/>
      <c r="K364" s="63"/>
      <c r="L364" s="63"/>
      <c r="M364" s="63"/>
      <c r="N364" s="63"/>
      <c r="O364" s="122"/>
      <c r="P364" s="122"/>
    </row>
    <row r="365" spans="1:16" hidden="1" x14ac:dyDescent="0.25">
      <c r="A365" s="46" t="s">
        <v>232</v>
      </c>
      <c r="B365" s="58" t="s">
        <v>317</v>
      </c>
      <c r="C365" s="58" t="s">
        <v>318</v>
      </c>
      <c r="D365" s="111">
        <v>100</v>
      </c>
      <c r="E365" s="30">
        <v>25</v>
      </c>
      <c r="F365" s="30">
        <v>19.05</v>
      </c>
      <c r="G365" s="115">
        <f>+F365/E365</f>
        <v>0.76200000000000001</v>
      </c>
      <c r="H365" s="59" t="s">
        <v>324</v>
      </c>
      <c r="I365" s="63" t="s">
        <v>265</v>
      </c>
      <c r="J365" s="63"/>
      <c r="K365" s="63"/>
      <c r="L365" s="63"/>
      <c r="M365" s="63"/>
      <c r="N365" s="63"/>
      <c r="O365" s="122"/>
      <c r="P365" s="122"/>
    </row>
    <row r="366" spans="1:16" hidden="1" x14ac:dyDescent="0.25">
      <c r="A366" s="46" t="s">
        <v>233</v>
      </c>
      <c r="B366" s="58" t="s">
        <v>317</v>
      </c>
      <c r="C366" s="58" t="s">
        <v>318</v>
      </c>
      <c r="D366" s="111">
        <v>100</v>
      </c>
      <c r="E366" s="30">
        <v>25</v>
      </c>
      <c r="F366" s="30">
        <v>21.07</v>
      </c>
      <c r="G366" s="115">
        <f>+F366/E366</f>
        <v>0.84279999999999999</v>
      </c>
      <c r="H366" s="59" t="s">
        <v>324</v>
      </c>
      <c r="I366" s="63" t="s">
        <v>265</v>
      </c>
      <c r="J366" s="63"/>
      <c r="K366" s="63"/>
      <c r="L366" s="63"/>
      <c r="M366" s="63"/>
      <c r="N366" s="63"/>
      <c r="O366" s="122"/>
      <c r="P366" s="122"/>
    </row>
    <row r="367" spans="1:16" hidden="1" x14ac:dyDescent="0.25">
      <c r="A367" s="46" t="s">
        <v>234</v>
      </c>
      <c r="B367" s="58" t="s">
        <v>317</v>
      </c>
      <c r="C367" s="58" t="s">
        <v>318</v>
      </c>
      <c r="D367" s="111">
        <v>100</v>
      </c>
      <c r="E367" s="30">
        <v>25</v>
      </c>
      <c r="F367" s="30">
        <v>23.19</v>
      </c>
      <c r="G367" s="115">
        <f>+F367/E367</f>
        <v>0.92760000000000009</v>
      </c>
      <c r="H367" s="59" t="s">
        <v>324</v>
      </c>
      <c r="I367" s="63" t="s">
        <v>265</v>
      </c>
      <c r="J367" s="63"/>
      <c r="K367" s="63"/>
      <c r="L367" s="63"/>
      <c r="M367" s="63"/>
      <c r="N367" s="63"/>
      <c r="O367" s="122"/>
      <c r="P367" s="122"/>
    </row>
    <row r="368" spans="1:16" ht="15.75" hidden="1" thickBot="1" x14ac:dyDescent="0.3">
      <c r="A368" s="52" t="s">
        <v>235</v>
      </c>
      <c r="B368" s="60" t="s">
        <v>317</v>
      </c>
      <c r="C368" s="60" t="s">
        <v>318</v>
      </c>
      <c r="D368" s="116">
        <v>100</v>
      </c>
      <c r="E368" s="72">
        <v>25</v>
      </c>
      <c r="F368" s="116">
        <v>25.08</v>
      </c>
      <c r="G368" s="117">
        <f>+F368/E368</f>
        <v>1.0031999999999999</v>
      </c>
      <c r="H368" s="82" t="s">
        <v>324</v>
      </c>
      <c r="I368" s="63" t="s">
        <v>265</v>
      </c>
      <c r="J368" s="63"/>
      <c r="K368" s="63"/>
      <c r="L368" s="63"/>
      <c r="M368" s="63"/>
      <c r="N368" s="63"/>
      <c r="O368" s="122"/>
      <c r="P368" s="122"/>
    </row>
    <row r="369" spans="1:16" ht="15.75" hidden="1" thickBot="1" x14ac:dyDescent="0.3">
      <c r="I369" s="63" t="s">
        <v>265</v>
      </c>
      <c r="J369" s="63"/>
      <c r="K369" s="63"/>
      <c r="L369" s="63"/>
      <c r="M369" s="63"/>
      <c r="N369" s="63"/>
      <c r="O369" s="63"/>
      <c r="P369" s="63"/>
    </row>
    <row r="370" spans="1:16" ht="20.25" hidden="1" x14ac:dyDescent="0.3">
      <c r="A370" s="1069" t="s">
        <v>325</v>
      </c>
      <c r="B370" s="1070"/>
      <c r="C370" s="1070"/>
      <c r="D370" s="1070"/>
      <c r="E370" s="1070"/>
      <c r="F370" s="1070"/>
      <c r="G370" s="1070"/>
      <c r="H370" s="1071"/>
      <c r="I370" s="63" t="s">
        <v>265</v>
      </c>
      <c r="J370" s="63"/>
      <c r="K370" s="63"/>
      <c r="L370" s="63"/>
      <c r="M370" s="63"/>
      <c r="N370" s="63"/>
      <c r="O370" s="63"/>
      <c r="P370" s="63"/>
    </row>
    <row r="371" spans="1:16" ht="54.75" hidden="1" customHeight="1" x14ac:dyDescent="0.25">
      <c r="A371" s="43" t="s">
        <v>27</v>
      </c>
      <c r="B371" s="44" t="s">
        <v>313</v>
      </c>
      <c r="C371" s="110" t="s">
        <v>250</v>
      </c>
      <c r="D371" s="110" t="s">
        <v>275</v>
      </c>
      <c r="E371" s="110" t="s">
        <v>326</v>
      </c>
      <c r="F371" s="110" t="s">
        <v>327</v>
      </c>
      <c r="G371" s="110" t="s">
        <v>328</v>
      </c>
      <c r="H371" s="45" t="s">
        <v>294</v>
      </c>
      <c r="I371" s="63" t="s">
        <v>265</v>
      </c>
      <c r="J371" s="63"/>
      <c r="K371" s="63"/>
      <c r="L371" s="63"/>
      <c r="M371" s="63"/>
      <c r="N371" s="63"/>
      <c r="O371" s="63"/>
      <c r="P371" s="63"/>
    </row>
    <row r="372" spans="1:16" ht="16.5" hidden="1" customHeight="1" x14ac:dyDescent="0.25">
      <c r="A372" s="46" t="s">
        <v>237</v>
      </c>
      <c r="B372" s="58" t="s">
        <v>317</v>
      </c>
      <c r="C372" s="58" t="s">
        <v>318</v>
      </c>
      <c r="D372" s="111">
        <v>100</v>
      </c>
      <c r="E372" s="30">
        <v>25</v>
      </c>
      <c r="F372" s="30">
        <v>1.1599999999999999</v>
      </c>
      <c r="G372" s="115">
        <f>F372/E372</f>
        <v>4.6399999999999997E-2</v>
      </c>
      <c r="H372" s="59" t="s">
        <v>324</v>
      </c>
      <c r="I372" s="63" t="s">
        <v>265</v>
      </c>
      <c r="J372" s="63"/>
      <c r="K372" s="63"/>
      <c r="L372" s="63"/>
      <c r="M372" s="63"/>
      <c r="N372" s="63"/>
      <c r="O372" s="63"/>
      <c r="P372" s="63"/>
    </row>
    <row r="373" spans="1:16" ht="16.5" hidden="1" customHeight="1" x14ac:dyDescent="0.25">
      <c r="A373" s="46" t="s">
        <v>238</v>
      </c>
      <c r="B373" s="58" t="s">
        <v>317</v>
      </c>
      <c r="C373" s="58" t="s">
        <v>318</v>
      </c>
      <c r="D373" s="111">
        <v>100</v>
      </c>
      <c r="E373" s="30">
        <v>25</v>
      </c>
      <c r="F373" s="30">
        <v>2.19</v>
      </c>
      <c r="G373" s="115">
        <f>F373/E373</f>
        <v>8.7599999999999997E-2</v>
      </c>
      <c r="H373" s="59" t="s">
        <v>324</v>
      </c>
      <c r="I373" s="63" t="s">
        <v>265</v>
      </c>
      <c r="J373" s="63"/>
      <c r="K373" s="63"/>
      <c r="L373" s="63"/>
      <c r="M373" s="63"/>
      <c r="N373" s="63"/>
      <c r="O373" s="63"/>
      <c r="P373" s="63"/>
    </row>
    <row r="374" spans="1:16" ht="16.5" hidden="1" customHeight="1" x14ac:dyDescent="0.25">
      <c r="A374" s="46" t="s">
        <v>239</v>
      </c>
      <c r="B374" s="58" t="s">
        <v>317</v>
      </c>
      <c r="C374" s="58" t="s">
        <v>318</v>
      </c>
      <c r="D374" s="111">
        <v>100</v>
      </c>
      <c r="E374" s="30">
        <v>25</v>
      </c>
      <c r="F374" s="30">
        <v>4.4000000000000004</v>
      </c>
      <c r="G374" s="115">
        <f>F374/E374</f>
        <v>0.17600000000000002</v>
      </c>
      <c r="H374" s="59" t="s">
        <v>324</v>
      </c>
      <c r="I374" s="63" t="s">
        <v>265</v>
      </c>
      <c r="J374" s="63"/>
      <c r="K374" s="63"/>
      <c r="L374" s="63"/>
      <c r="M374" s="63"/>
      <c r="N374" s="63"/>
      <c r="O374" s="63"/>
      <c r="P374" s="63"/>
    </row>
    <row r="375" spans="1:16" ht="16.5" hidden="1" customHeight="1" x14ac:dyDescent="0.25">
      <c r="A375" s="46" t="s">
        <v>240</v>
      </c>
      <c r="B375" s="58" t="s">
        <v>317</v>
      </c>
      <c r="C375" s="58" t="s">
        <v>318</v>
      </c>
      <c r="D375" s="111">
        <v>100</v>
      </c>
      <c r="E375" s="30">
        <v>25</v>
      </c>
      <c r="F375" s="30">
        <v>6.86</v>
      </c>
      <c r="G375" s="115">
        <f>F375/E375</f>
        <v>0.27440000000000003</v>
      </c>
      <c r="H375" s="59" t="s">
        <v>324</v>
      </c>
      <c r="I375" s="63" t="s">
        <v>265</v>
      </c>
      <c r="J375" s="63"/>
      <c r="K375" s="63"/>
      <c r="L375" s="63"/>
      <c r="M375" s="63"/>
      <c r="N375" s="63"/>
      <c r="O375" s="63"/>
      <c r="P375" s="63"/>
    </row>
    <row r="376" spans="1:16" ht="16.5" hidden="1" customHeight="1" x14ac:dyDescent="0.25">
      <c r="A376" s="46" t="s">
        <v>241</v>
      </c>
      <c r="B376" s="58" t="s">
        <v>317</v>
      </c>
      <c r="C376" s="58" t="s">
        <v>318</v>
      </c>
      <c r="D376" s="111">
        <v>100</v>
      </c>
      <c r="E376" s="30">
        <v>25</v>
      </c>
      <c r="F376" s="111">
        <v>9.44</v>
      </c>
      <c r="G376" s="115">
        <f>F376/E376</f>
        <v>0.37759999999999999</v>
      </c>
      <c r="H376" s="59" t="s">
        <v>324</v>
      </c>
      <c r="I376" s="63" t="s">
        <v>265</v>
      </c>
      <c r="J376" s="63"/>
      <c r="K376" s="63"/>
      <c r="L376" s="63"/>
      <c r="M376" s="63"/>
      <c r="N376" s="63"/>
      <c r="O376" s="63"/>
      <c r="P376" s="63"/>
    </row>
    <row r="377" spans="1:16" ht="16.5" hidden="1" customHeight="1" x14ac:dyDescent="0.25">
      <c r="A377" s="46" t="s">
        <v>242</v>
      </c>
      <c r="B377" s="58" t="s">
        <v>317</v>
      </c>
      <c r="C377" s="58" t="s">
        <v>318</v>
      </c>
      <c r="D377" s="111">
        <v>100</v>
      </c>
      <c r="E377" s="30">
        <v>25</v>
      </c>
      <c r="F377" s="111">
        <v>11.85</v>
      </c>
      <c r="G377" s="115">
        <f>+F377/E377</f>
        <v>0.47399999999999998</v>
      </c>
      <c r="H377" s="59" t="s">
        <v>324</v>
      </c>
      <c r="I377" s="63" t="s">
        <v>265</v>
      </c>
      <c r="J377" s="63"/>
      <c r="K377" s="63"/>
      <c r="L377" s="63"/>
      <c r="M377" s="63"/>
      <c r="N377" s="63"/>
      <c r="O377" s="63"/>
      <c r="P377" s="63"/>
    </row>
    <row r="378" spans="1:16" hidden="1" x14ac:dyDescent="0.25">
      <c r="A378" s="46" t="s">
        <v>229</v>
      </c>
      <c r="B378" s="58" t="s">
        <v>317</v>
      </c>
      <c r="C378" s="58" t="s">
        <v>318</v>
      </c>
      <c r="D378" s="111">
        <v>100</v>
      </c>
      <c r="E378" s="30">
        <v>25</v>
      </c>
      <c r="F378" s="111">
        <v>14.43</v>
      </c>
      <c r="G378" s="115">
        <f>+F378/E378</f>
        <v>0.57719999999999994</v>
      </c>
      <c r="H378" s="59" t="s">
        <v>324</v>
      </c>
      <c r="I378" s="63" t="s">
        <v>265</v>
      </c>
      <c r="J378" s="63"/>
      <c r="K378" s="63"/>
      <c r="L378" s="63"/>
      <c r="M378" s="63"/>
      <c r="N378" s="63"/>
      <c r="O378" s="63"/>
      <c r="P378" s="63"/>
    </row>
    <row r="379" spans="1:16" hidden="1" x14ac:dyDescent="0.25">
      <c r="A379" s="46" t="s">
        <v>231</v>
      </c>
      <c r="B379" s="58" t="s">
        <v>317</v>
      </c>
      <c r="C379" s="58" t="s">
        <v>318</v>
      </c>
      <c r="D379" s="111">
        <v>100</v>
      </c>
      <c r="E379" s="30">
        <v>25</v>
      </c>
      <c r="F379" s="111">
        <v>17.010000000000002</v>
      </c>
      <c r="G379" s="115">
        <f>F379/E379</f>
        <v>0.68040000000000012</v>
      </c>
      <c r="H379" s="59" t="s">
        <v>324</v>
      </c>
      <c r="I379" s="63" t="s">
        <v>265</v>
      </c>
      <c r="J379" s="63"/>
      <c r="K379" s="63"/>
      <c r="L379" s="63"/>
      <c r="M379" s="63"/>
      <c r="N379" s="63"/>
      <c r="O379" s="63"/>
      <c r="P379" s="63"/>
    </row>
    <row r="380" spans="1:16" hidden="1" x14ac:dyDescent="0.25">
      <c r="A380" s="46" t="s">
        <v>232</v>
      </c>
      <c r="B380" s="58" t="s">
        <v>317</v>
      </c>
      <c r="C380" s="58" t="s">
        <v>318</v>
      </c>
      <c r="D380" s="111">
        <v>100</v>
      </c>
      <c r="E380" s="30">
        <v>25</v>
      </c>
      <c r="F380" s="189">
        <v>19.8</v>
      </c>
      <c r="G380" s="115">
        <f>F380/E380</f>
        <v>0.79200000000000004</v>
      </c>
      <c r="H380" s="59" t="s">
        <v>324</v>
      </c>
      <c r="I380" s="63" t="s">
        <v>265</v>
      </c>
      <c r="J380" s="63"/>
      <c r="K380" s="63"/>
      <c r="L380" s="63"/>
      <c r="M380" s="63"/>
      <c r="N380" s="63"/>
      <c r="O380" s="63"/>
      <c r="P380" s="63"/>
    </row>
    <row r="381" spans="1:16" hidden="1" x14ac:dyDescent="0.25">
      <c r="A381" s="46" t="s">
        <v>233</v>
      </c>
      <c r="B381" s="58" t="s">
        <v>317</v>
      </c>
      <c r="C381" s="58" t="s">
        <v>318</v>
      </c>
      <c r="D381" s="111">
        <v>100</v>
      </c>
      <c r="E381" s="30">
        <v>25</v>
      </c>
      <c r="F381" s="189">
        <v>22.23</v>
      </c>
      <c r="G381" s="115">
        <f>F381/E381</f>
        <v>0.88919999999999999</v>
      </c>
      <c r="H381" s="59" t="s">
        <v>324</v>
      </c>
      <c r="I381" s="63" t="s">
        <v>265</v>
      </c>
      <c r="J381" s="63"/>
      <c r="K381" s="63"/>
      <c r="L381" s="63"/>
      <c r="M381" s="63"/>
      <c r="N381" s="63"/>
      <c r="O381" s="63"/>
      <c r="P381" s="63"/>
    </row>
    <row r="382" spans="1:16" hidden="1" x14ac:dyDescent="0.25">
      <c r="A382" s="46" t="s">
        <v>234</v>
      </c>
      <c r="B382" s="58" t="s">
        <v>317</v>
      </c>
      <c r="C382" s="58" t="s">
        <v>318</v>
      </c>
      <c r="D382" s="111">
        <v>100</v>
      </c>
      <c r="E382" s="30">
        <v>25</v>
      </c>
      <c r="F382" s="189">
        <v>25.24</v>
      </c>
      <c r="G382" s="115">
        <f>F382/E382</f>
        <v>1.0095999999999998</v>
      </c>
      <c r="H382" s="59" t="s">
        <v>324</v>
      </c>
      <c r="I382" s="63" t="s">
        <v>265</v>
      </c>
      <c r="J382" s="63"/>
      <c r="K382" s="63"/>
      <c r="L382" s="63"/>
      <c r="M382" s="63"/>
      <c r="N382" s="63"/>
      <c r="O382" s="63"/>
      <c r="P382" s="63"/>
    </row>
    <row r="383" spans="1:16" ht="15.75" hidden="1" thickBot="1" x14ac:dyDescent="0.3">
      <c r="A383" s="52" t="s">
        <v>235</v>
      </c>
      <c r="B383" s="60" t="s">
        <v>317</v>
      </c>
      <c r="C383" s="60" t="s">
        <v>318</v>
      </c>
      <c r="D383" s="116">
        <v>100</v>
      </c>
      <c r="E383" s="72">
        <v>25</v>
      </c>
      <c r="F383" s="191">
        <v>24.28</v>
      </c>
      <c r="G383" s="117">
        <f>F383/E383</f>
        <v>0.97120000000000006</v>
      </c>
      <c r="H383" s="82" t="s">
        <v>324</v>
      </c>
      <c r="I383" s="63" t="s">
        <v>265</v>
      </c>
      <c r="J383" s="63"/>
      <c r="K383" s="63"/>
      <c r="L383" s="63"/>
      <c r="M383" s="63"/>
      <c r="N383" s="63"/>
      <c r="O383" s="63"/>
      <c r="P383" s="63"/>
    </row>
    <row r="384" spans="1:16" ht="15.75" thickBot="1" x14ac:dyDescent="0.3">
      <c r="I384" s="63" t="s">
        <v>265</v>
      </c>
      <c r="J384" s="63"/>
      <c r="K384" s="63"/>
      <c r="L384" s="63"/>
      <c r="M384" s="63"/>
      <c r="N384" s="63"/>
      <c r="O384" s="63"/>
      <c r="P384" s="63"/>
    </row>
    <row r="385" spans="1:16" ht="20.25" x14ac:dyDescent="0.3">
      <c r="A385" s="1069" t="s">
        <v>329</v>
      </c>
      <c r="B385" s="1070"/>
      <c r="C385" s="1070"/>
      <c r="D385" s="1070"/>
      <c r="E385" s="1070"/>
      <c r="F385" s="1070"/>
      <c r="G385" s="1070"/>
      <c r="H385" s="1071"/>
      <c r="I385" s="63" t="s">
        <v>265</v>
      </c>
      <c r="J385" s="63"/>
      <c r="K385" s="63"/>
      <c r="L385" s="63"/>
      <c r="M385" s="63"/>
      <c r="N385" s="63"/>
      <c r="O385" s="63"/>
      <c r="P385" s="63"/>
    </row>
    <row r="386" spans="1:16" ht="54.75" customHeight="1" x14ac:dyDescent="0.25">
      <c r="A386" s="43" t="s">
        <v>28</v>
      </c>
      <c r="B386" s="44" t="s">
        <v>313</v>
      </c>
      <c r="C386" s="110" t="s">
        <v>250</v>
      </c>
      <c r="D386" s="110" t="s">
        <v>281</v>
      </c>
      <c r="E386" s="110" t="s">
        <v>330</v>
      </c>
      <c r="F386" s="110" t="s">
        <v>331</v>
      </c>
      <c r="G386" s="110" t="s">
        <v>332</v>
      </c>
      <c r="H386" s="45" t="s">
        <v>294</v>
      </c>
      <c r="I386" s="63" t="s">
        <v>265</v>
      </c>
      <c r="J386" s="63"/>
      <c r="K386" s="63"/>
      <c r="L386" s="63"/>
      <c r="M386" s="63"/>
      <c r="N386" s="63"/>
      <c r="O386" s="63"/>
      <c r="P386" s="63"/>
    </row>
    <row r="387" spans="1:16" ht="16.5" customHeight="1" x14ac:dyDescent="0.25">
      <c r="A387" s="46" t="s">
        <v>237</v>
      </c>
      <c r="B387" s="58" t="s">
        <v>317</v>
      </c>
      <c r="C387" s="58" t="s">
        <v>318</v>
      </c>
      <c r="D387" s="111">
        <v>100</v>
      </c>
      <c r="E387" s="30">
        <v>25</v>
      </c>
      <c r="F387" s="30">
        <v>1.1599999999999999</v>
      </c>
      <c r="G387" s="115">
        <f t="shared" ref="G387:G392" si="7">F387/E387</f>
        <v>4.6399999999999997E-2</v>
      </c>
      <c r="H387" s="59" t="s">
        <v>395</v>
      </c>
      <c r="I387" s="63" t="s">
        <v>265</v>
      </c>
      <c r="J387" s="63"/>
      <c r="K387" s="119">
        <v>25</v>
      </c>
      <c r="L387" s="120">
        <v>1</v>
      </c>
      <c r="M387" s="63"/>
      <c r="N387" s="63"/>
      <c r="O387" s="63"/>
      <c r="P387" s="63"/>
    </row>
    <row r="388" spans="1:16" ht="16.5" customHeight="1" x14ac:dyDescent="0.25">
      <c r="A388" s="46" t="s">
        <v>238</v>
      </c>
      <c r="B388" s="58" t="s">
        <v>317</v>
      </c>
      <c r="C388" s="58" t="s">
        <v>318</v>
      </c>
      <c r="D388" s="111">
        <v>100</v>
      </c>
      <c r="E388" s="30">
        <v>25</v>
      </c>
      <c r="F388" s="30">
        <v>2.82</v>
      </c>
      <c r="G388" s="115">
        <f t="shared" si="7"/>
        <v>0.1128</v>
      </c>
      <c r="H388" s="59" t="s">
        <v>395</v>
      </c>
      <c r="I388" s="63" t="s">
        <v>265</v>
      </c>
      <c r="J388" s="63"/>
      <c r="K388" s="121">
        <f>+(L388*K387)/L387</f>
        <v>10.621642998373721</v>
      </c>
      <c r="L388" s="118">
        <f>+AVERAGE(INVERSIÓN!ET15,INVERSIÓN!ET22,INVERSIÓN!ET29,INVERSIÓN!ET36)</f>
        <v>0.42486571993494882</v>
      </c>
      <c r="M388" s="63"/>
      <c r="N388" s="63"/>
      <c r="O388" s="63"/>
      <c r="P388" s="63"/>
    </row>
    <row r="389" spans="1:16" ht="16.5" customHeight="1" x14ac:dyDescent="0.25">
      <c r="A389" s="46" t="s">
        <v>239</v>
      </c>
      <c r="B389" s="58" t="s">
        <v>317</v>
      </c>
      <c r="C389" s="58" t="s">
        <v>318</v>
      </c>
      <c r="D389" s="111">
        <v>100</v>
      </c>
      <c r="E389" s="30">
        <v>25</v>
      </c>
      <c r="F389" s="114">
        <v>4.4000000000000004</v>
      </c>
      <c r="G389" s="115">
        <f t="shared" si="7"/>
        <v>0.17600000000000002</v>
      </c>
      <c r="H389" s="59" t="s">
        <v>395</v>
      </c>
      <c r="I389" s="63" t="s">
        <v>265</v>
      </c>
      <c r="J389" s="63"/>
      <c r="K389" s="63"/>
      <c r="L389" s="63"/>
      <c r="M389" s="63"/>
      <c r="N389" s="63"/>
      <c r="O389" s="63"/>
      <c r="P389" s="63"/>
    </row>
    <row r="390" spans="1:16" ht="16.5" customHeight="1" x14ac:dyDescent="0.25">
      <c r="A390" s="46" t="s">
        <v>240</v>
      </c>
      <c r="B390" s="58" t="s">
        <v>317</v>
      </c>
      <c r="C390" s="58" t="s">
        <v>318</v>
      </c>
      <c r="D390" s="111">
        <v>100</v>
      </c>
      <c r="E390" s="30">
        <v>25</v>
      </c>
      <c r="F390" s="30">
        <v>6.27</v>
      </c>
      <c r="G390" s="115">
        <f t="shared" si="7"/>
        <v>0.25079999999999997</v>
      </c>
      <c r="H390" s="59" t="s">
        <v>395</v>
      </c>
      <c r="I390" s="63" t="s">
        <v>265</v>
      </c>
      <c r="J390" s="63"/>
      <c r="K390" s="63"/>
      <c r="L390" s="63"/>
      <c r="M390" s="63"/>
      <c r="N390" s="63"/>
      <c r="O390" s="63"/>
      <c r="P390" s="63"/>
    </row>
    <row r="391" spans="1:16" ht="16.5" customHeight="1" x14ac:dyDescent="0.25">
      <c r="A391" s="346" t="s">
        <v>241</v>
      </c>
      <c r="B391" s="353" t="s">
        <v>317</v>
      </c>
      <c r="C391" s="353" t="s">
        <v>318</v>
      </c>
      <c r="D391" s="354">
        <v>100</v>
      </c>
      <c r="E391" s="348">
        <v>25</v>
      </c>
      <c r="F391" s="348">
        <v>8.43</v>
      </c>
      <c r="G391" s="115">
        <f t="shared" si="7"/>
        <v>0.3372</v>
      </c>
      <c r="H391" s="355" t="s">
        <v>395</v>
      </c>
      <c r="I391" s="63" t="s">
        <v>265</v>
      </c>
      <c r="J391" s="63"/>
      <c r="K391" s="63"/>
      <c r="L391" s="63"/>
      <c r="M391" s="63"/>
      <c r="N391" s="63"/>
      <c r="O391" s="63"/>
      <c r="P391" s="63"/>
    </row>
    <row r="392" spans="1:16" ht="16.5" customHeight="1" x14ac:dyDescent="0.25">
      <c r="A392" s="346" t="s">
        <v>242</v>
      </c>
      <c r="B392" s="353" t="s">
        <v>317</v>
      </c>
      <c r="C392" s="353" t="s">
        <v>318</v>
      </c>
      <c r="D392" s="354">
        <v>100</v>
      </c>
      <c r="E392" s="348">
        <v>25</v>
      </c>
      <c r="F392" s="354">
        <v>10.62</v>
      </c>
      <c r="G392" s="115">
        <f t="shared" si="7"/>
        <v>0.42479999999999996</v>
      </c>
      <c r="H392" s="355" t="s">
        <v>395</v>
      </c>
      <c r="I392" s="63" t="s">
        <v>265</v>
      </c>
      <c r="J392" s="63"/>
      <c r="K392" s="63"/>
      <c r="L392" s="63"/>
      <c r="M392" s="63"/>
      <c r="N392" s="63"/>
      <c r="O392" s="63"/>
      <c r="P392" s="63"/>
    </row>
    <row r="393" spans="1:16" hidden="1" x14ac:dyDescent="0.25">
      <c r="A393" s="46" t="s">
        <v>229</v>
      </c>
      <c r="B393" s="58"/>
      <c r="C393" s="58"/>
      <c r="D393" s="111"/>
      <c r="E393" s="30"/>
      <c r="F393" s="111"/>
      <c r="G393" s="115"/>
      <c r="H393" s="59"/>
      <c r="I393" s="63" t="s">
        <v>265</v>
      </c>
      <c r="J393" s="63"/>
      <c r="K393" s="63"/>
      <c r="L393" s="63"/>
      <c r="M393" s="63"/>
      <c r="N393" s="63"/>
      <c r="O393" s="63"/>
      <c r="P393" s="63"/>
    </row>
    <row r="394" spans="1:16" hidden="1" x14ac:dyDescent="0.25">
      <c r="A394" s="46" t="s">
        <v>231</v>
      </c>
      <c r="B394" s="58"/>
      <c r="C394" s="58"/>
      <c r="D394" s="111"/>
      <c r="E394" s="30"/>
      <c r="F394" s="111"/>
      <c r="G394" s="115"/>
      <c r="H394" s="59"/>
      <c r="I394" s="63" t="s">
        <v>265</v>
      </c>
      <c r="J394" s="63"/>
      <c r="K394" s="63"/>
      <c r="L394" s="63"/>
      <c r="M394" s="63"/>
      <c r="N394" s="63"/>
      <c r="O394" s="63"/>
      <c r="P394" s="63"/>
    </row>
    <row r="395" spans="1:16" hidden="1" x14ac:dyDescent="0.25">
      <c r="A395" s="46" t="s">
        <v>232</v>
      </c>
      <c r="B395" s="58"/>
      <c r="C395" s="58"/>
      <c r="D395" s="111"/>
      <c r="E395" s="30"/>
      <c r="F395" s="189"/>
      <c r="G395" s="115"/>
      <c r="H395" s="59"/>
      <c r="I395" s="63" t="s">
        <v>265</v>
      </c>
      <c r="J395" s="63"/>
      <c r="K395" s="63"/>
      <c r="L395" s="63"/>
      <c r="M395" s="63"/>
      <c r="N395" s="63"/>
      <c r="O395" s="63"/>
      <c r="P395" s="63"/>
    </row>
    <row r="396" spans="1:16" hidden="1" x14ac:dyDescent="0.25">
      <c r="A396" s="46" t="s">
        <v>233</v>
      </c>
      <c r="B396" s="58"/>
      <c r="C396" s="58"/>
      <c r="D396" s="111"/>
      <c r="E396" s="30"/>
      <c r="F396" s="189"/>
      <c r="G396" s="115"/>
      <c r="H396" s="59"/>
      <c r="I396" s="63" t="s">
        <v>265</v>
      </c>
      <c r="J396" s="63"/>
      <c r="K396" s="63"/>
      <c r="L396" s="63"/>
      <c r="M396" s="63"/>
      <c r="N396" s="63"/>
      <c r="O396" s="63"/>
      <c r="P396" s="63"/>
    </row>
    <row r="397" spans="1:16" hidden="1" x14ac:dyDescent="0.25">
      <c r="A397" s="46" t="s">
        <v>234</v>
      </c>
      <c r="B397" s="58"/>
      <c r="C397" s="58"/>
      <c r="D397" s="111"/>
      <c r="E397" s="30"/>
      <c r="F397" s="189"/>
      <c r="G397" s="115"/>
      <c r="H397" s="59"/>
      <c r="I397" s="63" t="s">
        <v>265</v>
      </c>
      <c r="J397" s="63"/>
      <c r="K397" s="63"/>
      <c r="L397" s="63"/>
      <c r="M397" s="63"/>
      <c r="N397" s="63"/>
      <c r="O397" s="63"/>
      <c r="P397" s="63"/>
    </row>
    <row r="398" spans="1:16" ht="15.75" hidden="1" thickBot="1" x14ac:dyDescent="0.3">
      <c r="A398" s="52" t="s">
        <v>235</v>
      </c>
      <c r="B398" s="60"/>
      <c r="C398" s="60"/>
      <c r="D398" s="116"/>
      <c r="E398" s="72"/>
      <c r="F398" s="191"/>
      <c r="G398" s="117"/>
      <c r="H398" s="82"/>
      <c r="I398" s="63" t="s">
        <v>265</v>
      </c>
      <c r="J398" s="63"/>
      <c r="K398" s="63"/>
      <c r="L398" s="63"/>
      <c r="M398" s="63"/>
      <c r="N398" s="63"/>
      <c r="O398" s="63"/>
      <c r="P398" s="63"/>
    </row>
    <row r="399" spans="1:16" x14ac:dyDescent="0.25">
      <c r="I399" s="63" t="s">
        <v>265</v>
      </c>
      <c r="J399" s="63"/>
      <c r="K399" s="63"/>
      <c r="L399" s="63"/>
      <c r="M399" s="63"/>
      <c r="N399" s="63"/>
    </row>
    <row r="400" spans="1:16" ht="20.25" hidden="1" x14ac:dyDescent="0.3">
      <c r="A400" s="1069" t="s">
        <v>333</v>
      </c>
      <c r="B400" s="1070"/>
      <c r="C400" s="1070"/>
      <c r="D400" s="1070"/>
      <c r="E400" s="1070"/>
      <c r="F400" s="1070"/>
      <c r="G400" s="1070"/>
      <c r="H400" s="1071"/>
      <c r="I400" s="63" t="s">
        <v>265</v>
      </c>
      <c r="J400" s="63"/>
      <c r="K400" s="63"/>
      <c r="L400" s="63"/>
      <c r="M400" s="63"/>
      <c r="N400" s="63"/>
    </row>
    <row r="401" spans="1:44" ht="63.75" hidden="1" customHeight="1" x14ac:dyDescent="0.25">
      <c r="A401" s="43" t="s">
        <v>29</v>
      </c>
      <c r="B401" s="44" t="s">
        <v>313</v>
      </c>
      <c r="C401" s="110" t="s">
        <v>250</v>
      </c>
      <c r="D401" s="110" t="s">
        <v>286</v>
      </c>
      <c r="E401" s="110" t="s">
        <v>334</v>
      </c>
      <c r="F401" s="110" t="s">
        <v>335</v>
      </c>
      <c r="G401" s="110" t="s">
        <v>336</v>
      </c>
      <c r="H401" s="45" t="s">
        <v>294</v>
      </c>
      <c r="I401" s="63" t="s">
        <v>265</v>
      </c>
      <c r="J401" s="63"/>
      <c r="K401" s="63"/>
      <c r="L401" s="63"/>
      <c r="M401" s="63"/>
      <c r="N401" s="63"/>
    </row>
    <row r="402" spans="1:44" hidden="1" x14ac:dyDescent="0.25">
      <c r="A402" s="46" t="s">
        <v>237</v>
      </c>
      <c r="B402" s="58"/>
      <c r="C402" s="58"/>
      <c r="D402" s="58"/>
      <c r="E402" s="58"/>
      <c r="F402" s="58"/>
      <c r="G402" s="58" t="e">
        <f>F402/E402</f>
        <v>#DIV/0!</v>
      </c>
      <c r="H402" s="59"/>
      <c r="I402" s="63" t="s">
        <v>265</v>
      </c>
      <c r="J402" s="63"/>
      <c r="K402" s="63"/>
      <c r="L402" s="63"/>
      <c r="M402" s="63"/>
      <c r="N402" s="63"/>
    </row>
    <row r="403" spans="1:44" hidden="1" x14ac:dyDescent="0.25">
      <c r="A403" s="46" t="s">
        <v>238</v>
      </c>
      <c r="B403" s="58"/>
      <c r="C403" s="58"/>
      <c r="D403" s="58"/>
      <c r="E403" s="58"/>
      <c r="F403" s="58"/>
      <c r="G403" s="58" t="e">
        <f t="shared" ref="G403:G413" si="8">F403/E403</f>
        <v>#DIV/0!</v>
      </c>
      <c r="H403" s="59"/>
      <c r="I403" s="63" t="s">
        <v>265</v>
      </c>
      <c r="J403" s="63"/>
      <c r="K403" s="63"/>
      <c r="L403" s="63"/>
      <c r="M403" s="63"/>
      <c r="N403" s="63"/>
    </row>
    <row r="404" spans="1:44" hidden="1" x14ac:dyDescent="0.25">
      <c r="A404" s="46" t="s">
        <v>239</v>
      </c>
      <c r="B404" s="58"/>
      <c r="C404" s="58"/>
      <c r="D404" s="58"/>
      <c r="E404" s="58"/>
      <c r="F404" s="58"/>
      <c r="G404" s="58" t="e">
        <f t="shared" si="8"/>
        <v>#DIV/0!</v>
      </c>
      <c r="H404" s="59"/>
      <c r="I404" s="63" t="s">
        <v>265</v>
      </c>
      <c r="J404" s="63"/>
      <c r="K404" s="63"/>
      <c r="L404" s="63"/>
      <c r="M404" s="63"/>
      <c r="N404" s="63"/>
    </row>
    <row r="405" spans="1:44" hidden="1" x14ac:dyDescent="0.25">
      <c r="A405" s="46" t="s">
        <v>240</v>
      </c>
      <c r="B405" s="58"/>
      <c r="C405" s="58"/>
      <c r="D405" s="58"/>
      <c r="E405" s="58"/>
      <c r="F405" s="58"/>
      <c r="G405" s="58" t="e">
        <f t="shared" si="8"/>
        <v>#DIV/0!</v>
      </c>
      <c r="H405" s="59"/>
      <c r="I405" s="63" t="s">
        <v>265</v>
      </c>
      <c r="J405" s="63"/>
      <c r="K405" s="63"/>
      <c r="L405" s="63"/>
      <c r="M405" s="63"/>
      <c r="N405" s="63"/>
    </row>
    <row r="406" spans="1:44" hidden="1" x14ac:dyDescent="0.25">
      <c r="A406" s="46" t="s">
        <v>241</v>
      </c>
      <c r="B406" s="58"/>
      <c r="C406" s="58"/>
      <c r="D406" s="58"/>
      <c r="E406" s="58"/>
      <c r="F406" s="58"/>
      <c r="G406" s="58" t="e">
        <f t="shared" si="8"/>
        <v>#DIV/0!</v>
      </c>
      <c r="H406" s="59"/>
      <c r="I406" s="63" t="s">
        <v>265</v>
      </c>
      <c r="J406" s="63"/>
      <c r="K406" s="63"/>
      <c r="L406" s="63"/>
      <c r="M406" s="63"/>
      <c r="N406" s="63"/>
    </row>
    <row r="407" spans="1:44" hidden="1" x14ac:dyDescent="0.25">
      <c r="A407" s="46" t="s">
        <v>242</v>
      </c>
      <c r="B407" s="58"/>
      <c r="C407" s="58"/>
      <c r="D407" s="58"/>
      <c r="E407" s="58"/>
      <c r="F407" s="58"/>
      <c r="G407" s="58" t="e">
        <f t="shared" si="8"/>
        <v>#DIV/0!</v>
      </c>
      <c r="H407" s="59"/>
      <c r="I407" s="63" t="s">
        <v>265</v>
      </c>
      <c r="J407" s="63"/>
      <c r="K407" s="63"/>
      <c r="L407" s="63"/>
      <c r="M407" s="63"/>
      <c r="N407" s="63"/>
    </row>
    <row r="408" spans="1:44" hidden="1" x14ac:dyDescent="0.25">
      <c r="A408" s="46" t="s">
        <v>229</v>
      </c>
      <c r="B408" s="58"/>
      <c r="C408" s="58"/>
      <c r="D408" s="58"/>
      <c r="E408" s="58"/>
      <c r="F408" s="58"/>
      <c r="G408" s="58" t="e">
        <f t="shared" si="8"/>
        <v>#DIV/0!</v>
      </c>
      <c r="H408" s="59"/>
      <c r="I408" s="63" t="s">
        <v>265</v>
      </c>
      <c r="J408" s="63"/>
      <c r="K408" s="63"/>
      <c r="L408" s="63"/>
      <c r="M408" s="63"/>
      <c r="N408" s="63"/>
    </row>
    <row r="409" spans="1:44" hidden="1" x14ac:dyDescent="0.25">
      <c r="A409" s="46" t="s">
        <v>231</v>
      </c>
      <c r="B409" s="58"/>
      <c r="C409" s="58"/>
      <c r="D409" s="58"/>
      <c r="E409" s="58"/>
      <c r="F409" s="58"/>
      <c r="G409" s="58" t="e">
        <f t="shared" si="8"/>
        <v>#DIV/0!</v>
      </c>
      <c r="H409" s="59"/>
      <c r="I409" s="63" t="s">
        <v>265</v>
      </c>
      <c r="J409" s="63"/>
      <c r="K409" s="63"/>
      <c r="L409" s="63"/>
      <c r="M409" s="63"/>
      <c r="N409" s="63"/>
    </row>
    <row r="410" spans="1:44" hidden="1" x14ac:dyDescent="0.25">
      <c r="A410" s="46" t="s">
        <v>232</v>
      </c>
      <c r="B410" s="58"/>
      <c r="C410" s="58"/>
      <c r="D410" s="58"/>
      <c r="E410" s="58"/>
      <c r="F410" s="58"/>
      <c r="G410" s="58" t="e">
        <f t="shared" si="8"/>
        <v>#DIV/0!</v>
      </c>
      <c r="H410" s="59"/>
      <c r="I410" s="63" t="s">
        <v>265</v>
      </c>
      <c r="J410" s="63"/>
      <c r="K410" s="63"/>
      <c r="L410" s="63"/>
      <c r="M410" s="63"/>
      <c r="N410" s="63"/>
    </row>
    <row r="411" spans="1:44" hidden="1" x14ac:dyDescent="0.25">
      <c r="A411" s="46" t="s">
        <v>233</v>
      </c>
      <c r="B411" s="58"/>
      <c r="C411" s="58"/>
      <c r="D411" s="58"/>
      <c r="E411" s="58"/>
      <c r="F411" s="58"/>
      <c r="G411" s="58" t="e">
        <f t="shared" si="8"/>
        <v>#DIV/0!</v>
      </c>
      <c r="H411" s="59"/>
      <c r="I411" s="63" t="s">
        <v>265</v>
      </c>
      <c r="J411" s="63"/>
      <c r="K411" s="63"/>
      <c r="L411" s="63"/>
      <c r="M411" s="63"/>
      <c r="N411" s="63"/>
    </row>
    <row r="412" spans="1:44" hidden="1" x14ac:dyDescent="0.25">
      <c r="A412" s="46" t="s">
        <v>234</v>
      </c>
      <c r="B412" s="58"/>
      <c r="C412" s="58"/>
      <c r="D412" s="58"/>
      <c r="E412" s="58"/>
      <c r="F412" s="58"/>
      <c r="G412" s="58" t="e">
        <f t="shared" si="8"/>
        <v>#DIV/0!</v>
      </c>
      <c r="H412" s="59"/>
      <c r="I412" s="63" t="s">
        <v>265</v>
      </c>
      <c r="J412" s="63"/>
      <c r="K412" s="63"/>
      <c r="L412" s="63"/>
      <c r="M412" s="63"/>
      <c r="N412" s="63"/>
    </row>
    <row r="413" spans="1:44" ht="15.75" hidden="1" thickBot="1" x14ac:dyDescent="0.3">
      <c r="A413" s="52" t="s">
        <v>235</v>
      </c>
      <c r="B413" s="60"/>
      <c r="C413" s="60"/>
      <c r="D413" s="60"/>
      <c r="E413" s="60"/>
      <c r="F413" s="60"/>
      <c r="G413" s="60" t="e">
        <f t="shared" si="8"/>
        <v>#DIV/0!</v>
      </c>
      <c r="H413" s="82"/>
      <c r="I413" s="63" t="s">
        <v>265</v>
      </c>
      <c r="J413" s="63"/>
      <c r="K413" s="63"/>
      <c r="L413" s="63"/>
      <c r="M413" s="63"/>
      <c r="N413" s="63"/>
    </row>
    <row r="414" spans="1:44" ht="26.25" customHeight="1" x14ac:dyDescent="0.25">
      <c r="A414" s="37" t="s">
        <v>82</v>
      </c>
      <c r="B414" s="34"/>
      <c r="C414" s="34"/>
      <c r="D414" s="34"/>
      <c r="E414" s="35"/>
      <c r="F414" s="35"/>
      <c r="G414" s="35"/>
      <c r="H414" s="35"/>
      <c r="I414" s="190"/>
      <c r="J414" s="190"/>
      <c r="K414" s="190"/>
      <c r="L414" s="190"/>
      <c r="M414" s="190"/>
      <c r="N414" s="190"/>
      <c r="O414" s="35"/>
      <c r="P414" s="35"/>
      <c r="Q414" s="35"/>
      <c r="R414" s="35"/>
      <c r="S414" s="35"/>
      <c r="T414" s="35"/>
      <c r="U414" s="35"/>
      <c r="V414" s="35"/>
      <c r="W414" s="35"/>
      <c r="X414" s="34"/>
      <c r="Y414" s="34"/>
      <c r="Z414" s="34"/>
      <c r="AA414" s="34"/>
      <c r="AB414" s="34"/>
      <c r="AC414" s="34"/>
      <c r="AD414" s="38"/>
      <c r="AE414" s="38"/>
      <c r="AF414" s="38"/>
      <c r="AG414" s="38"/>
      <c r="AH414" s="38"/>
      <c r="AI414" s="38"/>
      <c r="AJ414" s="39"/>
      <c r="AK414" s="39"/>
      <c r="AL414" s="40"/>
      <c r="AM414" s="40"/>
      <c r="AN414" s="40"/>
      <c r="AO414" s="40"/>
      <c r="AP414" s="40"/>
      <c r="AQ414" s="40"/>
      <c r="AR414" s="40"/>
    </row>
    <row r="415" spans="1:44" ht="26.25" customHeight="1" x14ac:dyDescent="0.25">
      <c r="A415" s="41" t="s">
        <v>83</v>
      </c>
      <c r="B415" s="1080" t="s">
        <v>84</v>
      </c>
      <c r="C415" s="1080"/>
      <c r="D415" s="1080"/>
      <c r="E415" s="1045" t="s">
        <v>85</v>
      </c>
      <c r="F415" s="1045"/>
      <c r="G415" s="1045"/>
      <c r="H415" s="1045"/>
      <c r="I415" s="1045"/>
      <c r="J415" s="1045"/>
      <c r="K415" s="1045"/>
      <c r="L415" s="1045"/>
      <c r="M415" s="1045"/>
      <c r="N415" s="1045"/>
      <c r="O415" s="34"/>
      <c r="P415" s="34"/>
      <c r="Q415" s="34"/>
      <c r="R415" s="34"/>
      <c r="S415" s="34"/>
      <c r="T415" s="34"/>
      <c r="U415" s="34"/>
      <c r="V415" s="34"/>
      <c r="W415" s="34"/>
      <c r="X415" s="34"/>
      <c r="Y415" s="34"/>
      <c r="Z415" s="34"/>
      <c r="AA415" s="34"/>
      <c r="AB415" s="34"/>
      <c r="AC415" s="34"/>
      <c r="AD415" s="38"/>
      <c r="AE415" s="38"/>
      <c r="AF415" s="38"/>
      <c r="AG415" s="38"/>
      <c r="AH415" s="38"/>
      <c r="AI415" s="38"/>
      <c r="AJ415" s="39"/>
      <c r="AK415" s="39"/>
      <c r="AL415" s="38"/>
      <c r="AM415" s="38"/>
      <c r="AN415" s="38"/>
      <c r="AO415" s="38"/>
      <c r="AP415" s="38"/>
      <c r="AQ415" s="38"/>
      <c r="AR415" s="39"/>
    </row>
    <row r="416" spans="1:44" ht="43.5" customHeight="1" x14ac:dyDescent="0.25">
      <c r="A416" s="30">
        <v>13</v>
      </c>
      <c r="B416" s="1032" t="s">
        <v>120</v>
      </c>
      <c r="C416" s="1033"/>
      <c r="D416" s="1034"/>
      <c r="E416" s="1035" t="s">
        <v>87</v>
      </c>
      <c r="F416" s="1035"/>
      <c r="G416" s="1035"/>
      <c r="H416" s="1035"/>
      <c r="I416" s="1035"/>
      <c r="J416" s="1035"/>
      <c r="K416" s="1035"/>
      <c r="L416" s="1035"/>
      <c r="M416" s="1035"/>
      <c r="N416" s="1035"/>
      <c r="O416" s="1035"/>
      <c r="P416" s="1035"/>
      <c r="Q416" s="1035"/>
      <c r="R416" s="1035"/>
      <c r="S416" s="34"/>
      <c r="T416" s="34"/>
      <c r="U416" s="34"/>
      <c r="V416" s="34"/>
      <c r="W416" s="34"/>
      <c r="X416" s="34"/>
      <c r="Y416" s="34"/>
      <c r="Z416" s="34"/>
      <c r="AA416" s="34"/>
      <c r="AB416" s="34"/>
      <c r="AC416" s="34"/>
      <c r="AD416" s="34"/>
      <c r="AE416" s="34"/>
      <c r="AF416" s="34"/>
      <c r="AG416" s="34"/>
      <c r="AH416" s="34"/>
      <c r="AI416" s="34"/>
      <c r="AJ416" s="36"/>
      <c r="AK416" s="36"/>
      <c r="AL416" s="34"/>
      <c r="AM416" s="34"/>
      <c r="AN416" s="34"/>
      <c r="AO416" s="34"/>
      <c r="AP416" s="34"/>
      <c r="AQ416" s="34"/>
      <c r="AR416" s="36"/>
    </row>
    <row r="417" spans="1:18" ht="38.25" customHeight="1" x14ac:dyDescent="0.25">
      <c r="A417" s="30">
        <v>14</v>
      </c>
      <c r="B417" s="1032" t="s">
        <v>88</v>
      </c>
      <c r="C417" s="1033"/>
      <c r="D417" s="1034"/>
      <c r="E417" s="1035" t="s">
        <v>89</v>
      </c>
      <c r="F417" s="1035"/>
      <c r="G417" s="1035"/>
      <c r="H417" s="1035"/>
      <c r="I417" s="1035"/>
      <c r="J417" s="1035"/>
      <c r="K417" s="1035"/>
      <c r="L417" s="1035"/>
      <c r="M417" s="1035"/>
      <c r="N417" s="1035"/>
      <c r="O417" s="1035"/>
      <c r="P417" s="1035"/>
      <c r="Q417" s="1035"/>
      <c r="R417" s="1035"/>
    </row>
  </sheetData>
  <mergeCells count="211">
    <mergeCell ref="A1:B3"/>
    <mergeCell ref="C1:N1"/>
    <mergeCell ref="C2:N2"/>
    <mergeCell ref="C3:G3"/>
    <mergeCell ref="H3:N3"/>
    <mergeCell ref="A4:B4"/>
    <mergeCell ref="C4:N4"/>
    <mergeCell ref="A61:H61"/>
    <mergeCell ref="A76:N76"/>
    <mergeCell ref="A123:A124"/>
    <mergeCell ref="A78:A79"/>
    <mergeCell ref="A80:A81"/>
    <mergeCell ref="A82:A83"/>
    <mergeCell ref="A84:A85"/>
    <mergeCell ref="A5:B5"/>
    <mergeCell ref="C5:N5"/>
    <mergeCell ref="A7:H7"/>
    <mergeCell ref="A16:H16"/>
    <mergeCell ref="A31:H31"/>
    <mergeCell ref="A46:H46"/>
    <mergeCell ref="A156:A157"/>
    <mergeCell ref="A100:A101"/>
    <mergeCell ref="A102:A103"/>
    <mergeCell ref="A104:A105"/>
    <mergeCell ref="A106:A107"/>
    <mergeCell ref="A108:A109"/>
    <mergeCell ref="A110:A111"/>
    <mergeCell ref="A86:A87"/>
    <mergeCell ref="A88:A89"/>
    <mergeCell ref="A92:N92"/>
    <mergeCell ref="A94:A95"/>
    <mergeCell ref="A96:A97"/>
    <mergeCell ref="A98:A99"/>
    <mergeCell ref="A125:A126"/>
    <mergeCell ref="A127:A128"/>
    <mergeCell ref="A129:A130"/>
    <mergeCell ref="A131:A132"/>
    <mergeCell ref="A133:A134"/>
    <mergeCell ref="A135:A136"/>
    <mergeCell ref="A112:A113"/>
    <mergeCell ref="A114:A115"/>
    <mergeCell ref="A116:A117"/>
    <mergeCell ref="A119:N119"/>
    <mergeCell ref="A121:A122"/>
    <mergeCell ref="A189:G189"/>
    <mergeCell ref="A191:A193"/>
    <mergeCell ref="B192:B193"/>
    <mergeCell ref="C192:C193"/>
    <mergeCell ref="A194:A196"/>
    <mergeCell ref="B195:B196"/>
    <mergeCell ref="C195:C196"/>
    <mergeCell ref="A137:A138"/>
    <mergeCell ref="A139:A140"/>
    <mergeCell ref="A141:A142"/>
    <mergeCell ref="A143:A144"/>
    <mergeCell ref="A173:N173"/>
    <mergeCell ref="A146:N146"/>
    <mergeCell ref="A158:A159"/>
    <mergeCell ref="A148:A149"/>
    <mergeCell ref="A160:A161"/>
    <mergeCell ref="A162:A163"/>
    <mergeCell ref="A164:A165"/>
    <mergeCell ref="A166:A167"/>
    <mergeCell ref="A168:A169"/>
    <mergeCell ref="A150:A151"/>
    <mergeCell ref="A170:A171"/>
    <mergeCell ref="A152:A153"/>
    <mergeCell ref="A154:A155"/>
    <mergeCell ref="A218:A220"/>
    <mergeCell ref="B219:B220"/>
    <mergeCell ref="C219:C220"/>
    <mergeCell ref="A221:A223"/>
    <mergeCell ref="B222:B223"/>
    <mergeCell ref="C222:C223"/>
    <mergeCell ref="A210:G210"/>
    <mergeCell ref="A212:A214"/>
    <mergeCell ref="B213:B214"/>
    <mergeCell ref="C213:C214"/>
    <mergeCell ref="A215:A217"/>
    <mergeCell ref="B216:B217"/>
    <mergeCell ref="C216:C217"/>
    <mergeCell ref="A203:A205"/>
    <mergeCell ref="B204:B205"/>
    <mergeCell ref="C204:C205"/>
    <mergeCell ref="A206:A208"/>
    <mergeCell ref="B207:B208"/>
    <mergeCell ref="C207:C208"/>
    <mergeCell ref="A197:A199"/>
    <mergeCell ref="B198:B199"/>
    <mergeCell ref="C198:C199"/>
    <mergeCell ref="A200:A202"/>
    <mergeCell ref="B201:B202"/>
    <mergeCell ref="C201:C202"/>
    <mergeCell ref="A230:A232"/>
    <mergeCell ref="B231:B232"/>
    <mergeCell ref="C231:C232"/>
    <mergeCell ref="A233:A235"/>
    <mergeCell ref="B234:B235"/>
    <mergeCell ref="C234:C235"/>
    <mergeCell ref="A224:A226"/>
    <mergeCell ref="B225:B226"/>
    <mergeCell ref="C225:C226"/>
    <mergeCell ref="A227:A229"/>
    <mergeCell ref="B228:B229"/>
    <mergeCell ref="C228:C229"/>
    <mergeCell ref="A242:A244"/>
    <mergeCell ref="B243:B244"/>
    <mergeCell ref="C243:C244"/>
    <mergeCell ref="A245:A247"/>
    <mergeCell ref="B246:B247"/>
    <mergeCell ref="C246:C247"/>
    <mergeCell ref="A236:A238"/>
    <mergeCell ref="B237:B238"/>
    <mergeCell ref="C237:C238"/>
    <mergeCell ref="A239:A241"/>
    <mergeCell ref="B240:B241"/>
    <mergeCell ref="C240:C241"/>
    <mergeCell ref="A249:G249"/>
    <mergeCell ref="A251:A253"/>
    <mergeCell ref="B252:B253"/>
    <mergeCell ref="C252:C253"/>
    <mergeCell ref="A254:A256"/>
    <mergeCell ref="B255:B256"/>
    <mergeCell ref="C255:C256"/>
    <mergeCell ref="A275:A277"/>
    <mergeCell ref="B276:B277"/>
    <mergeCell ref="C276:C277"/>
    <mergeCell ref="C270:C271"/>
    <mergeCell ref="B416:D416"/>
    <mergeCell ref="E416:R416"/>
    <mergeCell ref="B417:D417"/>
    <mergeCell ref="E417:R417"/>
    <mergeCell ref="A288:G288"/>
    <mergeCell ref="A331:G331"/>
    <mergeCell ref="A346:H346"/>
    <mergeCell ref="A355:H355"/>
    <mergeCell ref="A370:H370"/>
    <mergeCell ref="A290:A292"/>
    <mergeCell ref="B291:B292"/>
    <mergeCell ref="C291:C292"/>
    <mergeCell ref="A400:H400"/>
    <mergeCell ref="B415:D415"/>
    <mergeCell ref="E415:N415"/>
    <mergeCell ref="A315:A317"/>
    <mergeCell ref="B316:B317"/>
    <mergeCell ref="C316:C317"/>
    <mergeCell ref="A318:A320"/>
    <mergeCell ref="B319:B320"/>
    <mergeCell ref="C319:C320"/>
    <mergeCell ref="A327:A329"/>
    <mergeCell ref="B328:B329"/>
    <mergeCell ref="C328:C329"/>
    <mergeCell ref="B300:B301"/>
    <mergeCell ref="C300:C301"/>
    <mergeCell ref="A300:A303"/>
    <mergeCell ref="B302:B303"/>
    <mergeCell ref="C302:C303"/>
    <mergeCell ref="B294:B295"/>
    <mergeCell ref="C294:C295"/>
    <mergeCell ref="A385:H385"/>
    <mergeCell ref="A321:A323"/>
    <mergeCell ref="B322:B323"/>
    <mergeCell ref="C322:C323"/>
    <mergeCell ref="A324:A326"/>
    <mergeCell ref="B325:B326"/>
    <mergeCell ref="C325:C326"/>
    <mergeCell ref="B308:B309"/>
    <mergeCell ref="C308:C309"/>
    <mergeCell ref="A312:A314"/>
    <mergeCell ref="B313:B314"/>
    <mergeCell ref="C313:C314"/>
    <mergeCell ref="A308:A311"/>
    <mergeCell ref="B310:B311"/>
    <mergeCell ref="C310:C311"/>
    <mergeCell ref="A304:A307"/>
    <mergeCell ref="B304:B305"/>
    <mergeCell ref="A284:A286"/>
    <mergeCell ref="B285:B286"/>
    <mergeCell ref="C285:C286"/>
    <mergeCell ref="B279:B280"/>
    <mergeCell ref="C279:C280"/>
    <mergeCell ref="A293:A295"/>
    <mergeCell ref="B296:B297"/>
    <mergeCell ref="C296:C297"/>
    <mergeCell ref="A296:A299"/>
    <mergeCell ref="B298:B299"/>
    <mergeCell ref="C298:C299"/>
    <mergeCell ref="C304:C305"/>
    <mergeCell ref="B306:B307"/>
    <mergeCell ref="C306:C307"/>
    <mergeCell ref="A257:A259"/>
    <mergeCell ref="A272:A274"/>
    <mergeCell ref="B273:B274"/>
    <mergeCell ref="C273:C274"/>
    <mergeCell ref="A263:A265"/>
    <mergeCell ref="B264:B265"/>
    <mergeCell ref="C264:C265"/>
    <mergeCell ref="A266:A268"/>
    <mergeCell ref="B267:B268"/>
    <mergeCell ref="C267:C268"/>
    <mergeCell ref="B258:B259"/>
    <mergeCell ref="C258:C259"/>
    <mergeCell ref="A260:A262"/>
    <mergeCell ref="B261:B262"/>
    <mergeCell ref="C261:C262"/>
    <mergeCell ref="A269:A271"/>
    <mergeCell ref="B270:B271"/>
    <mergeCell ref="A278:A280"/>
    <mergeCell ref="A281:A283"/>
    <mergeCell ref="B282:B283"/>
    <mergeCell ref="C282:C283"/>
  </mergeCells>
  <pageMargins left="0.7" right="0.7" top="0.75" bottom="0.75" header="0.3" footer="0.3"/>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FFFFF"/>
  </sheetPr>
  <dimension ref="C8:N31"/>
  <sheetViews>
    <sheetView topLeftCell="A10" zoomScale="130" zoomScaleNormal="130" workbookViewId="0">
      <selection activeCell="L23" sqref="L23"/>
    </sheetView>
  </sheetViews>
  <sheetFormatPr baseColWidth="10" defaultColWidth="11.42578125" defaultRowHeight="15" x14ac:dyDescent="0.25"/>
  <cols>
    <col min="4" max="4" width="14.28515625" style="31" customWidth="1"/>
    <col min="5" max="5" width="12.7109375" style="31" customWidth="1"/>
    <col min="6" max="6" width="16.5703125" style="31" bestFit="1" customWidth="1"/>
    <col min="7" max="7" width="15.42578125" style="31" customWidth="1"/>
    <col min="8" max="8" width="12.7109375" customWidth="1"/>
    <col min="9" max="9" width="14.42578125" customWidth="1"/>
    <col min="10" max="10" width="17.7109375" bestFit="1" customWidth="1"/>
    <col min="11" max="11" width="17.7109375" customWidth="1"/>
    <col min="12" max="12" width="12" bestFit="1" customWidth="1"/>
  </cols>
  <sheetData>
    <row r="8" spans="3:10" ht="15.75" thickBot="1" x14ac:dyDescent="0.3"/>
    <row r="9" spans="3:10" ht="15.75" thickBot="1" x14ac:dyDescent="0.3">
      <c r="C9" s="228" t="s">
        <v>404</v>
      </c>
      <c r="D9" s="228" t="s">
        <v>401</v>
      </c>
      <c r="E9" s="228" t="s">
        <v>402</v>
      </c>
      <c r="F9" s="1112" t="s">
        <v>403</v>
      </c>
      <c r="G9" s="1113"/>
      <c r="H9" s="228" t="s">
        <v>405</v>
      </c>
      <c r="I9" s="228" t="s">
        <v>406</v>
      </c>
    </row>
    <row r="10" spans="3:10" ht="15.75" thickBot="1" x14ac:dyDescent="0.3">
      <c r="C10" s="226">
        <v>2020</v>
      </c>
      <c r="D10" s="227">
        <v>8177</v>
      </c>
      <c r="E10" s="227">
        <v>9071</v>
      </c>
      <c r="F10" s="227">
        <v>34309</v>
      </c>
      <c r="G10" s="227">
        <v>708</v>
      </c>
      <c r="H10" s="227"/>
      <c r="I10" s="227"/>
    </row>
    <row r="11" spans="3:10" ht="15.75" thickBot="1" x14ac:dyDescent="0.3">
      <c r="C11" s="226">
        <v>2021</v>
      </c>
      <c r="D11" s="227">
        <v>27065</v>
      </c>
      <c r="E11" s="227">
        <v>46491</v>
      </c>
      <c r="F11" s="227">
        <v>47998</v>
      </c>
      <c r="G11" s="227">
        <v>5087</v>
      </c>
      <c r="H11" s="227">
        <v>488</v>
      </c>
      <c r="I11" s="231"/>
    </row>
    <row r="12" spans="3:10" ht="16.5" customHeight="1" thickBot="1" x14ac:dyDescent="0.3">
      <c r="C12" s="226">
        <v>2022</v>
      </c>
      <c r="D12" s="227">
        <v>38962</v>
      </c>
      <c r="E12" s="227">
        <v>35256</v>
      </c>
      <c r="F12" s="227">
        <v>44037</v>
      </c>
      <c r="G12" s="227">
        <v>19649</v>
      </c>
      <c r="H12" s="227">
        <v>331</v>
      </c>
      <c r="I12" s="231"/>
      <c r="J12" s="233" t="s">
        <v>418</v>
      </c>
    </row>
    <row r="13" spans="3:10" ht="15.75" thickBot="1" x14ac:dyDescent="0.3">
      <c r="C13" s="226">
        <v>2023</v>
      </c>
      <c r="D13" s="227">
        <v>8403</v>
      </c>
      <c r="E13" s="227">
        <v>13463</v>
      </c>
      <c r="F13" s="227">
        <v>20602</v>
      </c>
      <c r="G13" s="227">
        <v>747</v>
      </c>
      <c r="H13" s="227">
        <v>52</v>
      </c>
      <c r="I13" s="227"/>
    </row>
    <row r="14" spans="3:10" ht="15.75" thickBot="1" x14ac:dyDescent="0.3">
      <c r="C14" s="229" t="s">
        <v>144</v>
      </c>
      <c r="D14" s="230">
        <v>82607</v>
      </c>
      <c r="E14" s="230">
        <v>104281</v>
      </c>
      <c r="F14" s="230">
        <v>146946</v>
      </c>
      <c r="G14" s="230">
        <v>26191</v>
      </c>
      <c r="H14" s="230">
        <v>871</v>
      </c>
      <c r="I14" s="230"/>
    </row>
    <row r="17" spans="3:14" ht="15.75" thickBot="1" x14ac:dyDescent="0.3"/>
    <row r="18" spans="3:14" ht="62.25" customHeight="1" thickBot="1" x14ac:dyDescent="0.3">
      <c r="C18" s="228" t="s">
        <v>404</v>
      </c>
      <c r="D18" s="228" t="s">
        <v>401</v>
      </c>
      <c r="E18" s="234" t="s">
        <v>407</v>
      </c>
      <c r="F18" s="234" t="s">
        <v>408</v>
      </c>
      <c r="G18" s="235" t="s">
        <v>409</v>
      </c>
      <c r="H18" s="224" t="s">
        <v>417</v>
      </c>
      <c r="I18" s="235" t="s">
        <v>410</v>
      </c>
      <c r="J18" s="235" t="s">
        <v>411</v>
      </c>
      <c r="K18" s="235" t="s">
        <v>341</v>
      </c>
      <c r="L18" s="235" t="s">
        <v>412</v>
      </c>
      <c r="M18" s="235" t="s">
        <v>413</v>
      </c>
      <c r="N18" s="181"/>
    </row>
    <row r="19" spans="3:14" ht="15.75" thickBot="1" x14ac:dyDescent="0.3">
      <c r="C19" s="226">
        <v>2020</v>
      </c>
      <c r="D19" s="227">
        <v>2642</v>
      </c>
      <c r="E19" s="31">
        <v>69</v>
      </c>
      <c r="F19" s="31">
        <v>7</v>
      </c>
      <c r="G19" s="236">
        <v>3746.46</v>
      </c>
      <c r="H19" s="237">
        <v>20110</v>
      </c>
      <c r="I19" s="225">
        <v>1714766</v>
      </c>
      <c r="J19" s="225"/>
      <c r="K19" s="225">
        <f>+I19+J19</f>
        <v>1714766</v>
      </c>
      <c r="L19" s="225">
        <v>0</v>
      </c>
      <c r="M19" s="225">
        <v>1333</v>
      </c>
    </row>
    <row r="20" spans="3:14" ht="15.75" thickBot="1" x14ac:dyDescent="0.3">
      <c r="C20" s="226">
        <v>2021</v>
      </c>
      <c r="D20" s="227">
        <v>3800</v>
      </c>
      <c r="E20" s="31">
        <v>206</v>
      </c>
      <c r="F20" s="31">
        <v>36</v>
      </c>
      <c r="G20" s="236">
        <v>17565.54</v>
      </c>
      <c r="H20" s="237">
        <v>64850</v>
      </c>
      <c r="I20" s="225">
        <v>2305685</v>
      </c>
      <c r="J20" s="225">
        <v>1203118</v>
      </c>
      <c r="K20" s="225">
        <f>+I20+J20</f>
        <v>3508803</v>
      </c>
      <c r="L20" s="225">
        <v>41</v>
      </c>
      <c r="M20" s="225">
        <f>69+257</f>
        <v>326</v>
      </c>
      <c r="N20" t="s">
        <v>414</v>
      </c>
    </row>
    <row r="21" spans="3:14" ht="15.75" thickBot="1" x14ac:dyDescent="0.3">
      <c r="C21" s="226">
        <v>2022</v>
      </c>
      <c r="D21" s="227">
        <v>8268</v>
      </c>
      <c r="E21" s="31">
        <v>265</v>
      </c>
      <c r="F21" s="31">
        <v>45</v>
      </c>
      <c r="G21" s="232">
        <v>60879.574000000001</v>
      </c>
      <c r="H21" s="237">
        <v>78174</v>
      </c>
      <c r="I21" s="225">
        <v>2086796</v>
      </c>
      <c r="J21" s="225">
        <v>1884886</v>
      </c>
      <c r="K21" s="225">
        <f>+I21+J21</f>
        <v>3971682</v>
      </c>
      <c r="L21" s="225">
        <v>81</v>
      </c>
      <c r="M21" s="225">
        <f>240+1773</f>
        <v>2013</v>
      </c>
      <c r="N21" t="s">
        <v>416</v>
      </c>
    </row>
    <row r="22" spans="3:14" ht="15.75" thickBot="1" x14ac:dyDescent="0.3">
      <c r="C22" s="226">
        <v>2023</v>
      </c>
      <c r="D22" s="227">
        <v>1315</v>
      </c>
      <c r="E22" s="31">
        <v>137</v>
      </c>
      <c r="F22" s="31">
        <v>14</v>
      </c>
      <c r="G22" s="232">
        <v>15165.499</v>
      </c>
      <c r="H22" s="237">
        <v>12215</v>
      </c>
      <c r="I22" s="225">
        <v>84801</v>
      </c>
      <c r="J22" s="225">
        <v>262077</v>
      </c>
      <c r="K22" s="225">
        <f>+I22+J22</f>
        <v>346878</v>
      </c>
      <c r="L22" s="225">
        <v>15</v>
      </c>
      <c r="M22" s="225">
        <f>152+4</f>
        <v>156</v>
      </c>
      <c r="N22" s="225"/>
    </row>
    <row r="23" spans="3:14" ht="15.75" thickBot="1" x14ac:dyDescent="0.3">
      <c r="C23" s="229" t="s">
        <v>144</v>
      </c>
      <c r="D23" s="230">
        <v>16025</v>
      </c>
      <c r="E23" s="230">
        <v>677</v>
      </c>
      <c r="F23" s="230">
        <v>102</v>
      </c>
      <c r="G23" s="238">
        <v>97357.073000000004</v>
      </c>
      <c r="H23" s="230">
        <v>175349</v>
      </c>
      <c r="I23" s="230">
        <v>6192048</v>
      </c>
      <c r="J23" s="230">
        <v>3350081</v>
      </c>
      <c r="K23" s="230">
        <v>9542129</v>
      </c>
      <c r="L23" s="230">
        <v>137</v>
      </c>
      <c r="M23" s="230">
        <v>3828</v>
      </c>
      <c r="N23" s="225"/>
    </row>
    <row r="31" spans="3:14" x14ac:dyDescent="0.25">
      <c r="L31" t="s">
        <v>415</v>
      </c>
    </row>
  </sheetData>
  <mergeCells count="1">
    <mergeCell ref="F9:G9"/>
  </mergeCells>
  <pageMargins left="0.7" right="0.7" top="0.75" bottom="0.75" header="0.3" footer="0.3"/>
  <pageSetup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F8:N25"/>
  <sheetViews>
    <sheetView showGridLines="0" workbookViewId="0">
      <selection activeCell="L23" sqref="L23"/>
    </sheetView>
  </sheetViews>
  <sheetFormatPr baseColWidth="10" defaultColWidth="11.42578125" defaultRowHeight="15" x14ac:dyDescent="0.25"/>
  <cols>
    <col min="6" max="7" width="21.140625" customWidth="1"/>
    <col min="8" max="8" width="11.5703125" bestFit="1" customWidth="1"/>
    <col min="9" max="11" width="12" bestFit="1" customWidth="1"/>
    <col min="12" max="12" width="20.5703125" customWidth="1"/>
    <col min="13" max="13" width="12" bestFit="1" customWidth="1"/>
  </cols>
  <sheetData>
    <row r="8" spans="6:14" s="31" customFormat="1" ht="37.5" customHeight="1" x14ac:dyDescent="0.25">
      <c r="L8" s="181"/>
    </row>
    <row r="9" spans="6:14" x14ac:dyDescent="0.25">
      <c r="F9" s="180" t="s">
        <v>337</v>
      </c>
      <c r="G9" s="180" t="s">
        <v>367</v>
      </c>
      <c r="H9" s="176">
        <v>2020</v>
      </c>
      <c r="I9" s="176">
        <v>2021</v>
      </c>
      <c r="J9" s="176">
        <v>2022</v>
      </c>
      <c r="K9" s="177">
        <v>2023</v>
      </c>
      <c r="L9" s="175">
        <v>2023</v>
      </c>
      <c r="M9" s="176">
        <v>2024</v>
      </c>
    </row>
    <row r="10" spans="6:14" x14ac:dyDescent="0.25">
      <c r="F10" t="s">
        <v>364</v>
      </c>
      <c r="G10" s="28">
        <v>115000</v>
      </c>
      <c r="H10" s="128">
        <v>8177</v>
      </c>
      <c r="I10" s="128">
        <v>27065</v>
      </c>
      <c r="J10" s="128">
        <v>38962</v>
      </c>
      <c r="K10" s="178">
        <f>+INVERSIÓN!DI15</f>
        <v>29538</v>
      </c>
      <c r="L10" s="179">
        <v>29500</v>
      </c>
      <c r="M10" s="128">
        <f>115000-SUM(H10:K10)</f>
        <v>11258</v>
      </c>
      <c r="N10" s="174">
        <f>+M10/G10</f>
        <v>9.789565217391305E-2</v>
      </c>
    </row>
    <row r="11" spans="6:14" x14ac:dyDescent="0.25">
      <c r="F11" t="s">
        <v>365</v>
      </c>
      <c r="G11" s="28">
        <v>4</v>
      </c>
      <c r="H11" s="128"/>
      <c r="I11" s="128"/>
      <c r="J11" s="128"/>
      <c r="K11" s="178">
        <v>0</v>
      </c>
      <c r="L11" s="179">
        <v>2</v>
      </c>
      <c r="M11" s="128"/>
    </row>
    <row r="12" spans="6:14" x14ac:dyDescent="0.25">
      <c r="F12" t="s">
        <v>366</v>
      </c>
      <c r="G12" s="28">
        <v>24000</v>
      </c>
      <c r="H12" s="128">
        <v>2642</v>
      </c>
      <c r="I12" s="128">
        <v>3800</v>
      </c>
      <c r="J12" s="128">
        <v>8268</v>
      </c>
      <c r="K12" s="178">
        <v>6022</v>
      </c>
      <c r="L12" s="179">
        <v>5700</v>
      </c>
      <c r="M12" s="128">
        <f>+G12-SUM(H12:K12)</f>
        <v>3268</v>
      </c>
      <c r="N12" s="174">
        <f>+M12/G12</f>
        <v>0.13616666666666666</v>
      </c>
    </row>
    <row r="13" spans="6:14" x14ac:dyDescent="0.25">
      <c r="G13" s="28"/>
      <c r="H13" s="128"/>
      <c r="I13" s="128"/>
      <c r="J13" s="128"/>
      <c r="K13" s="128"/>
      <c r="L13" s="128"/>
      <c r="M13" s="128"/>
    </row>
    <row r="14" spans="6:14" x14ac:dyDescent="0.25">
      <c r="G14" s="28"/>
      <c r="H14" s="128"/>
      <c r="I14" s="128"/>
      <c r="J14" s="128"/>
      <c r="K14" s="128"/>
      <c r="L14" s="128"/>
      <c r="M14" s="128"/>
    </row>
    <row r="15" spans="6:14" x14ac:dyDescent="0.25">
      <c r="F15" s="1" t="s">
        <v>337</v>
      </c>
      <c r="G15" s="1" t="s">
        <v>367</v>
      </c>
      <c r="H15" s="176">
        <v>2020</v>
      </c>
      <c r="I15" s="176">
        <v>2021</v>
      </c>
      <c r="J15" s="176">
        <v>2022</v>
      </c>
      <c r="K15" s="177">
        <v>2023</v>
      </c>
      <c r="L15" s="175">
        <v>2023</v>
      </c>
      <c r="M15" s="176">
        <v>2024</v>
      </c>
    </row>
    <row r="16" spans="6:14" x14ac:dyDescent="0.25">
      <c r="F16" t="s">
        <v>368</v>
      </c>
      <c r="G16">
        <v>27500</v>
      </c>
      <c r="H16" s="128">
        <v>3316</v>
      </c>
      <c r="I16" s="128">
        <v>8346</v>
      </c>
      <c r="J16" s="128">
        <v>7715</v>
      </c>
      <c r="K16" s="178">
        <v>5285</v>
      </c>
      <c r="L16" s="179">
        <v>5500</v>
      </c>
      <c r="M16" s="128">
        <f>+G16-SUM(H16:K16)</f>
        <v>2838</v>
      </c>
      <c r="N16" s="174">
        <f>+M16/G16</f>
        <v>0.1032</v>
      </c>
    </row>
    <row r="25" spans="10:10" x14ac:dyDescent="0.25">
      <c r="J25" s="2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E45"/>
  <sheetViews>
    <sheetView showGridLines="0" zoomScale="115" zoomScaleNormal="115" workbookViewId="0">
      <selection activeCell="B24" sqref="B24:E24"/>
    </sheetView>
  </sheetViews>
  <sheetFormatPr baseColWidth="10" defaultColWidth="11.42578125" defaultRowHeight="12.75" x14ac:dyDescent="0.25"/>
  <cols>
    <col min="1" max="1" width="17.42578125" style="151" customWidth="1"/>
    <col min="2" max="2" width="24.28515625" style="151" customWidth="1"/>
    <col min="3" max="3" width="24.140625" style="151" customWidth="1"/>
    <col min="4" max="4" width="20.140625" style="151" customWidth="1"/>
    <col min="5" max="5" width="19.85546875" style="160" customWidth="1"/>
    <col min="6" max="6" width="15.42578125" style="151" bestFit="1" customWidth="1"/>
    <col min="7" max="16384" width="11.42578125" style="151"/>
  </cols>
  <sheetData>
    <row r="1" spans="1:5" ht="17.25" customHeight="1" x14ac:dyDescent="0.25">
      <c r="A1" s="149" t="s">
        <v>355</v>
      </c>
      <c r="B1" s="149" t="s">
        <v>356</v>
      </c>
      <c r="C1" s="184">
        <f>+INVERSIÓN!CJ24</f>
        <v>5590</v>
      </c>
      <c r="D1" s="149" t="s">
        <v>357</v>
      </c>
      <c r="E1" s="150">
        <f>+INVERSIÓN!CJ25</f>
        <v>653358000</v>
      </c>
    </row>
    <row r="2" spans="1:5" ht="17.25" customHeight="1" x14ac:dyDescent="0.25">
      <c r="A2" s="152">
        <v>1</v>
      </c>
      <c r="B2" s="153" t="s">
        <v>188</v>
      </c>
      <c r="C2" s="153">
        <f>+ROUND(D2*$C$1,0)</f>
        <v>209</v>
      </c>
      <c r="D2" s="163">
        <v>3.737300435413643E-2</v>
      </c>
      <c r="E2" s="155">
        <f>+ROUND($E$1*D2,0)</f>
        <v>24417951</v>
      </c>
    </row>
    <row r="3" spans="1:5" ht="17.25" customHeight="1" x14ac:dyDescent="0.25">
      <c r="A3" s="152">
        <v>2</v>
      </c>
      <c r="B3" s="153" t="s">
        <v>192</v>
      </c>
      <c r="C3" s="153">
        <f t="shared" ref="C3:C20" si="0">+ROUND(D3*$C$1,0)</f>
        <v>112</v>
      </c>
      <c r="D3" s="163">
        <f>8.81712626995646%-6.81%</f>
        <v>2.0071262699564607E-2</v>
      </c>
      <c r="E3" s="155">
        <f t="shared" ref="E3:E21" si="1">+ROUND($E$1*D3,0)</f>
        <v>13113720</v>
      </c>
    </row>
    <row r="4" spans="1:5" ht="17.25" customHeight="1" x14ac:dyDescent="0.25">
      <c r="A4" s="152">
        <v>3</v>
      </c>
      <c r="B4" s="153" t="s">
        <v>193</v>
      </c>
      <c r="C4" s="153">
        <f t="shared" si="0"/>
        <v>45</v>
      </c>
      <c r="D4" s="163">
        <v>8.1035316884373494E-3</v>
      </c>
      <c r="E4" s="155">
        <f t="shared" si="1"/>
        <v>5294507</v>
      </c>
    </row>
    <row r="5" spans="1:5" ht="17.25" customHeight="1" x14ac:dyDescent="0.25">
      <c r="A5" s="152">
        <v>4</v>
      </c>
      <c r="B5" s="153" t="s">
        <v>194</v>
      </c>
      <c r="C5" s="153">
        <f t="shared" si="0"/>
        <v>122</v>
      </c>
      <c r="D5" s="163">
        <v>2.1770682148040638E-2</v>
      </c>
      <c r="E5" s="155">
        <f t="shared" si="1"/>
        <v>14224049</v>
      </c>
    </row>
    <row r="6" spans="1:5" ht="17.25" customHeight="1" x14ac:dyDescent="0.25">
      <c r="A6" s="152">
        <v>5</v>
      </c>
      <c r="B6" s="153" t="s">
        <v>195</v>
      </c>
      <c r="C6" s="153">
        <f t="shared" si="0"/>
        <v>44</v>
      </c>
      <c r="D6" s="163">
        <v>7.8616352201257862E-3</v>
      </c>
      <c r="E6" s="155">
        <f t="shared" si="1"/>
        <v>5136462</v>
      </c>
    </row>
    <row r="7" spans="1:5" ht="17.25" customHeight="1" x14ac:dyDescent="0.25">
      <c r="A7" s="152">
        <v>6</v>
      </c>
      <c r="B7" s="153" t="s">
        <v>196</v>
      </c>
      <c r="C7" s="153">
        <f t="shared" si="0"/>
        <v>142</v>
      </c>
      <c r="D7" s="163">
        <v>2.5399129172714079E-2</v>
      </c>
      <c r="E7" s="155">
        <f t="shared" si="1"/>
        <v>16594724</v>
      </c>
    </row>
    <row r="8" spans="1:5" ht="17.25" customHeight="1" x14ac:dyDescent="0.25">
      <c r="A8" s="152">
        <v>7</v>
      </c>
      <c r="B8" s="153" t="s">
        <v>197</v>
      </c>
      <c r="C8" s="153">
        <f t="shared" si="0"/>
        <v>151</v>
      </c>
      <c r="D8" s="163">
        <v>2.6971456216739235E-2</v>
      </c>
      <c r="E8" s="155">
        <f t="shared" si="1"/>
        <v>17622017</v>
      </c>
    </row>
    <row r="9" spans="1:5" ht="17.25" customHeight="1" x14ac:dyDescent="0.25">
      <c r="A9" s="152">
        <v>8</v>
      </c>
      <c r="B9" s="153" t="s">
        <v>198</v>
      </c>
      <c r="C9" s="153">
        <f t="shared" si="0"/>
        <v>393</v>
      </c>
      <c r="D9" s="163">
        <v>7.0391872278664738E-2</v>
      </c>
      <c r="E9" s="155">
        <f t="shared" si="1"/>
        <v>45991093</v>
      </c>
    </row>
    <row r="10" spans="1:5" ht="17.25" customHeight="1" x14ac:dyDescent="0.25">
      <c r="A10" s="152">
        <v>9</v>
      </c>
      <c r="B10" s="153" t="s">
        <v>199</v>
      </c>
      <c r="C10" s="153">
        <f t="shared" si="0"/>
        <v>1349</v>
      </c>
      <c r="D10" s="163">
        <v>0.24129172714078376</v>
      </c>
      <c r="E10" s="155">
        <f t="shared" si="1"/>
        <v>157649880</v>
      </c>
    </row>
    <row r="11" spans="1:5" ht="17.25" customHeight="1" x14ac:dyDescent="0.25">
      <c r="A11" s="152">
        <v>10</v>
      </c>
      <c r="B11" s="153" t="s">
        <v>200</v>
      </c>
      <c r="C11" s="153">
        <f t="shared" si="0"/>
        <v>1161</v>
      </c>
      <c r="D11" s="163">
        <v>0.20766811804547652</v>
      </c>
      <c r="E11" s="155">
        <f t="shared" si="1"/>
        <v>135681626</v>
      </c>
    </row>
    <row r="12" spans="1:5" ht="17.25" customHeight="1" x14ac:dyDescent="0.25">
      <c r="A12" s="152">
        <v>11</v>
      </c>
      <c r="B12" s="153" t="s">
        <v>201</v>
      </c>
      <c r="C12" s="153">
        <f t="shared" si="0"/>
        <v>329</v>
      </c>
      <c r="D12" s="163">
        <v>5.8780841799709722E-2</v>
      </c>
      <c r="E12" s="155">
        <f t="shared" si="1"/>
        <v>38404933</v>
      </c>
    </row>
    <row r="13" spans="1:5" ht="17.25" customHeight="1" x14ac:dyDescent="0.25">
      <c r="A13" s="152">
        <v>12</v>
      </c>
      <c r="B13" s="153" t="s">
        <v>202</v>
      </c>
      <c r="C13" s="153">
        <f t="shared" si="0"/>
        <v>354</v>
      </c>
      <c r="D13" s="163">
        <v>6.3255926463473638E-2</v>
      </c>
      <c r="E13" s="155">
        <f t="shared" si="1"/>
        <v>41328766</v>
      </c>
    </row>
    <row r="14" spans="1:5" ht="17.25" customHeight="1" x14ac:dyDescent="0.25">
      <c r="A14" s="152">
        <v>13</v>
      </c>
      <c r="B14" s="153" t="s">
        <v>203</v>
      </c>
      <c r="C14" s="153">
        <f t="shared" si="0"/>
        <v>61</v>
      </c>
      <c r="D14" s="163">
        <v>1.0885341074020319E-2</v>
      </c>
      <c r="E14" s="155">
        <f t="shared" si="1"/>
        <v>7112025</v>
      </c>
    </row>
    <row r="15" spans="1:5" ht="17.25" customHeight="1" x14ac:dyDescent="0.25">
      <c r="A15" s="152">
        <v>14</v>
      </c>
      <c r="B15" s="153" t="s">
        <v>204</v>
      </c>
      <c r="C15" s="153">
        <f t="shared" si="0"/>
        <v>137</v>
      </c>
      <c r="D15" s="163">
        <v>2.455249153362361E-2</v>
      </c>
      <c r="E15" s="155">
        <f t="shared" si="1"/>
        <v>16041567</v>
      </c>
    </row>
    <row r="16" spans="1:5" ht="17.25" customHeight="1" x14ac:dyDescent="0.25">
      <c r="A16" s="152">
        <v>15</v>
      </c>
      <c r="B16" s="153" t="s">
        <v>205</v>
      </c>
      <c r="C16" s="153">
        <f t="shared" si="0"/>
        <v>59</v>
      </c>
      <c r="D16" s="163">
        <v>1.0522496371552975E-2</v>
      </c>
      <c r="E16" s="155">
        <f t="shared" si="1"/>
        <v>6874957</v>
      </c>
    </row>
    <row r="17" spans="1:5" ht="17.25" customHeight="1" x14ac:dyDescent="0.25">
      <c r="A17" s="152">
        <v>16</v>
      </c>
      <c r="B17" s="153" t="s">
        <v>206</v>
      </c>
      <c r="C17" s="153">
        <f t="shared" si="0"/>
        <v>233</v>
      </c>
      <c r="D17" s="163">
        <v>4.1606192549588777E-2</v>
      </c>
      <c r="E17" s="155">
        <f t="shared" si="1"/>
        <v>27183739</v>
      </c>
    </row>
    <row r="18" spans="1:5" ht="17.25" customHeight="1" x14ac:dyDescent="0.25">
      <c r="A18" s="152">
        <v>17</v>
      </c>
      <c r="B18" s="153" t="s">
        <v>207</v>
      </c>
      <c r="C18" s="153">
        <f t="shared" si="0"/>
        <v>61</v>
      </c>
      <c r="D18" s="163">
        <v>1.0885341074020319E-2</v>
      </c>
      <c r="E18" s="155">
        <f t="shared" si="1"/>
        <v>7112025</v>
      </c>
    </row>
    <row r="19" spans="1:5" ht="17.25" customHeight="1" x14ac:dyDescent="0.25">
      <c r="A19" s="152">
        <v>18</v>
      </c>
      <c r="B19" s="156" t="s">
        <v>208</v>
      </c>
      <c r="C19" s="153">
        <f t="shared" si="0"/>
        <v>185</v>
      </c>
      <c r="D19" s="163">
        <v>3.3018867924528301E-2</v>
      </c>
      <c r="E19" s="155">
        <f t="shared" si="1"/>
        <v>21573142</v>
      </c>
    </row>
    <row r="20" spans="1:5" ht="17.25" customHeight="1" x14ac:dyDescent="0.25">
      <c r="A20" s="152">
        <v>19</v>
      </c>
      <c r="B20" s="153" t="s">
        <v>209</v>
      </c>
      <c r="C20" s="153">
        <f t="shared" si="0"/>
        <v>64</v>
      </c>
      <c r="D20" s="163">
        <v>1.1490082244799226E-2</v>
      </c>
      <c r="E20" s="155">
        <f t="shared" si="1"/>
        <v>7507137</v>
      </c>
    </row>
    <row r="21" spans="1:5" ht="17.25" customHeight="1" x14ac:dyDescent="0.25">
      <c r="A21" s="161"/>
      <c r="B21" s="162" t="s">
        <v>215</v>
      </c>
      <c r="C21" s="153">
        <f>+ROUND(D21*$C$1,0)-2</f>
        <v>379</v>
      </c>
      <c r="D21" s="163">
        <v>6.8099999999999994E-2</v>
      </c>
      <c r="E21" s="155">
        <f t="shared" si="1"/>
        <v>44493680</v>
      </c>
    </row>
    <row r="22" spans="1:5" ht="20.25" customHeight="1" x14ac:dyDescent="0.25">
      <c r="A22" s="821" t="s">
        <v>341</v>
      </c>
      <c r="B22" s="822"/>
      <c r="C22" s="157">
        <f>SUM(C2:C21)</f>
        <v>5590</v>
      </c>
      <c r="D22" s="164">
        <f>SUM(D2:D21)</f>
        <v>1</v>
      </c>
      <c r="E22" s="159">
        <f>SUM(E2:E21)</f>
        <v>653358000</v>
      </c>
    </row>
    <row r="24" spans="1:5" ht="17.25" customHeight="1" x14ac:dyDescent="0.25">
      <c r="A24" s="149" t="s">
        <v>355</v>
      </c>
      <c r="B24" s="149" t="s">
        <v>356</v>
      </c>
      <c r="C24" s="184">
        <f>+INVERSIÓN!CJ27</f>
        <v>432</v>
      </c>
      <c r="D24" s="149" t="s">
        <v>357</v>
      </c>
      <c r="E24" s="150">
        <f>+INVERSIÓN!CJ28</f>
        <v>246423857</v>
      </c>
    </row>
    <row r="25" spans="1:5" ht="17.25" customHeight="1" x14ac:dyDescent="0.25">
      <c r="A25" s="152">
        <v>1</v>
      </c>
      <c r="B25" s="153" t="s">
        <v>188</v>
      </c>
      <c r="C25" s="153">
        <f>+ROUND(D25*$C$24,0)</f>
        <v>16</v>
      </c>
      <c r="D25" s="163">
        <v>3.737300435413643E-2</v>
      </c>
      <c r="E25" s="155">
        <f>+ROUND($E$24*D25,0)</f>
        <v>9209600</v>
      </c>
    </row>
    <row r="26" spans="1:5" ht="17.25" customHeight="1" x14ac:dyDescent="0.25">
      <c r="A26" s="152">
        <v>2</v>
      </c>
      <c r="B26" s="153" t="s">
        <v>192</v>
      </c>
      <c r="C26" s="153">
        <f t="shared" ref="C26:C44" si="2">+ROUND(D26*$C$24,0)</f>
        <v>9</v>
      </c>
      <c r="D26" s="163">
        <f>8.81712626995646%-6.81%</f>
        <v>2.0071262699564607E-2</v>
      </c>
      <c r="E26" s="155">
        <f t="shared" ref="E26:E44" si="3">+ROUND($E$24*D26,0)</f>
        <v>4946038</v>
      </c>
    </row>
    <row r="27" spans="1:5" ht="17.25" customHeight="1" x14ac:dyDescent="0.25">
      <c r="A27" s="152">
        <v>3</v>
      </c>
      <c r="B27" s="153" t="s">
        <v>193</v>
      </c>
      <c r="C27" s="153">
        <f t="shared" si="2"/>
        <v>4</v>
      </c>
      <c r="D27" s="163">
        <v>8.1035316884373494E-3</v>
      </c>
      <c r="E27" s="155">
        <f t="shared" si="3"/>
        <v>1996904</v>
      </c>
    </row>
    <row r="28" spans="1:5" ht="17.25" customHeight="1" x14ac:dyDescent="0.25">
      <c r="A28" s="152">
        <v>4</v>
      </c>
      <c r="B28" s="153" t="s">
        <v>194</v>
      </c>
      <c r="C28" s="153">
        <f t="shared" si="2"/>
        <v>9</v>
      </c>
      <c r="D28" s="163">
        <v>2.1770682148040638E-2</v>
      </c>
      <c r="E28" s="155">
        <f t="shared" si="3"/>
        <v>5364815</v>
      </c>
    </row>
    <row r="29" spans="1:5" ht="17.25" customHeight="1" x14ac:dyDescent="0.25">
      <c r="A29" s="152">
        <v>5</v>
      </c>
      <c r="B29" s="153" t="s">
        <v>195</v>
      </c>
      <c r="C29" s="153">
        <f t="shared" si="2"/>
        <v>3</v>
      </c>
      <c r="D29" s="163">
        <v>7.8616352201257862E-3</v>
      </c>
      <c r="E29" s="155">
        <f t="shared" si="3"/>
        <v>1937294</v>
      </c>
    </row>
    <row r="30" spans="1:5" ht="17.25" customHeight="1" x14ac:dyDescent="0.25">
      <c r="A30" s="152">
        <v>6</v>
      </c>
      <c r="B30" s="153" t="s">
        <v>196</v>
      </c>
      <c r="C30" s="153">
        <f t="shared" si="2"/>
        <v>11</v>
      </c>
      <c r="D30" s="163">
        <v>2.5399129172714079E-2</v>
      </c>
      <c r="E30" s="155">
        <f t="shared" si="3"/>
        <v>6258951</v>
      </c>
    </row>
    <row r="31" spans="1:5" ht="17.25" customHeight="1" x14ac:dyDescent="0.25">
      <c r="A31" s="152">
        <v>7</v>
      </c>
      <c r="B31" s="153" t="s">
        <v>197</v>
      </c>
      <c r="C31" s="153">
        <f t="shared" si="2"/>
        <v>12</v>
      </c>
      <c r="D31" s="163">
        <v>2.6971456216739235E-2</v>
      </c>
      <c r="E31" s="155">
        <f t="shared" si="3"/>
        <v>6646410</v>
      </c>
    </row>
    <row r="32" spans="1:5" ht="17.25" customHeight="1" x14ac:dyDescent="0.25">
      <c r="A32" s="152">
        <v>8</v>
      </c>
      <c r="B32" s="153" t="s">
        <v>198</v>
      </c>
      <c r="C32" s="153">
        <f t="shared" si="2"/>
        <v>30</v>
      </c>
      <c r="D32" s="163">
        <v>7.0391872278664738E-2</v>
      </c>
      <c r="E32" s="155">
        <f t="shared" si="3"/>
        <v>17346237</v>
      </c>
    </row>
    <row r="33" spans="1:5" ht="17.25" customHeight="1" x14ac:dyDescent="0.25">
      <c r="A33" s="152">
        <v>9</v>
      </c>
      <c r="B33" s="153" t="s">
        <v>199</v>
      </c>
      <c r="C33" s="153">
        <f t="shared" si="2"/>
        <v>104</v>
      </c>
      <c r="D33" s="163">
        <v>0.24129172714078376</v>
      </c>
      <c r="E33" s="155">
        <f t="shared" si="3"/>
        <v>59460038</v>
      </c>
    </row>
    <row r="34" spans="1:5" ht="17.25" customHeight="1" x14ac:dyDescent="0.25">
      <c r="A34" s="152">
        <v>10</v>
      </c>
      <c r="B34" s="153" t="s">
        <v>200</v>
      </c>
      <c r="C34" s="153">
        <f t="shared" si="2"/>
        <v>90</v>
      </c>
      <c r="D34" s="163">
        <v>0.20766811804547652</v>
      </c>
      <c r="E34" s="155">
        <f t="shared" si="3"/>
        <v>51174379</v>
      </c>
    </row>
    <row r="35" spans="1:5" ht="17.25" customHeight="1" x14ac:dyDescent="0.25">
      <c r="A35" s="152">
        <v>11</v>
      </c>
      <c r="B35" s="153" t="s">
        <v>201</v>
      </c>
      <c r="C35" s="153">
        <f t="shared" si="2"/>
        <v>25</v>
      </c>
      <c r="D35" s="163">
        <v>5.8780841799709722E-2</v>
      </c>
      <c r="E35" s="155">
        <f t="shared" si="3"/>
        <v>14485002</v>
      </c>
    </row>
    <row r="36" spans="1:5" ht="17.25" customHeight="1" x14ac:dyDescent="0.25">
      <c r="A36" s="152">
        <v>12</v>
      </c>
      <c r="B36" s="153" t="s">
        <v>202</v>
      </c>
      <c r="C36" s="153">
        <f t="shared" si="2"/>
        <v>27</v>
      </c>
      <c r="D36" s="163">
        <v>6.3255926463473638E-2</v>
      </c>
      <c r="E36" s="155">
        <f t="shared" si="3"/>
        <v>15587769</v>
      </c>
    </row>
    <row r="37" spans="1:5" ht="17.25" customHeight="1" x14ac:dyDescent="0.25">
      <c r="A37" s="152">
        <v>13</v>
      </c>
      <c r="B37" s="153" t="s">
        <v>203</v>
      </c>
      <c r="C37" s="153">
        <f t="shared" si="2"/>
        <v>5</v>
      </c>
      <c r="D37" s="163">
        <v>1.0885341074020319E-2</v>
      </c>
      <c r="E37" s="155">
        <f t="shared" si="3"/>
        <v>2682408</v>
      </c>
    </row>
    <row r="38" spans="1:5" ht="17.25" customHeight="1" x14ac:dyDescent="0.25">
      <c r="A38" s="152">
        <v>14</v>
      </c>
      <c r="B38" s="153" t="s">
        <v>204</v>
      </c>
      <c r="C38" s="153">
        <f t="shared" si="2"/>
        <v>11</v>
      </c>
      <c r="D38" s="163">
        <v>2.455249153362361E-2</v>
      </c>
      <c r="E38" s="155">
        <f t="shared" si="3"/>
        <v>6050320</v>
      </c>
    </row>
    <row r="39" spans="1:5" ht="17.25" customHeight="1" x14ac:dyDescent="0.25">
      <c r="A39" s="152">
        <v>15</v>
      </c>
      <c r="B39" s="153" t="s">
        <v>205</v>
      </c>
      <c r="C39" s="153">
        <f t="shared" si="2"/>
        <v>5</v>
      </c>
      <c r="D39" s="163">
        <v>1.0522496371552975E-2</v>
      </c>
      <c r="E39" s="155">
        <f t="shared" si="3"/>
        <v>2592994</v>
      </c>
    </row>
    <row r="40" spans="1:5" ht="17.25" customHeight="1" x14ac:dyDescent="0.25">
      <c r="A40" s="152">
        <v>16</v>
      </c>
      <c r="B40" s="153" t="s">
        <v>206</v>
      </c>
      <c r="C40" s="153">
        <f t="shared" si="2"/>
        <v>18</v>
      </c>
      <c r="D40" s="163">
        <v>4.1606192549588777E-2</v>
      </c>
      <c r="E40" s="155">
        <f t="shared" si="3"/>
        <v>10252758</v>
      </c>
    </row>
    <row r="41" spans="1:5" ht="17.25" customHeight="1" x14ac:dyDescent="0.25">
      <c r="A41" s="152">
        <v>17</v>
      </c>
      <c r="B41" s="153" t="s">
        <v>207</v>
      </c>
      <c r="C41" s="153">
        <f t="shared" si="2"/>
        <v>5</v>
      </c>
      <c r="D41" s="163">
        <v>1.0885341074020319E-2</v>
      </c>
      <c r="E41" s="155">
        <f t="shared" si="3"/>
        <v>2682408</v>
      </c>
    </row>
    <row r="42" spans="1:5" ht="17.25" customHeight="1" x14ac:dyDescent="0.25">
      <c r="A42" s="152">
        <v>18</v>
      </c>
      <c r="B42" s="156" t="s">
        <v>208</v>
      </c>
      <c r="C42" s="153">
        <f t="shared" si="2"/>
        <v>14</v>
      </c>
      <c r="D42" s="163">
        <v>3.3018867924528301E-2</v>
      </c>
      <c r="E42" s="155">
        <f t="shared" si="3"/>
        <v>8136637</v>
      </c>
    </row>
    <row r="43" spans="1:5" ht="17.25" customHeight="1" x14ac:dyDescent="0.25">
      <c r="A43" s="152">
        <v>19</v>
      </c>
      <c r="B43" s="153" t="s">
        <v>209</v>
      </c>
      <c r="C43" s="153">
        <f t="shared" si="2"/>
        <v>5</v>
      </c>
      <c r="D43" s="163">
        <v>1.1490082244799226E-2</v>
      </c>
      <c r="E43" s="155">
        <f t="shared" si="3"/>
        <v>2831430</v>
      </c>
    </row>
    <row r="44" spans="1:5" ht="17.25" customHeight="1" x14ac:dyDescent="0.25">
      <c r="A44" s="161"/>
      <c r="B44" s="162" t="s">
        <v>215</v>
      </c>
      <c r="C44" s="153">
        <f t="shared" si="2"/>
        <v>29</v>
      </c>
      <c r="D44" s="163">
        <v>6.8099999999999994E-2</v>
      </c>
      <c r="E44" s="155">
        <f t="shared" si="3"/>
        <v>16781465</v>
      </c>
    </row>
    <row r="45" spans="1:5" ht="20.25" customHeight="1" x14ac:dyDescent="0.25">
      <c r="A45" s="821" t="s">
        <v>341</v>
      </c>
      <c r="B45" s="822"/>
      <c r="C45" s="157">
        <f>SUM(C25:C44)</f>
        <v>432</v>
      </c>
      <c r="D45" s="164">
        <f>SUM(D25:D44)</f>
        <v>1</v>
      </c>
      <c r="E45" s="159">
        <f>SUM(E25:E44)</f>
        <v>246423857</v>
      </c>
    </row>
  </sheetData>
  <mergeCells count="2">
    <mergeCell ref="A22:B22"/>
    <mergeCell ref="A45:B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GESTIÓN</vt:lpstr>
      <vt:lpstr>GESTIÓN 2023 SSFFS-SPCI</vt:lpstr>
      <vt:lpstr>INVERSIÓN</vt:lpstr>
      <vt:lpstr>ACT 2023 SSFFS-SPCI</vt:lpstr>
      <vt:lpstr>SILVICULTURA 2023</vt:lpstr>
      <vt:lpstr>ACTIVIDADES</vt:lpstr>
      <vt:lpstr>TERRITORIALIZACION</vt:lpstr>
      <vt:lpstr>SPI</vt:lpstr>
      <vt:lpstr>Hoja2</vt:lpstr>
      <vt:lpstr>Hoja1</vt:lpstr>
      <vt:lpstr>FLORA 2022</vt:lpstr>
      <vt:lpstr>GESTIÓN!Área_de_impresión</vt:lpstr>
      <vt:lpstr>INVERSIÓN!Área_de_impresión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YULIED.PENARANDA</cp:lastModifiedBy>
  <dcterms:created xsi:type="dcterms:W3CDTF">2022-05-05T01:45:32Z</dcterms:created>
  <dcterms:modified xsi:type="dcterms:W3CDTF">2023-07-29T04:08:48Z</dcterms:modified>
</cp:coreProperties>
</file>